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Checks" sheetId="3" state="visible" r:id="rId5"/>
    <sheet name="Auto ABS" sheetId="4" state="visible" r:id="rId6"/>
    <sheet name="Auto ABS 1.4x" sheetId="5" state="visible" r:id="rId7"/>
    <sheet name="CLO Base" sheetId="6" state="visible" r:id="rId8"/>
    <sheet name="CLO Stress" sheetId="7" state="visible" r:id="rId9"/>
    <sheet name="CLO Severe" sheetId="8" state="visible" r:id="rId10"/>
    <sheet name="RMBS" sheetId="9" state="visible" r:id="rId11"/>
    <sheet name="RMBS Stress" sheetId="10" state="visible" r:id="rId12"/>
  </sheets>
  <definedNames>
    <definedName function="false" hidden="false" name="AU_A_CP" vbProcedure="false">Inputs!$C$19</definedName>
    <definedName function="false" hidden="false" name="AU_A_SZ" vbProcedure="false">Inputs!$C$18</definedName>
    <definedName function="false" hidden="false" name="AU_B_CP" vbProcedure="false">Inputs!$C$21</definedName>
    <definedName function="false" hidden="false" name="AU_B_SZ" vbProcedure="false">Inputs!$C$20</definedName>
    <definedName function="false" hidden="false" name="AU_CDR" vbProcedure="false">Inputs!$C$10</definedName>
    <definedName function="false" hidden="false" name="AU_CPR" vbProcedure="false">Inputs!$C$9</definedName>
    <definedName function="false" hidden="false" name="AU_C_CP" vbProcedure="false">Inputs!$C$23</definedName>
    <definedName function="false" hidden="false" name="AU_C_SZ" vbProcedure="false">Inputs!$C$22</definedName>
    <definedName function="false" hidden="false" name="AU_D_CP" vbProcedure="false">Inputs!$C$25</definedName>
    <definedName function="false" hidden="false" name="AU_D_SZ" vbProcedure="false">Inputs!$C$24</definedName>
    <definedName function="false" hidden="false" name="AU_MULT1" vbProcedure="false">Inputs!$C$11</definedName>
    <definedName function="false" hidden="false" name="AU_MULT2" vbProcedure="false">Inputs!$C$12</definedName>
    <definedName function="false" hidden="false" name="AU_OCF" vbProcedure="false">Inputs!$C$16</definedName>
    <definedName function="false" hidden="false" name="AU_OCT" vbProcedure="false">Inputs!$C$15</definedName>
    <definedName function="false" hidden="false" name="AU_POOL" vbProcedure="false">Inputs!$C$6</definedName>
    <definedName function="false" hidden="false" name="AU_REC" vbProcedure="false">Inputs!$C$13</definedName>
    <definedName function="false" hidden="false" name="AU_RES" vbProcedure="false">Inputs!$C$17</definedName>
    <definedName function="false" hidden="false" name="AU_SERV" vbProcedure="false">Inputs!$C$14</definedName>
    <definedName function="false" hidden="false" name="AU_TERM" vbProcedure="false">Inputs!$C$8</definedName>
    <definedName function="false" hidden="false" name="AU_WAC" vbProcedure="false">Inputs!$C$7</definedName>
    <definedName function="false" hidden="false" name="CL_AAA_SP" vbProcedure="false">Inputs!$C$41</definedName>
    <definedName function="false" hidden="false" name="CL_AAA_SZ" vbProcedure="false">Inputs!$C$40</definedName>
    <definedName function="false" hidden="false" name="CL_AA_SP" vbProcedure="false">Inputs!$C$43</definedName>
    <definedName function="false" hidden="false" name="CL_AA_SZ" vbProcedure="false">Inputs!$C$42</definedName>
    <definedName function="false" hidden="false" name="CL_AA_TR" vbProcedure="false">Inputs!$C$50</definedName>
    <definedName function="false" hidden="false" name="CL_A_SP" vbProcedure="false">Inputs!$C$45</definedName>
    <definedName function="false" hidden="false" name="CL_A_SZ" vbProcedure="false">Inputs!$C$44</definedName>
    <definedName function="false" hidden="false" name="CL_A_TR" vbProcedure="false">Inputs!$C$51</definedName>
    <definedName function="false" hidden="false" name="CL_BBB_SP" vbProcedure="false">Inputs!$C$47</definedName>
    <definedName function="false" hidden="false" name="CL_BBB_SZ" vbProcedure="false">Inputs!$C$46</definedName>
    <definedName function="false" hidden="false" name="CL_BBB_TR" vbProcedure="false">Inputs!$C$52</definedName>
    <definedName function="false" hidden="false" name="CL_BB_SP" vbProcedure="false">Inputs!$C$49</definedName>
    <definedName function="false" hidden="false" name="CL_BB_SZ" vbProcedure="false">Inputs!$C$48</definedName>
    <definedName function="false" hidden="false" name="CL_BB_TR" vbProcedure="false">Inputs!$C$53</definedName>
    <definedName function="false" hidden="false" name="CL_CDR_BASE" vbProcedure="false">Inputs!$C$56:$J$56</definedName>
    <definedName function="false" hidden="false" name="CL_CDR_SEVERE" vbProcedure="false">Inputs!$C$58:$J$58</definedName>
    <definedName function="false" hidden="false" name="CL_CDR_STRESS" vbProcedure="false">Inputs!$C$57:$J$57</definedName>
    <definedName function="false" hidden="false" name="CL_EQ" vbProcedure="false">Inputs!$C$39</definedName>
    <definedName function="false" hidden="false" name="CL_LIFE" vbProcedure="false">Inputs!$C$34</definedName>
    <definedName function="false" hidden="false" name="CL_PAR" vbProcedure="false">Inputs!$C$28</definedName>
    <definedName function="false" hidden="false" name="CL_PP" vbProcedure="false">Inputs!$C$32</definedName>
    <definedName function="false" hidden="false" name="CL_PX" vbProcedure="false">Inputs!$C$35</definedName>
    <definedName function="false" hidden="false" name="CL_REC" vbProcedure="false">Inputs!$C$31</definedName>
    <definedName function="false" hidden="false" name="CL_RP" vbProcedure="false">Inputs!$C$33</definedName>
    <definedName function="false" hidden="false" name="CL_SEXP" vbProcedure="false">Inputs!$C$36</definedName>
    <definedName function="false" hidden="false" name="CL_SFEE" vbProcedure="false">Inputs!$C$37</definedName>
    <definedName function="false" hidden="false" name="CL_SOFR" vbProcedure="false">Inputs!$C$29</definedName>
    <definedName function="false" hidden="false" name="CL_SUBF" vbProcedure="false">Inputs!$C$38</definedName>
    <definedName function="false" hidden="false" name="CL_WAS" vbProcedure="false">Inputs!$C$30</definedName>
    <definedName function="false" hidden="false" name="RM_A1_CP" vbProcedure="false">Inputs!$C$73</definedName>
    <definedName function="false" hidden="false" name="RM_A1_SZ" vbProcedure="false">Inputs!$C$72</definedName>
    <definedName function="false" hidden="false" name="RM_A2_CP" vbProcedure="false">Inputs!$C$75</definedName>
    <definedName function="false" hidden="false" name="RM_A2_SZ" vbProcedure="false">Inputs!$C$74</definedName>
    <definedName function="false" hidden="false" name="RM_A3_CP" vbProcedure="false">Inputs!$C$77</definedName>
    <definedName function="false" hidden="false" name="RM_A3_SZ" vbProcedure="false">Inputs!$C$76</definedName>
    <definedName function="false" hidden="false" name="RM_B1_CP" vbProcedure="false">Inputs!$C$81</definedName>
    <definedName function="false" hidden="false" name="RM_B1_SZ" vbProcedure="false">Inputs!$C$80</definedName>
    <definedName function="false" hidden="false" name="RM_B2_CP" vbProcedure="false">Inputs!$C$83</definedName>
    <definedName function="false" hidden="false" name="RM_B2_SZ" vbProcedure="false">Inputs!$C$82</definedName>
    <definedName function="false" hidden="false" name="RM_B3_CP" vbProcedure="false">Inputs!$C$85</definedName>
    <definedName function="false" hidden="false" name="RM_B3_SZ" vbProcedure="false">Inputs!$C$84</definedName>
    <definedName function="false" hidden="false" name="RM_CDR" vbProcedure="false">Inputs!$C$67</definedName>
    <definedName function="false" hidden="false" name="RM_CDR_S" vbProcedure="false">Inputs!$C$70</definedName>
    <definedName function="false" hidden="false" name="RM_CPR" vbProcedure="false">Inputs!$C$66</definedName>
    <definedName function="false" hidden="false" name="RM_CPR_S" vbProcedure="false">Inputs!$C$69</definedName>
    <definedName function="false" hidden="false" name="RM_M1_CP" vbProcedure="false">Inputs!$C$79</definedName>
    <definedName function="false" hidden="false" name="RM_M1_SZ" vbProcedure="false">Inputs!$C$78</definedName>
    <definedName function="false" hidden="false" name="RM_POOL" vbProcedure="false">Inputs!$C$61</definedName>
    <definedName function="false" hidden="false" name="RM_SERV" vbProcedure="false">Inputs!$C$63</definedName>
    <definedName function="false" hidden="false" name="RM_SEV" vbProcedure="false">Inputs!$C$68</definedName>
    <definedName function="false" hidden="false" name="RM_SEV_S" vbProcedure="false">Inputs!$C$71</definedName>
    <definedName function="false" hidden="false" name="RM_TERM" vbProcedure="false">Inputs!$C$65</definedName>
    <definedName function="false" hidden="false" name="RM_TR" vbProcedure="false">Inputs!$C$64</definedName>
    <definedName function="false" hidden="false" name="RM_WAC" vbProcedure="false">Inputs!$C$62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<sst xmlns="http://schemas.openxmlformats.org/spreadsheetml/2006/main" count="740" uniqueCount="368">
  <si>
    <t xml:space="preserve">The Structured Credit Analyst: companion workbook</t>
  </si>
  <si>
    <t xml:space="preserve">Julian R. Sterling, 2026. Three fictional deals arranged by Fennmoor Securities in 2025, rebuilt with live formulas.</t>
  </si>
  <si>
    <t xml:space="preserve">Sheets</t>
  </si>
  <si>
    <t xml:space="preserve">Inputs: every assumption, in blue type on a light blue background. Change them here only.</t>
  </si>
  <si>
    <t xml:space="preserve">Checks: the figures printed in the book beside the cells that compute them.</t>
  </si>
  <si>
    <t xml:space="preserve">Auto ABS: Tallis Auto Receivables Trust 2025-1, monthly waterfall at the base default rate (chapters 5 to 8).</t>
  </si>
  <si>
    <t xml:space="preserve">Auto ABS 1.4x: the same deal with defaults at 1.4 times the base rate, the surveillance re-projection of September 2026 (chapter 14).</t>
  </si>
  <si>
    <t xml:space="preserve">CLO Base, CLO Stress, CLO Severe: Merrow CLO 2025-1, quarterly, three default paths (chapters 10 and 11).</t>
  </si>
  <si>
    <t xml:space="preserve">RMBS, RMBS Stress: Harborline Mortgage Trust 2025-NQM1, monthly, base and stress (chapter 9).</t>
  </si>
  <si>
    <t xml:space="preserve">Conventions</t>
  </si>
  <si>
    <t xml:space="preserve">Amounts in US dollars, millions. Rates are annual unless the column says monthly or quarterly. One representative loan per pool, flat rates, recoveries received at once, no step-down in the RMBS: simplified teaching models.</t>
  </si>
  <si>
    <t xml:space="preserve">No macro, no circular reference, no external link. The Checks sheet should read ALL CHECKS OK on the default inputs.</t>
  </si>
  <si>
    <t xml:space="preserve">All names are fictional. The figures are illustrative assumptions, not market terms, ratings or forecasts. Provided as is, without warranty. Not investment, legal, tax or accounting advice.</t>
  </si>
  <si>
    <t xml:space="preserve">Inputs</t>
  </si>
  <si>
    <t xml:space="preserve">Tallis Auto Receivables Trust 2025-1 (auto ABS)</t>
  </si>
  <si>
    <t xml:space="preserve">Pool balance ($ million)</t>
  </si>
  <si>
    <t xml:space="preserve">Weighted average APR</t>
  </si>
  <si>
    <t xml:space="preserve">Remaining term (months)</t>
  </si>
  <si>
    <t xml:space="preserve">Prepayments (CPR)</t>
  </si>
  <si>
    <t xml:space="preserve">Base default rate (CDR)</t>
  </si>
  <si>
    <t xml:space="preserve">Default multiple, Auto ABS sheet</t>
  </si>
  <si>
    <t xml:space="preserve">Set to a break-even multiple from the book to see a class reach its first dollar of loss</t>
  </si>
  <si>
    <t xml:space="preserve">Default multiple, Auto ABS 1.4x sheet</t>
  </si>
  <si>
    <t xml:space="preserve">Recovery on defaults</t>
  </si>
  <si>
    <t xml:space="preserve">Servicing fee (a year)</t>
  </si>
  <si>
    <t xml:space="preserve">OC target (percent of current pool)</t>
  </si>
  <si>
    <t xml:space="preserve">OC floor (percent of initial pool)</t>
  </si>
  <si>
    <t xml:space="preserve">Reserve account ($ million)</t>
  </si>
  <si>
    <t xml:space="preserve">Class A size ($ million)</t>
  </si>
  <si>
    <t xml:space="preserve">Class A coupon</t>
  </si>
  <si>
    <t xml:space="preserve">Class B size ($ million)</t>
  </si>
  <si>
    <t xml:space="preserve">Class B coupon</t>
  </si>
  <si>
    <t xml:space="preserve">Class C size ($ million)</t>
  </si>
  <si>
    <t xml:space="preserve">Class C coupon</t>
  </si>
  <si>
    <t xml:space="preserve">Class D size ($ million)</t>
  </si>
  <si>
    <t xml:space="preserve">Class D coupon</t>
  </si>
  <si>
    <t xml:space="preserve">Merrow CLO 2025-1</t>
  </si>
  <si>
    <t xml:space="preserve">Target par ($ million)</t>
  </si>
  <si>
    <t xml:space="preserve">Term SOFR (flat)</t>
  </si>
  <si>
    <t xml:space="preserve">Weighted average asset spread</t>
  </si>
  <si>
    <t xml:space="preserve">Prepayments after the reinvestment period (a year)</t>
  </si>
  <si>
    <t xml:space="preserve">Reinvestment period (quarters)</t>
  </si>
  <si>
    <t xml:space="preserve">Call and liquidation (quarter)</t>
  </si>
  <si>
    <t xml:space="preserve">The sheets run 32 quarters; keep at 32 or below</t>
  </si>
  <si>
    <t xml:space="preserve">Liquidation price (percent of par)</t>
  </si>
  <si>
    <t xml:space="preserve">Senior expenses (a year)</t>
  </si>
  <si>
    <t xml:space="preserve">Senior management fee (a year)</t>
  </si>
  <si>
    <t xml:space="preserve">Subordinated management fee (a year)</t>
  </si>
  <si>
    <t xml:space="preserve">Equity ($ million)</t>
  </si>
  <si>
    <t xml:space="preserve">AAA notes ($ million)</t>
  </si>
  <si>
    <t xml:space="preserve">AAA spread over SOFR</t>
  </si>
  <si>
    <t xml:space="preserve">AA notes ($ million)</t>
  </si>
  <si>
    <t xml:space="preserve">AA spread over SOFR</t>
  </si>
  <si>
    <t xml:space="preserve">A notes ($ million)</t>
  </si>
  <si>
    <t xml:space="preserve">A spread over SOFR</t>
  </si>
  <si>
    <t xml:space="preserve">BBB notes ($ million)</t>
  </si>
  <si>
    <t xml:space="preserve">BBB spread over SOFR</t>
  </si>
  <si>
    <t xml:space="preserve">BB notes ($ million)</t>
  </si>
  <si>
    <t xml:space="preserve">BB spread over SOFR</t>
  </si>
  <si>
    <t xml:space="preserve">AA OC test trigger</t>
  </si>
  <si>
    <t xml:space="preserve">A OC test trigger</t>
  </si>
  <si>
    <t xml:space="preserve">BBB OC test trigger</t>
  </si>
  <si>
    <t xml:space="preserve">BB OC test trigger</t>
  </si>
  <si>
    <t xml:space="preserve">Default rate (CDR) by year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</si>
  <si>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</si>
  <si>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</si>
  <si>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</si>
  <si>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</si>
  <si>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</si>
  <si>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</si>
  <si>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</si>
  <si>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</si>
  <si>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Base case</t>
  </si>
  <si>
    <t xml:space="preserve">Stress case</t>
  </si>
  <si>
    <t xml:space="preserve">Severe case</t>
  </si>
  <si>
    <t xml:space="preserve">Harborline Mortgage Trust 2025-NQM1 (non-QM RMBS)</t>
  </si>
  <si>
    <t xml:space="preserve">Weighted average coupon</t>
  </si>
  <si>
    <t xml:space="preserve">Trustee fee (a year)</t>
  </si>
  <si>
    <t xml:space="preserve">Original term (months)</t>
  </si>
  <si>
    <t xml:space="preserve">Base prepayments (CPR)</t>
  </si>
  <si>
    <t xml:space="preserve">Base severity</t>
  </si>
  <si>
    <t xml:space="preserve">Stress prepayments (CPR)</t>
  </si>
  <si>
    <t xml:space="preserve">Stress default rate (CDR)</t>
  </si>
  <si>
    <t xml:space="preserve">Stress severity</t>
  </si>
  <si>
    <t xml:space="preserve">A-1 size ($ million)</t>
  </si>
  <si>
    <t xml:space="preserve">A-1 coupon</t>
  </si>
  <si>
    <t xml:space="preserve">A-2 size ($ million)</t>
  </si>
  <si>
    <t xml:space="preserve">A-2 coupon</t>
  </si>
  <si>
    <t xml:space="preserve">A-3 size ($ million)</t>
  </si>
  <si>
    <t xml:space="preserve">A-3 coupon</t>
  </si>
  <si>
    <t xml:space="preserve">M-1 size ($ million)</t>
  </si>
  <si>
    <t xml:space="preserve">M-1 coupon</t>
  </si>
  <si>
    <t xml:space="preserve">B-1 size ($ million)</t>
  </si>
  <si>
    <t xml:space="preserve">B-1 coupon</t>
  </si>
  <si>
    <t xml:space="preserve">B-2 size ($ million)</t>
  </si>
  <si>
    <t xml:space="preserve">B-2 coupon</t>
  </si>
  <si>
    <t xml:space="preserve">B-3 size ($ million)</t>
  </si>
  <si>
    <t xml:space="preserve">B-3 coupon</t>
  </si>
  <si>
    <t xml:space="preserve">Checks: the workbook against the figures printed in the book</t>
  </si>
  <si>
    <t xml:space="preserve">Figure</t>
  </si>
  <si>
    <t xml:space="preserve">Book</t>
  </si>
  <si>
    <t xml:space="preserve">Workbook</t>
  </si>
  <si>
    <t xml:space="preserve">Tolerance</t>
  </si>
  <si>
    <t xml:space="preserve">Result</t>
  </si>
  <si>
    <t xml:space="preserve">Tallis Class A WAL, years</t>
  </si>
  <si>
    <t xml:space="preserve">Tallis Class A unpaid principal, base case</t>
  </si>
  <si>
    <t xml:space="preserve">Tallis Class B WAL, years</t>
  </si>
  <si>
    <t xml:space="preserve">Tallis Class B unpaid principal, base case</t>
  </si>
  <si>
    <t xml:space="preserve">Tallis Class C WAL, years</t>
  </si>
  <si>
    <t xml:space="preserve">Tallis Class C unpaid principal, base case</t>
  </si>
  <si>
    <t xml:space="preserve">Tallis Class D WAL, years</t>
  </si>
  <si>
    <t xml:space="preserve">Tallis Class D unpaid principal, base case</t>
  </si>
  <si>
    <t xml:space="preserve">Tallis cumulative net loss, base</t>
  </si>
  <si>
    <t xml:space="preserve">Tallis residual, $ million</t>
  </si>
  <si>
    <t xml:space="preserve">Tallis pool at month 12, $ million</t>
  </si>
  <si>
    <t xml:space="preserve">Tallis overcollateralization at month 12, $ million</t>
  </si>
  <si>
    <t xml:space="preserve">Tallis base CNL at month 18</t>
  </si>
  <si>
    <t xml:space="preserve">Tallis CNL at month 18, defaults at 1.4x</t>
  </si>
  <si>
    <t xml:space="preserve">Tallis lifetime CNL, defaults at 1.4x</t>
  </si>
  <si>
    <t xml:space="preserve">Tallis Class A WAL at 1.4x, years</t>
  </si>
  <si>
    <t xml:space="preserve">Merrow equity IRR, base case</t>
  </si>
  <si>
    <t xml:space="preserve">Merrow equity multiple, base case</t>
  </si>
  <si>
    <t xml:space="preserve">Merrow cumulative par loss, base case</t>
  </si>
  <si>
    <t xml:space="preserve">Merrow interest diverted, base case</t>
  </si>
  <si>
    <t xml:space="preserve">Merrow quarters with a failing OC test, base case</t>
  </si>
  <si>
    <t xml:space="preserve">Merrow rated notes unpaid, base case</t>
  </si>
  <si>
    <t xml:space="preserve">Merrow equity IRR, stress case</t>
  </si>
  <si>
    <t xml:space="preserve">Merrow equity multiple, stress case</t>
  </si>
  <si>
    <t xml:space="preserve">Merrow cumulative par loss, stress case</t>
  </si>
  <si>
    <t xml:space="preserve">Merrow interest diverted, stress case</t>
  </si>
  <si>
    <t xml:space="preserve">Merrow quarters with a failing OC test, stress case</t>
  </si>
  <si>
    <t xml:space="preserve">Merrow rated notes unpaid, stress case</t>
  </si>
  <si>
    <t xml:space="preserve">Merrow equity IRR, severe case</t>
  </si>
  <si>
    <t xml:space="preserve">Merrow equity multiple, severe case</t>
  </si>
  <si>
    <t xml:space="preserve">Merrow cumulative par loss, severe case</t>
  </si>
  <si>
    <t xml:space="preserve">Merrow interest diverted, severe case</t>
  </si>
  <si>
    <t xml:space="preserve">Merrow quarters with a failing OC test, severe case</t>
  </si>
  <si>
    <t xml:space="preserve">Merrow rated notes unpaid, severe case</t>
  </si>
  <si>
    <t xml:space="preserve">Merrow equity cash in year 1, base</t>
  </si>
  <si>
    <t xml:space="preserve">Merrow BB OC test at quarter 20, base</t>
  </si>
  <si>
    <t xml:space="preserve">Harborline A-1 WAL at 15 percent CPR, years</t>
  </si>
  <si>
    <t xml:space="preserve">Harborline A-2 WAL at 15 percent CPR, years</t>
  </si>
  <si>
    <t xml:space="preserve">Harborline A-3 WAL at 15 percent CPR, years</t>
  </si>
  <si>
    <t xml:space="preserve">Harborline M-1 WAL at 15 percent CPR, years</t>
  </si>
  <si>
    <t xml:space="preserve">Harborline cumulative net loss, base</t>
  </si>
  <si>
    <t xml:space="preserve">Harborline residual excess interest, base</t>
  </si>
  <si>
    <t xml:space="preserve">Harborline cumulative net loss, stress</t>
  </si>
  <si>
    <t xml:space="preserve">Harborline B-3 written down, stress</t>
  </si>
  <si>
    <t xml:space="preserve">Harborline B-2 written down, stress</t>
  </si>
  <si>
    <t xml:space="preserve">Harborline B-1 written down, stress</t>
  </si>
  <si>
    <t xml:space="preserve">Overall</t>
  </si>
  <si>
    <t xml:space="preserve">Book values come from the case model; the Workbook column recomputes them by formula on the default inputs. Change an input and the Result column shows what moved.</t>
  </si>
  <si>
    <t xml:space="preserve">Tallis Auto Receivables Trust 2025-1: monthly waterfall (default multiple from Inputs, AU_MULT1)</t>
  </si>
  <si>
    <t xml:space="preserve">Month</t>
  </si>
  <si>
    <t xml:space="preserve">Months left</t>
  </si>
  <si>
    <t xml:space="preserve">Pool start</t>
  </si>
  <si>
    <t xml:space="preserve">Defaults</t>
  </si>
  <si>
    <t xml:space="preserve">Performing</t>
  </si>
  <si>
    <t xml:space="preserve">Payment</t>
  </si>
  <si>
    <t xml:space="preserve">Interest</t>
  </si>
  <si>
    <t xml:space="preserve">Sched. principal</t>
  </si>
  <si>
    <t xml:space="preserve">Prepayments</t>
  </si>
  <si>
    <t xml:space="preserve">Pool end</t>
  </si>
  <si>
    <t xml:space="preserve">Recoveries</t>
  </si>
  <si>
    <t xml:space="preserve">Available</t>
  </si>
  <si>
    <t xml:space="preserve">Servicing fee</t>
  </si>
  <si>
    <t xml:space="preserve">After fee</t>
  </si>
  <si>
    <t xml:space="preserve">A start</t>
  </si>
  <si>
    <t xml:space="preserve">A interest due</t>
  </si>
  <si>
    <t xml:space="preserve">A interest paid</t>
  </si>
  <si>
    <t xml:space="preserve">A reserve draw</t>
  </si>
  <si>
    <t xml:space="preserve">Available after A</t>
  </si>
  <si>
    <t xml:space="preserve">B start</t>
  </si>
  <si>
    <t xml:space="preserve">B interest due</t>
  </si>
  <si>
    <t xml:space="preserve">B interest paid</t>
  </si>
  <si>
    <t xml:space="preserve">B reserve draw</t>
  </si>
  <si>
    <t xml:space="preserve">Available after B</t>
  </si>
  <si>
    <t xml:space="preserve">C start</t>
  </si>
  <si>
    <t xml:space="preserve">C interest due</t>
  </si>
  <si>
    <t xml:space="preserve">C interest paid</t>
  </si>
  <si>
    <t xml:space="preserve">C reserve draw</t>
  </si>
  <si>
    <t xml:space="preserve">Available after C</t>
  </si>
  <si>
    <t xml:space="preserve">D start</t>
  </si>
  <si>
    <t xml:space="preserve">D interest due</t>
  </si>
  <si>
    <t xml:space="preserve">D interest paid</t>
  </si>
  <si>
    <t xml:space="preserve">D reserve draw</t>
  </si>
  <si>
    <t xml:space="preserve">Available after D</t>
  </si>
  <si>
    <t xml:space="preserve">Reserve after interest</t>
  </si>
  <si>
    <t xml:space="preserve">OC target</t>
  </si>
  <si>
    <t xml:space="preserve">Principal needed</t>
  </si>
  <si>
    <t xml:space="preserve">Principal from cash</t>
  </si>
  <si>
    <t xml:space="preserve">Principal from reserve</t>
  </si>
  <si>
    <t xml:space="preserve">Principal total</t>
  </si>
  <si>
    <t xml:space="preserve">A principal</t>
  </si>
  <si>
    <t xml:space="preserve">B principal</t>
  </si>
  <si>
    <t xml:space="preserve">C principal</t>
  </si>
  <si>
    <t xml:space="preserve">D principal</t>
  </si>
  <si>
    <t xml:space="preserve">A end</t>
  </si>
  <si>
    <t xml:space="preserve">B end</t>
  </si>
  <si>
    <t xml:space="preserve">C end</t>
  </si>
  <si>
    <t xml:space="preserve">D end</t>
  </si>
  <si>
    <t xml:space="preserve">Reserve top-up</t>
  </si>
  <si>
    <t xml:space="preserve">Reserve end</t>
  </si>
  <si>
    <t xml:space="preserve">Residual</t>
  </si>
  <si>
    <t xml:space="preserve">Net loss</t>
  </si>
  <si>
    <t xml:space="preserve">Cum. net loss</t>
  </si>
  <si>
    <t xml:space="preserve">Notes end</t>
  </si>
  <si>
    <t xml:space="preserve">OC end</t>
  </si>
  <si>
    <t xml:space="preserve">Results</t>
  </si>
  <si>
    <t xml:space="preserve">Class A WAL (years)</t>
  </si>
  <si>
    <t xml:space="preserve">Class A unpaid principal at the end ($ million)</t>
  </si>
  <si>
    <t xml:space="preserve">Class B WAL (years)</t>
  </si>
  <si>
    <t xml:space="preserve">Class B unpaid principal at the end ($ million)</t>
  </si>
  <si>
    <t xml:space="preserve">Class C WAL (years)</t>
  </si>
  <si>
    <t xml:space="preserve">Class C unpaid principal at the end ($ million)</t>
  </si>
  <si>
    <t xml:space="preserve">Class D WAL (years)</t>
  </si>
  <si>
    <t xml:space="preserve">Class D unpaid principal at the end ($ million)</t>
  </si>
  <si>
    <t xml:space="preserve">Cumulative net loss (percent of pool)</t>
  </si>
  <si>
    <t xml:space="preserve">Residual to Tallis ($ million)</t>
  </si>
  <si>
    <t xml:space="preserve">Cumulative net loss at month 18 (percent of pool)</t>
  </si>
  <si>
    <t xml:space="preserve">Pool at month 12 ($ million)</t>
  </si>
  <si>
    <t xml:space="preserve">Overcollateralization at month 12 ($ million)</t>
  </si>
  <si>
    <t xml:space="preserve">Tallis Auto Receivables Trust 2025-1: monthly waterfall (default multiple from Inputs, AU_MULT2)</t>
  </si>
  <si>
    <t xml:space="preserve">Merrow CLO 2025-1: quarterly model, base default path</t>
  </si>
  <si>
    <t xml:space="preserve">Quarter</t>
  </si>
  <si>
    <t xml:space="preserve">Year</t>
  </si>
  <si>
    <t xml:space="preserve">CDR</t>
  </si>
  <si>
    <t xml:space="preserve">Par start</t>
  </si>
  <si>
    <t xml:space="preserve">Par loss</t>
  </si>
  <si>
    <t xml:space="preserve">Par before sale</t>
  </si>
  <si>
    <t xml:space="preserve">Sale proceeds</t>
  </si>
  <si>
    <t xml:space="preserve">Principal cash</t>
  </si>
  <si>
    <t xml:space="preserve">Par end</t>
  </si>
  <si>
    <t xml:space="preserve">Senior fees</t>
  </si>
  <si>
    <t xml:space="preserve">Avail 0</t>
  </si>
  <si>
    <t xml:space="preserve">AAA start</t>
  </si>
  <si>
    <t xml:space="preserve">AAA due</t>
  </si>
  <si>
    <t xml:space="preserve">AAA paid</t>
  </si>
  <si>
    <t xml:space="preserve">AAA after int</t>
  </si>
  <si>
    <t xml:space="preserve">Avail AAA</t>
  </si>
  <si>
    <t xml:space="preserve">AA start</t>
  </si>
  <si>
    <t xml:space="preserve">AA due</t>
  </si>
  <si>
    <t xml:space="preserve">AA paid</t>
  </si>
  <si>
    <t xml:space="preserve">AA after int</t>
  </si>
  <si>
    <t xml:space="preserve">Avail AA</t>
  </si>
  <si>
    <t xml:space="preserve">AA OC ratio</t>
  </si>
  <si>
    <t xml:space="preserve">AA diversion</t>
  </si>
  <si>
    <t xml:space="preserve">AAA after AA test</t>
  </si>
  <si>
    <t xml:space="preserve">AA after AA test</t>
  </si>
  <si>
    <t xml:space="preserve">A after AA test</t>
  </si>
  <si>
    <t xml:space="preserve">BBB after AA test</t>
  </si>
  <si>
    <t xml:space="preserve">BB after AA test</t>
  </si>
  <si>
    <t xml:space="preserve">Avail AA test</t>
  </si>
  <si>
    <t xml:space="preserve">A due</t>
  </si>
  <si>
    <t xml:space="preserve">A paid</t>
  </si>
  <si>
    <t xml:space="preserve">A after int</t>
  </si>
  <si>
    <t xml:space="preserve">Avail A</t>
  </si>
  <si>
    <t xml:space="preserve">A OC ratio</t>
  </si>
  <si>
    <t xml:space="preserve">A diversion</t>
  </si>
  <si>
    <t xml:space="preserve">AAA after A test</t>
  </si>
  <si>
    <t xml:space="preserve">AA after A test</t>
  </si>
  <si>
    <t xml:space="preserve">A after A test</t>
  </si>
  <si>
    <t xml:space="preserve">BBB after A test</t>
  </si>
  <si>
    <t xml:space="preserve">BB after A test</t>
  </si>
  <si>
    <t xml:space="preserve">Avail A test</t>
  </si>
  <si>
    <t xml:space="preserve">BBB start</t>
  </si>
  <si>
    <t xml:space="preserve">BBB due</t>
  </si>
  <si>
    <t xml:space="preserve">BBB paid</t>
  </si>
  <si>
    <t xml:space="preserve">BBB after int</t>
  </si>
  <si>
    <t xml:space="preserve">Avail BBB</t>
  </si>
  <si>
    <t xml:space="preserve">BBB OC ratio</t>
  </si>
  <si>
    <t xml:space="preserve">BBB diversion</t>
  </si>
  <si>
    <t xml:space="preserve">AAA after BBB test</t>
  </si>
  <si>
    <t xml:space="preserve">AA after BBB test</t>
  </si>
  <si>
    <t xml:space="preserve">A after BBB test</t>
  </si>
  <si>
    <t xml:space="preserve">BBB after BBB test</t>
  </si>
  <si>
    <t xml:space="preserve">BB after BBB test</t>
  </si>
  <si>
    <t xml:space="preserve">Avail BBB test</t>
  </si>
  <si>
    <t xml:space="preserve">BB start</t>
  </si>
  <si>
    <t xml:space="preserve">BB due</t>
  </si>
  <si>
    <t xml:space="preserve">BB paid</t>
  </si>
  <si>
    <t xml:space="preserve">BB after int</t>
  </si>
  <si>
    <t xml:space="preserve">Avail BB</t>
  </si>
  <si>
    <t xml:space="preserve">BB OC ratio</t>
  </si>
  <si>
    <t xml:space="preserve">BB diversion</t>
  </si>
  <si>
    <t xml:space="preserve">AAA after BB test</t>
  </si>
  <si>
    <t xml:space="preserve">AA after BB test</t>
  </si>
  <si>
    <t xml:space="preserve">A after BB test</t>
  </si>
  <si>
    <t xml:space="preserve">BBB after BB test</t>
  </si>
  <si>
    <t xml:space="preserve">BB after BB test</t>
  </si>
  <si>
    <t xml:space="preserve">Avail BB test</t>
  </si>
  <si>
    <t xml:space="preserve">Sub fee</t>
  </si>
  <si>
    <t xml:space="preserve">Avail end</t>
  </si>
  <si>
    <t xml:space="preserve">AAA principal</t>
  </si>
  <si>
    <t xml:space="preserve">AA principal</t>
  </si>
  <si>
    <t xml:space="preserve">BBB principal</t>
  </si>
  <si>
    <t xml:space="preserve">BB principal</t>
  </si>
  <si>
    <t xml:space="preserve">AAA end</t>
  </si>
  <si>
    <t xml:space="preserve">AA end</t>
  </si>
  <si>
    <t xml:space="preserve">BBB end</t>
  </si>
  <si>
    <t xml:space="preserve">BB end</t>
  </si>
  <si>
    <t xml:space="preserve">Leftover principal</t>
  </si>
  <si>
    <t xml:space="preserve">Equity cash</t>
  </si>
  <si>
    <t xml:space="preserve">Diversion total</t>
  </si>
  <si>
    <t xml:space="preserve">OC fail</t>
  </si>
  <si>
    <t xml:space="preserve">Equity cash flows (quarter 0 to 32)</t>
  </si>
  <si>
    <t xml:space="preserve">Equity IRR (annualized)</t>
  </si>
  <si>
    <t xml:space="preserve">Equity multiple</t>
  </si>
  <si>
    <t xml:space="preserve">Equity cash in year 1 ($ million)</t>
  </si>
  <si>
    <t xml:space="preserve">Cumulative par loss ($ million)</t>
  </si>
  <si>
    <t xml:space="preserve">Interest diverted to the notes ($ million)</t>
  </si>
  <si>
    <t xml:space="preserve">Quarters with a failing OC test</t>
  </si>
  <si>
    <t xml:space="preserve">Rated notes unpaid at the end ($ million)</t>
  </si>
  <si>
    <t xml:space="preserve">BB OC ratio at the end of the reinvestment period (quarter 20)</t>
  </si>
  <si>
    <t xml:space="preserve">Merrow CLO 2025-1: quarterly model, stress default path</t>
  </si>
  <si>
    <t xml:space="preserve">Merrow CLO 2025-1: quarterly model, severe default path</t>
  </si>
  <si>
    <t xml:space="preserve">Harborline Mortgage Trust 2025-NQM1: monthly, sequential pay (Inputs RM_CPR, RM_CDR, RM_SEV)</t>
  </si>
  <si>
    <t xml:space="preserve">Interest after fees</t>
  </si>
  <si>
    <t xml:space="preserve">Coupons due</t>
  </si>
  <si>
    <t xml:space="preserve">After coupons</t>
  </si>
  <si>
    <t xml:space="preserve">Loss covered</t>
  </si>
  <si>
    <t xml:space="preserve">Excess interest</t>
  </si>
  <si>
    <t xml:space="preserve">A-1 start</t>
  </si>
  <si>
    <t xml:space="preserve">A-2 start</t>
  </si>
  <si>
    <t xml:space="preserve">A-3 start</t>
  </si>
  <si>
    <t xml:space="preserve">M-1 start</t>
  </si>
  <si>
    <t xml:space="preserve">B-1 start</t>
  </si>
  <si>
    <t xml:space="preserve">B-2 start</t>
  </si>
  <si>
    <t xml:space="preserve">B-3 start</t>
  </si>
  <si>
    <t xml:space="preserve">A-1 principal</t>
  </si>
  <si>
    <t xml:space="preserve">A-2 principal</t>
  </si>
  <si>
    <t xml:space="preserve">A-3 principal</t>
  </si>
  <si>
    <t xml:space="preserve">M-1 principal</t>
  </si>
  <si>
    <t xml:space="preserve">B-1 principal</t>
  </si>
  <si>
    <t xml:space="preserve">B-2 principal</t>
  </si>
  <si>
    <t xml:space="preserve">B-3 principal</t>
  </si>
  <si>
    <t xml:space="preserve">A-1 after principal</t>
  </si>
  <si>
    <t xml:space="preserve">A-2 after principal</t>
  </si>
  <si>
    <t xml:space="preserve">A-3 after principal</t>
  </si>
  <si>
    <t xml:space="preserve">M-1 after principal</t>
  </si>
  <si>
    <t xml:space="preserve">B-1 after principal</t>
  </si>
  <si>
    <t xml:space="preserve">B-2 after principal</t>
  </si>
  <si>
    <t xml:space="preserve">B-3 after principal</t>
  </si>
  <si>
    <t xml:space="preserve">Loss to write down</t>
  </si>
  <si>
    <t xml:space="preserve">A-1 write-down</t>
  </si>
  <si>
    <t xml:space="preserve">A-2 write-down</t>
  </si>
  <si>
    <t xml:space="preserve">A-3 write-down</t>
  </si>
  <si>
    <t xml:space="preserve">M-1 write-down</t>
  </si>
  <si>
    <t xml:space="preserve">B-1 write-down</t>
  </si>
  <si>
    <t xml:space="preserve">B-2 write-down</t>
  </si>
  <si>
    <t xml:space="preserve">B-3 write-down</t>
  </si>
  <si>
    <t xml:space="preserve">A-1 end</t>
  </si>
  <si>
    <t xml:space="preserve">A-2 end</t>
  </si>
  <si>
    <t xml:space="preserve">A-3 end</t>
  </si>
  <si>
    <t xml:space="preserve">M-1 end</t>
  </si>
  <si>
    <t xml:space="preserve">B-1 end</t>
  </si>
  <si>
    <t xml:space="preserve">B-2 end</t>
  </si>
  <si>
    <t xml:space="preserve">B-3 end</t>
  </si>
  <si>
    <t xml:space="preserve">A-1 WAL (years)</t>
  </si>
  <si>
    <t xml:space="preserve">written down ($ million)</t>
  </si>
  <si>
    <t xml:space="preserve">A-2 WAL (years)</t>
  </si>
  <si>
    <t xml:space="preserve">A-3 WAL (years)</t>
  </si>
  <si>
    <t xml:space="preserve">M-1 WAL (years)</t>
  </si>
  <si>
    <t xml:space="preserve">B-1 WAL (years)</t>
  </si>
  <si>
    <t xml:space="preserve">B-2 WAL (years)</t>
  </si>
  <si>
    <t xml:space="preserve">B-3 WAL (years)</t>
  </si>
  <si>
    <t xml:space="preserve">Excess interest to the residual ($ million)</t>
  </si>
  <si>
    <t xml:space="preserve">Harborline Mortgage Trust 2025-NQM1: monthly, sequential pay (Inputs RM_CPR_S, RM_CDR_S, RM_SEV_S)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</si>
</sst>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"/>
    <numFmt numFmtId="166" formatCode="0.00%"/>
    <numFmt numFmtId="167" formatCode="0"/>
    <numFmt numFmtId="168" formatCode="0.00"/>
    <numFmt numFmtId="169" formatCode="0.0%"/>
    <numFmt numFmtId="170" formatCode="0.000"/>
    <numFmt numFmtId="171" formatCode="#,##0.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03A4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A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0FB"/>
        <bgColor rgb="FFFFFFFF"/>
      </patternFill>
    </fill>
    <fill>
      <patternFill patternType="solid">
        <fgColor rgb="FF103A48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F0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03A48"/>
      <rgbColor rgb="FF339966"/>
      <rgbColor rgb="FF003300"/>
      <rgbColor rgb="FF333300"/>
      <rgbColor rgb="FF993300"/>
      <rgbColor rgb="FF993366"/>
      <rgbColor rgb="FF1F4E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/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2" t="s">
        <v>11</v>
      </c>
    </row>
    <row r="16" customFormat="false" ht="15" hidden="false" customHeight="false" outlineLevel="0" collapsed="false">
      <c r="B16" s="2"/>
    </row>
    <row r="17" customFormat="false" ht="15" hidden="false" customHeight="false" outlineLevel="0" collapsed="false">
      <c r="B17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4"/>
    <col collapsed="false" customWidth="true" hidden="false" outlineLevel="0" max="10" min="4" style="0" width="10"/>
    <col collapsed="false" customWidth="true" hidden="false" outlineLevel="0" max="11" min="11" style="0" width="60"/>
  </cols>
  <sheetData>
    <row r="2" customFormat="false" ht="17.35" hidden="false" customHeight="false" outlineLevel="0" collapsed="false">
      <c r="B2" s="1" t="s">
        <v>13</v>
      </c>
    </row>
    <row r="5" customFormat="false" ht="15" hidden="false" customHeight="false" outlineLevel="0" collapsed="false">
      <c r="B5" s="3" t="s">
        <v>14</v>
      </c>
    </row>
    <row r="6" customFormat="false" ht="15" hidden="false" customHeight="false" outlineLevel="0" collapsed="false">
      <c r="B6" s="2" t="s">
        <v>15</v>
      </c>
      <c r="C6" s="4" t="n">
        <v>500</v>
      </c>
    </row>
    <row r="7" customFormat="false" ht="15" hidden="false" customHeight="false" outlineLevel="0" collapsed="false">
      <c r="B7" s="2" t="s">
        <v>16</v>
      </c>
      <c r="C7" s="5" t="n">
        <v>0.135</v>
      </c>
    </row>
    <row r="8" customFormat="false" ht="15" hidden="false" customHeight="false" outlineLevel="0" collapsed="false">
      <c r="B8" s="2" t="s">
        <v>17</v>
      </c>
      <c r="C8" s="6" t="n">
        <v>60</v>
      </c>
    </row>
    <row r="9" customFormat="false" ht="15" hidden="false" customHeight="false" outlineLevel="0" collapsed="false">
      <c r="B9" s="2" t="s">
        <v>18</v>
      </c>
      <c r="C9" s="5" t="n">
        <v>0.1</v>
      </c>
    </row>
    <row r="10" customFormat="false" ht="15" hidden="false" customHeight="false" outlineLevel="0" collapsed="false">
      <c r="B10" s="2" t="s">
        <v>19</v>
      </c>
      <c r="C10" s="5" t="n">
        <v>0.065</v>
      </c>
    </row>
    <row r="11" customFormat="false" ht="15" hidden="false" customHeight="false" outlineLevel="0" collapsed="false">
      <c r="B11" s="2" t="s">
        <v>20</v>
      </c>
      <c r="C11" s="7" t="n">
        <v>1</v>
      </c>
      <c r="K11" s="8" t="s">
        <v>21</v>
      </c>
    </row>
    <row r="12" customFormat="false" ht="15" hidden="false" customHeight="false" outlineLevel="0" collapsed="false">
      <c r="B12" s="2" t="s">
        <v>22</v>
      </c>
      <c r="C12" s="7" t="n">
        <v>1.4</v>
      </c>
    </row>
    <row r="13" customFormat="false" ht="15" hidden="false" customHeight="false" outlineLevel="0" collapsed="false">
      <c r="B13" s="2" t="s">
        <v>23</v>
      </c>
      <c r="C13" s="5" t="n">
        <v>0.45</v>
      </c>
    </row>
    <row r="14" customFormat="false" ht="15" hidden="false" customHeight="false" outlineLevel="0" collapsed="false">
      <c r="B14" s="2" t="s">
        <v>24</v>
      </c>
      <c r="C14" s="5" t="n">
        <v>0.01</v>
      </c>
    </row>
    <row r="15" customFormat="false" ht="15" hidden="false" customHeight="false" outlineLevel="0" collapsed="false">
      <c r="B15" s="2" t="s">
        <v>25</v>
      </c>
      <c r="C15" s="5" t="n">
        <v>0.1</v>
      </c>
    </row>
    <row r="16" customFormat="false" ht="15" hidden="false" customHeight="false" outlineLevel="0" collapsed="false">
      <c r="B16" s="2" t="s">
        <v>26</v>
      </c>
      <c r="C16" s="5" t="n">
        <v>0.02</v>
      </c>
    </row>
    <row r="17" customFormat="false" ht="15" hidden="false" customHeight="false" outlineLevel="0" collapsed="false">
      <c r="B17" s="2" t="s">
        <v>27</v>
      </c>
      <c r="C17" s="4" t="n">
        <v>5</v>
      </c>
    </row>
    <row r="18" customFormat="false" ht="15" hidden="false" customHeight="false" outlineLevel="0" collapsed="false">
      <c r="B18" s="2" t="s">
        <v>28</v>
      </c>
      <c r="C18" s="4" t="n">
        <v>375</v>
      </c>
    </row>
    <row r="19" customFormat="false" ht="15" hidden="false" customHeight="false" outlineLevel="0" collapsed="false">
      <c r="B19" s="2" t="s">
        <v>29</v>
      </c>
      <c r="C19" s="5" t="n">
        <v>0.048</v>
      </c>
    </row>
    <row r="20" customFormat="false" ht="15" hidden="false" customHeight="false" outlineLevel="0" collapsed="false">
      <c r="B20" s="2" t="s">
        <v>30</v>
      </c>
      <c r="C20" s="4" t="n">
        <v>40</v>
      </c>
    </row>
    <row r="21" customFormat="false" ht="15" hidden="false" customHeight="false" outlineLevel="0" collapsed="false">
      <c r="B21" s="2" t="s">
        <v>31</v>
      </c>
      <c r="C21" s="5" t="n">
        <v>0.054</v>
      </c>
    </row>
    <row r="22" customFormat="false" ht="15" hidden="false" customHeight="false" outlineLevel="0" collapsed="false">
      <c r="B22" s="2" t="s">
        <v>32</v>
      </c>
      <c r="C22" s="4" t="n">
        <v>35</v>
      </c>
    </row>
    <row r="23" customFormat="false" ht="15" hidden="false" customHeight="false" outlineLevel="0" collapsed="false">
      <c r="B23" s="2" t="s">
        <v>33</v>
      </c>
      <c r="C23" s="5" t="n">
        <v>0.06</v>
      </c>
    </row>
    <row r="24" customFormat="false" ht="15" hidden="false" customHeight="false" outlineLevel="0" collapsed="false">
      <c r="B24" s="2" t="s">
        <v>34</v>
      </c>
      <c r="C24" s="4" t="n">
        <v>25</v>
      </c>
    </row>
    <row r="25" customFormat="false" ht="15" hidden="false" customHeight="false" outlineLevel="0" collapsed="false">
      <c r="B25" s="2" t="s">
        <v>35</v>
      </c>
      <c r="C25" s="5" t="n">
        <v>0.0725</v>
      </c>
    </row>
    <row r="27" customFormat="false" ht="15" hidden="false" customHeight="false" outlineLevel="0" collapsed="false">
      <c r="B27" s="3" t="s">
        <v>36</v>
      </c>
    </row>
    <row r="28" customFormat="false" ht="15" hidden="false" customHeight="false" outlineLevel="0" collapsed="false">
      <c r="B28" s="2" t="s">
        <v>37</v>
      </c>
      <c r="C28" s="4" t="n">
        <v>400</v>
      </c>
    </row>
    <row r="29" customFormat="false" ht="15" hidden="false" customHeight="false" outlineLevel="0" collapsed="false">
      <c r="B29" s="2" t="s">
        <v>38</v>
      </c>
      <c r="C29" s="5" t="n">
        <v>0.04</v>
      </c>
    </row>
    <row r="30" customFormat="false" ht="15" hidden="false" customHeight="false" outlineLevel="0" collapsed="false">
      <c r="B30" s="2" t="s">
        <v>39</v>
      </c>
      <c r="C30" s="5" t="n">
        <v>0.035</v>
      </c>
    </row>
    <row r="31" customFormat="false" ht="15" hidden="false" customHeight="false" outlineLevel="0" collapsed="false">
      <c r="B31" s="2" t="s">
        <v>23</v>
      </c>
      <c r="C31" s="5" t="n">
        <v>0.7</v>
      </c>
    </row>
    <row r="32" customFormat="false" ht="15" hidden="false" customHeight="false" outlineLevel="0" collapsed="false">
      <c r="B32" s="2" t="s">
        <v>40</v>
      </c>
      <c r="C32" s="5" t="n">
        <v>0.2</v>
      </c>
    </row>
    <row r="33" customFormat="false" ht="15" hidden="false" customHeight="false" outlineLevel="0" collapsed="false">
      <c r="B33" s="2" t="s">
        <v>41</v>
      </c>
      <c r="C33" s="6" t="n">
        <v>20</v>
      </c>
    </row>
    <row r="34" customFormat="false" ht="15" hidden="false" customHeight="false" outlineLevel="0" collapsed="false">
      <c r="B34" s="2" t="s">
        <v>42</v>
      </c>
      <c r="C34" s="6" t="n">
        <v>32</v>
      </c>
      <c r="K34" s="8" t="s">
        <v>43</v>
      </c>
    </row>
    <row r="35" customFormat="false" ht="15" hidden="false" customHeight="false" outlineLevel="0" collapsed="false">
      <c r="B35" s="2" t="s">
        <v>44</v>
      </c>
      <c r="C35" s="5" t="n">
        <v>0.99</v>
      </c>
    </row>
    <row r="36" customFormat="false" ht="15" hidden="false" customHeight="false" outlineLevel="0" collapsed="false">
      <c r="B36" s="2" t="s">
        <v>45</v>
      </c>
      <c r="C36" s="5" t="n">
        <v>0.0005</v>
      </c>
    </row>
    <row r="37" customFormat="false" ht="15" hidden="false" customHeight="false" outlineLevel="0" collapsed="false">
      <c r="B37" s="2" t="s">
        <v>46</v>
      </c>
      <c r="C37" s="5" t="n">
        <v>0.0015</v>
      </c>
    </row>
    <row r="38" customFormat="false" ht="15" hidden="false" customHeight="false" outlineLevel="0" collapsed="false">
      <c r="B38" s="2" t="s">
        <v>47</v>
      </c>
      <c r="C38" s="5" t="n">
        <v>0.003</v>
      </c>
    </row>
    <row r="39" customFormat="false" ht="15" hidden="false" customHeight="false" outlineLevel="0" collapsed="false">
      <c r="B39" s="2" t="s">
        <v>48</v>
      </c>
      <c r="C39" s="4" t="n">
        <v>44</v>
      </c>
    </row>
    <row r="40" customFormat="false" ht="15" hidden="false" customHeight="false" outlineLevel="0" collapsed="false">
      <c r="B40" s="2" t="s">
        <v>49</v>
      </c>
      <c r="C40" s="4" t="n">
        <v>248</v>
      </c>
    </row>
    <row r="41" customFormat="false" ht="15" hidden="false" customHeight="false" outlineLevel="0" collapsed="false">
      <c r="B41" s="2" t="s">
        <v>50</v>
      </c>
      <c r="C41" s="5" t="n">
        <v>0.0125</v>
      </c>
    </row>
    <row r="42" customFormat="false" ht="15" hidden="false" customHeight="false" outlineLevel="0" collapsed="false">
      <c r="B42" s="2" t="s">
        <v>51</v>
      </c>
      <c r="C42" s="4" t="n">
        <v>44</v>
      </c>
    </row>
    <row r="43" customFormat="false" ht="15" hidden="false" customHeight="false" outlineLevel="0" collapsed="false">
      <c r="B43" s="2" t="s">
        <v>52</v>
      </c>
      <c r="C43" s="5" t="n">
        <v>0.0175</v>
      </c>
    </row>
    <row r="44" customFormat="false" ht="15" hidden="false" customHeight="false" outlineLevel="0" collapsed="false">
      <c r="B44" s="2" t="s">
        <v>53</v>
      </c>
      <c r="C44" s="4" t="n">
        <v>24</v>
      </c>
    </row>
    <row r="45" customFormat="false" ht="15" hidden="false" customHeight="false" outlineLevel="0" collapsed="false">
      <c r="B45" s="2" t="s">
        <v>54</v>
      </c>
      <c r="C45" s="5" t="n">
        <v>0.0215</v>
      </c>
    </row>
    <row r="46" customFormat="false" ht="15" hidden="false" customHeight="false" outlineLevel="0" collapsed="false">
      <c r="B46" s="2" t="s">
        <v>55</v>
      </c>
      <c r="C46" s="4" t="n">
        <v>24</v>
      </c>
    </row>
    <row r="47" customFormat="false" ht="15" hidden="false" customHeight="false" outlineLevel="0" collapsed="false">
      <c r="B47" s="2" t="s">
        <v>56</v>
      </c>
      <c r="C47" s="5" t="n">
        <v>0.032</v>
      </c>
    </row>
    <row r="48" customFormat="false" ht="15" hidden="false" customHeight="false" outlineLevel="0" collapsed="false">
      <c r="B48" s="2" t="s">
        <v>57</v>
      </c>
      <c r="C48" s="4" t="n">
        <v>16</v>
      </c>
    </row>
    <row r="49" customFormat="false" ht="15" hidden="false" customHeight="false" outlineLevel="0" collapsed="false">
      <c r="B49" s="2" t="s">
        <v>58</v>
      </c>
      <c r="C49" s="5" t="n">
        <v>0.059</v>
      </c>
    </row>
    <row r="50" customFormat="false" ht="15" hidden="false" customHeight="false" outlineLevel="0" collapsed="false">
      <c r="B50" s="2" t="s">
        <v>59</v>
      </c>
      <c r="C50" s="9" t="n">
        <v>1.29</v>
      </c>
    </row>
    <row r="51" customFormat="false" ht="15" hidden="false" customHeight="false" outlineLevel="0" collapsed="false">
      <c r="B51" s="2" t="s">
        <v>60</v>
      </c>
      <c r="C51" s="9" t="n">
        <v>1.2</v>
      </c>
    </row>
    <row r="52" customFormat="false" ht="15" hidden="false" customHeight="false" outlineLevel="0" collapsed="false">
      <c r="B52" s="2" t="s">
        <v>61</v>
      </c>
      <c r="C52" s="9" t="n">
        <v>1.11</v>
      </c>
    </row>
    <row r="53" customFormat="false" ht="15" hidden="false" customHeight="false" outlineLevel="0" collapsed="false">
      <c r="B53" s="2" t="s">
        <v>62</v>
      </c>
      <c r="C53" s="9" t="n">
        <v>1.065</v>
      </c>
    </row>
    <row r="55" customFormat="false" ht="15" hidden="false" customHeight="false" outlineLevel="0" collapsed="false">
      <c r="B55" s="3" t="s">
        <v>63</v>
      </c>
      <c r="C55" s="3" t="s">
        <v>64</v>
      </c>
      <c r="D55" s="3" t="s">
        <v>65</v>
      </c>
      <c r="E55" s="3" t="s">
        <v>66</v>
      </c>
      <c r="F55" s="3" t="s">
        <v>67</v>
      </c>
      <c r="G55" s="3" t="s">
        <v>68</v>
      </c>
      <c r="H55" s="3" t="s">
        <v>69</v>
      </c>
      <c r="I55" s="3" t="s">
        <v>70</v>
      </c>
      <c r="J55" s="3" t="s">
        <v>71</v>
      </c>
    </row>
    <row r="56" customFormat="false" ht="15" hidden="false" customHeight="false" outlineLevel="0" collapsed="false">
      <c r="B56" s="2" t="s">
        <v>72</v>
      </c>
      <c r="C56" s="9" t="n">
        <v>0.02</v>
      </c>
      <c r="D56" s="9" t="n">
        <v>0.02</v>
      </c>
      <c r="E56" s="9" t="n">
        <v>0.02</v>
      </c>
      <c r="F56" s="9" t="n">
        <v>0.02</v>
      </c>
      <c r="G56" s="9" t="n">
        <v>0.02</v>
      </c>
      <c r="H56" s="9" t="n">
        <v>0.02</v>
      </c>
      <c r="I56" s="9" t="n">
        <v>0.02</v>
      </c>
      <c r="J56" s="9" t="n">
        <v>0.02</v>
      </c>
    </row>
    <row r="57" customFormat="false" ht="15" hidden="false" customHeight="false" outlineLevel="0" collapsed="false">
      <c r="B57" s="2" t="s">
        <v>73</v>
      </c>
      <c r="C57" s="9" t="n">
        <v>0.03</v>
      </c>
      <c r="D57" s="9" t="n">
        <v>0.06</v>
      </c>
      <c r="E57" s="9" t="n">
        <v>0.06</v>
      </c>
      <c r="F57" s="9" t="n">
        <v>0.03</v>
      </c>
      <c r="G57" s="9" t="n">
        <v>0.03</v>
      </c>
      <c r="H57" s="9" t="n">
        <v>0.03</v>
      </c>
      <c r="I57" s="9" t="n">
        <v>0.03</v>
      </c>
      <c r="J57" s="9" t="n">
        <v>0.03</v>
      </c>
    </row>
    <row r="58" customFormat="false" ht="15" hidden="false" customHeight="false" outlineLevel="0" collapsed="false">
      <c r="B58" s="2" t="s">
        <v>74</v>
      </c>
      <c r="C58" s="9" t="n">
        <v>0.04</v>
      </c>
      <c r="D58" s="9" t="n">
        <v>0.12</v>
      </c>
      <c r="E58" s="9" t="n">
        <v>0.12</v>
      </c>
      <c r="F58" s="9" t="n">
        <v>0.04</v>
      </c>
      <c r="G58" s="9" t="n">
        <v>0.04</v>
      </c>
      <c r="H58" s="9" t="n">
        <v>0.04</v>
      </c>
      <c r="I58" s="9" t="n">
        <v>0.04</v>
      </c>
      <c r="J58" s="9" t="n">
        <v>0.04</v>
      </c>
    </row>
    <row r="60" customFormat="false" ht="15" hidden="false" customHeight="false" outlineLevel="0" collapsed="false">
      <c r="B60" s="3" t="s">
        <v>75</v>
      </c>
    </row>
    <row r="61" customFormat="false" ht="15" hidden="false" customHeight="false" outlineLevel="0" collapsed="false">
      <c r="B61" s="2" t="s">
        <v>15</v>
      </c>
      <c r="C61" s="4" t="n">
        <v>350</v>
      </c>
    </row>
    <row r="62" customFormat="false" ht="15" hidden="false" customHeight="false" outlineLevel="0" collapsed="false">
      <c r="B62" s="2" t="s">
        <v>76</v>
      </c>
      <c r="C62" s="5" t="n">
        <v>0.074</v>
      </c>
    </row>
    <row r="63" customFormat="false" ht="15" hidden="false" customHeight="false" outlineLevel="0" collapsed="false">
      <c r="B63" s="2" t="s">
        <v>24</v>
      </c>
      <c r="C63" s="5" t="n">
        <v>0.0025</v>
      </c>
    </row>
    <row r="64" customFormat="false" ht="15" hidden="false" customHeight="false" outlineLevel="0" collapsed="false">
      <c r="B64" s="2" t="s">
        <v>77</v>
      </c>
      <c r="C64" s="5" t="n">
        <v>0.0001</v>
      </c>
    </row>
    <row r="65" customFormat="false" ht="15" hidden="false" customHeight="false" outlineLevel="0" collapsed="false">
      <c r="B65" s="2" t="s">
        <v>78</v>
      </c>
      <c r="C65" s="6" t="n">
        <v>360</v>
      </c>
    </row>
    <row r="66" customFormat="false" ht="15" hidden="false" customHeight="false" outlineLevel="0" collapsed="false">
      <c r="B66" s="2" t="s">
        <v>79</v>
      </c>
      <c r="C66" s="5" t="n">
        <v>0.15</v>
      </c>
    </row>
    <row r="67" customFormat="false" ht="15" hidden="false" customHeight="false" outlineLevel="0" collapsed="false">
      <c r="B67" s="2" t="s">
        <v>19</v>
      </c>
      <c r="C67" s="5" t="n">
        <v>0.01</v>
      </c>
    </row>
    <row r="68" customFormat="false" ht="15" hidden="false" customHeight="false" outlineLevel="0" collapsed="false">
      <c r="B68" s="2" t="s">
        <v>80</v>
      </c>
      <c r="C68" s="5" t="n">
        <v>0.3</v>
      </c>
    </row>
    <row r="69" customFormat="false" ht="15" hidden="false" customHeight="false" outlineLevel="0" collapsed="false">
      <c r="B69" s="2" t="s">
        <v>81</v>
      </c>
      <c r="C69" s="5" t="n">
        <v>0.15</v>
      </c>
    </row>
    <row r="70" customFormat="false" ht="15" hidden="false" customHeight="false" outlineLevel="0" collapsed="false">
      <c r="B70" s="2" t="s">
        <v>82</v>
      </c>
      <c r="C70" s="5" t="n">
        <v>0.04</v>
      </c>
    </row>
    <row r="71" customFormat="false" ht="15" hidden="false" customHeight="false" outlineLevel="0" collapsed="false">
      <c r="B71" s="2" t="s">
        <v>83</v>
      </c>
      <c r="C71" s="5" t="n">
        <v>0.4</v>
      </c>
    </row>
    <row r="72" customFormat="false" ht="15" hidden="false" customHeight="false" outlineLevel="0" collapsed="false">
      <c r="B72" s="2" t="s">
        <v>84</v>
      </c>
      <c r="C72" s="4" t="n">
        <v>245</v>
      </c>
    </row>
    <row r="73" customFormat="false" ht="15" hidden="false" customHeight="false" outlineLevel="0" collapsed="false">
      <c r="B73" s="2" t="s">
        <v>85</v>
      </c>
      <c r="C73" s="5" t="n">
        <v>0.056</v>
      </c>
    </row>
    <row r="74" customFormat="false" ht="15" hidden="false" customHeight="false" outlineLevel="0" collapsed="false">
      <c r="B74" s="2" t="s">
        <v>86</v>
      </c>
      <c r="C74" s="4" t="n">
        <v>28</v>
      </c>
    </row>
    <row r="75" customFormat="false" ht="15" hidden="false" customHeight="false" outlineLevel="0" collapsed="false">
      <c r="B75" s="2" t="s">
        <v>87</v>
      </c>
      <c r="C75" s="5" t="n">
        <v>0.059</v>
      </c>
    </row>
    <row r="76" customFormat="false" ht="15" hidden="false" customHeight="false" outlineLevel="0" collapsed="false">
      <c r="B76" s="2" t="s">
        <v>88</v>
      </c>
      <c r="C76" s="4" t="n">
        <v>35</v>
      </c>
    </row>
    <row r="77" customFormat="false" ht="15" hidden="false" customHeight="false" outlineLevel="0" collapsed="false">
      <c r="B77" s="2" t="s">
        <v>89</v>
      </c>
      <c r="C77" s="5" t="n">
        <v>0.062</v>
      </c>
    </row>
    <row r="78" customFormat="false" ht="15" hidden="false" customHeight="false" outlineLevel="0" collapsed="false">
      <c r="B78" s="2" t="s">
        <v>90</v>
      </c>
      <c r="C78" s="4" t="n">
        <v>17.5</v>
      </c>
    </row>
    <row r="79" customFormat="false" ht="15" hidden="false" customHeight="false" outlineLevel="0" collapsed="false">
      <c r="B79" s="2" t="s">
        <v>91</v>
      </c>
      <c r="C79" s="5" t="n">
        <v>0.069</v>
      </c>
    </row>
    <row r="80" customFormat="false" ht="15" hidden="false" customHeight="false" outlineLevel="0" collapsed="false">
      <c r="B80" s="2" t="s">
        <v>92</v>
      </c>
      <c r="C80" s="4" t="n">
        <v>10.5</v>
      </c>
    </row>
    <row r="81" customFormat="false" ht="15" hidden="false" customHeight="false" outlineLevel="0" collapsed="false">
      <c r="B81" s="2" t="s">
        <v>93</v>
      </c>
      <c r="C81" s="5" t="n">
        <v>0.075</v>
      </c>
    </row>
    <row r="82" customFormat="false" ht="15" hidden="false" customHeight="false" outlineLevel="0" collapsed="false">
      <c r="B82" s="2" t="s">
        <v>94</v>
      </c>
      <c r="C82" s="4" t="n">
        <v>7</v>
      </c>
    </row>
    <row r="83" customFormat="false" ht="15" hidden="false" customHeight="false" outlineLevel="0" collapsed="false">
      <c r="B83" s="2" t="s">
        <v>95</v>
      </c>
      <c r="C83" s="5" t="n">
        <v>0.08</v>
      </c>
    </row>
    <row r="84" customFormat="false" ht="15" hidden="false" customHeight="false" outlineLevel="0" collapsed="false">
      <c r="B84" s="2" t="s">
        <v>96</v>
      </c>
      <c r="C84" s="4" t="n">
        <v>7</v>
      </c>
    </row>
    <row r="85" customFormat="false" ht="15" hidden="false" customHeight="false" outlineLevel="0" collapsed="false">
      <c r="B85" s="2" t="s">
        <v>97</v>
      </c>
      <c r="C85" s="5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4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98</v>
      </c>
    </row>
    <row r="4" customFormat="false" ht="15" hidden="false" customHeight="false" outlineLevel="0" collapsed="false">
      <c r="B4" s="10" t="s">
        <v>99</v>
      </c>
      <c r="C4" s="10" t="s">
        <v>100</v>
      </c>
      <c r="D4" s="10" t="s">
        <v>101</v>
      </c>
      <c r="E4" s="10" t="s">
        <v>102</v>
      </c>
      <c r="F4" s="10" t="s">
        <v>103</v>
      </c>
    </row>
    <row r="5" customFormat="false" ht="15" hidden="false" customHeight="false" outlineLevel="0" collapsed="false">
      <c r="B5" s="2" t="s">
        <v>104</v>
      </c>
      <c r="C5" s="11" t="n">
        <v>1.47</v>
      </c>
      <c r="D5" s="11" t="n">
        <f aca="false">'Auto ABS'!$E$79</f>
        <v>1.47434950051471</v>
      </c>
      <c r="E5" s="0" t="n">
        <v>0.006</v>
      </c>
      <c r="F5" s="0" t="str">
        <f aca="false">IF(ABS(D5-C5)&lt;=E5,"OK","CHECK")</f>
        <v>OK</v>
      </c>
    </row>
    <row r="6" customFormat="false" ht="15" hidden="false" customHeight="false" outlineLevel="0" collapsed="false">
      <c r="B6" s="2" t="s">
        <v>105</v>
      </c>
      <c r="C6" s="12" t="n">
        <v>0</v>
      </c>
      <c r="D6" s="12" t="n">
        <f aca="false">'Auto ABS'!$E$80</f>
        <v>0</v>
      </c>
      <c r="E6" s="0" t="n">
        <v>0.0005</v>
      </c>
      <c r="F6" s="0" t="str">
        <f aca="false">IF(ABS(D6-C6)&lt;=E6,"OK","CHECK")</f>
        <v>OK</v>
      </c>
    </row>
    <row r="7" customFormat="false" ht="15" hidden="false" customHeight="false" outlineLevel="0" collapsed="false">
      <c r="B7" s="2" t="s">
        <v>106</v>
      </c>
      <c r="C7" s="11" t="n">
        <v>3.69</v>
      </c>
      <c r="D7" s="11" t="n">
        <f aca="false">'Auto ABS'!$E$81</f>
        <v>3.69496827077054</v>
      </c>
      <c r="E7" s="0" t="n">
        <v>0.006</v>
      </c>
      <c r="F7" s="0" t="str">
        <f aca="false">IF(ABS(D7-C7)&lt;=E7,"OK","CHECK")</f>
        <v>OK</v>
      </c>
    </row>
    <row r="8" customFormat="false" ht="15" hidden="false" customHeight="false" outlineLevel="0" collapsed="false">
      <c r="B8" s="2" t="s">
        <v>107</v>
      </c>
      <c r="C8" s="12" t="n">
        <v>0</v>
      </c>
      <c r="D8" s="12" t="n">
        <f aca="false">'Auto ABS'!$E$82</f>
        <v>0</v>
      </c>
      <c r="E8" s="0" t="n">
        <v>0.0005</v>
      </c>
      <c r="F8" s="0" t="str">
        <f aca="false">IF(ABS(D8-C8)&lt;=E8,"OK","CHECK")</f>
        <v>OK</v>
      </c>
    </row>
    <row r="9" customFormat="false" ht="15" hidden="false" customHeight="false" outlineLevel="0" collapsed="false">
      <c r="B9" s="2" t="s">
        <v>108</v>
      </c>
      <c r="C9" s="11" t="n">
        <v>4.21</v>
      </c>
      <c r="D9" s="11" t="n">
        <f aca="false">'Auto ABS'!$E$83</f>
        <v>4.21457307822073</v>
      </c>
      <c r="E9" s="0" t="n">
        <v>0.006</v>
      </c>
      <c r="F9" s="0" t="str">
        <f aca="false">IF(ABS(D9-C9)&lt;=E9,"OK","CHECK")</f>
        <v>OK</v>
      </c>
    </row>
    <row r="10" customFormat="false" ht="15" hidden="false" customHeight="false" outlineLevel="0" collapsed="false">
      <c r="B10" s="2" t="s">
        <v>109</v>
      </c>
      <c r="C10" s="12" t="n">
        <v>0</v>
      </c>
      <c r="D10" s="12" t="n">
        <f aca="false">'Auto ABS'!$E$84</f>
        <v>0</v>
      </c>
      <c r="E10" s="0" t="n">
        <v>0.0005</v>
      </c>
      <c r="F10" s="0" t="str">
        <f aca="false">IF(ABS(D10-C10)&lt;=E10,"OK","CHECK")</f>
        <v>OK</v>
      </c>
    </row>
    <row r="11" customFormat="false" ht="15" hidden="false" customHeight="false" outlineLevel="0" collapsed="false">
      <c r="B11" s="2" t="s">
        <v>110</v>
      </c>
      <c r="C11" s="11" t="n">
        <v>4.67</v>
      </c>
      <c r="D11" s="11" t="n">
        <f aca="false">'Auto ABS'!$E$85</f>
        <v>4.66878794292264</v>
      </c>
      <c r="E11" s="0" t="n">
        <v>0.006</v>
      </c>
      <c r="F11" s="0" t="str">
        <f aca="false">IF(ABS(D11-C11)&lt;=E11,"OK","CHECK")</f>
        <v>OK</v>
      </c>
    </row>
    <row r="12" customFormat="false" ht="15" hidden="false" customHeight="false" outlineLevel="0" collapsed="false">
      <c r="B12" s="2" t="s">
        <v>111</v>
      </c>
      <c r="C12" s="12" t="n">
        <v>0</v>
      </c>
      <c r="D12" s="12" t="n">
        <f aca="false">'Auto ABS'!$E$86</f>
        <v>0</v>
      </c>
      <c r="E12" s="0" t="n">
        <v>0.0005</v>
      </c>
      <c r="F12" s="0" t="str">
        <f aca="false">IF(ABS(D12-C12)&lt;=E12,"OK","CHECK")</f>
        <v>OK</v>
      </c>
    </row>
    <row r="13" customFormat="false" ht="15" hidden="false" customHeight="false" outlineLevel="0" collapsed="false">
      <c r="B13" s="2" t="s">
        <v>112</v>
      </c>
      <c r="C13" s="13" t="n">
        <v>0.0788</v>
      </c>
      <c r="D13" s="13" t="n">
        <f aca="false">'Auto ABS'!$E$87</f>
        <v>0.0787529330173185</v>
      </c>
      <c r="E13" s="0" t="n">
        <v>6E-005</v>
      </c>
      <c r="F13" s="0" t="str">
        <f aca="false">IF(ABS(D13-C13)&lt;=E13,"OK","CHECK")</f>
        <v>OK</v>
      </c>
    </row>
    <row r="14" customFormat="false" ht="15" hidden="false" customHeight="false" outlineLevel="0" collapsed="false">
      <c r="B14" s="2" t="s">
        <v>113</v>
      </c>
      <c r="C14" s="14" t="n">
        <v>71.5</v>
      </c>
      <c r="D14" s="14" t="n">
        <f aca="false">'Auto ABS'!$E$88</f>
        <v>71.5143690628817</v>
      </c>
      <c r="E14" s="0" t="n">
        <v>0.06</v>
      </c>
      <c r="F14" s="0" t="str">
        <f aca="false">IF(ABS(D14-C14)&lt;=E14,"OK","CHECK")</f>
        <v>OK</v>
      </c>
    </row>
    <row r="15" customFormat="false" ht="15" hidden="false" customHeight="false" outlineLevel="0" collapsed="false">
      <c r="B15" s="2" t="s">
        <v>114</v>
      </c>
      <c r="C15" s="14" t="n">
        <v>357.6</v>
      </c>
      <c r="D15" s="14" t="n">
        <f aca="false">'Auto ABS'!$E$90</f>
        <v>357.55936019133</v>
      </c>
      <c r="E15" s="0" t="n">
        <v>0.06</v>
      </c>
      <c r="F15" s="0" t="str">
        <f aca="false">IF(ABS(D15-C15)&lt;=E15,"OK","CHECK")</f>
        <v>OK</v>
      </c>
    </row>
    <row r="16" customFormat="false" ht="15" hidden="false" customHeight="false" outlineLevel="0" collapsed="false">
      <c r="B16" s="2" t="s">
        <v>115</v>
      </c>
      <c r="C16" s="14" t="n">
        <v>35.8</v>
      </c>
      <c r="D16" s="14" t="n">
        <f aca="false">'Auto ABS'!$E$91</f>
        <v>35.7559360191329</v>
      </c>
      <c r="E16" s="0" t="n">
        <v>0.06</v>
      </c>
      <c r="F16" s="0" t="str">
        <f aca="false">IF(ABS(D16-C16)&lt;=E16,"OK","CHECK")</f>
        <v>OK</v>
      </c>
    </row>
    <row r="17" customFormat="false" ht="15" hidden="false" customHeight="false" outlineLevel="0" collapsed="false">
      <c r="B17" s="2" t="s">
        <v>116</v>
      </c>
      <c r="C17" s="13" t="n">
        <v>0.0441</v>
      </c>
      <c r="D17" s="13" t="n">
        <f aca="false">'Auto ABS'!$E$89</f>
        <v>0.0440988587440512</v>
      </c>
      <c r="E17" s="0" t="n">
        <v>6E-005</v>
      </c>
      <c r="F17" s="0" t="str">
        <f aca="false">IF(ABS(D17-C17)&lt;=E17,"OK","CHECK")</f>
        <v>OK</v>
      </c>
    </row>
    <row r="18" customFormat="false" ht="15" hidden="false" customHeight="false" outlineLevel="0" collapsed="false">
      <c r="B18" s="2" t="s">
        <v>117</v>
      </c>
      <c r="C18" s="13" t="n">
        <v>0.0614</v>
      </c>
      <c r="D18" s="13" t="n">
        <f aca="false">'Auto ABS 1.4x'!$E$89</f>
        <v>0.0614085592525186</v>
      </c>
      <c r="E18" s="0" t="n">
        <v>6E-005</v>
      </c>
      <c r="F18" s="0" t="str">
        <f aca="false">IF(ABS(D18-C18)&lt;=E18,"OK","CHECK")</f>
        <v>OK</v>
      </c>
    </row>
    <row r="19" customFormat="false" ht="15" hidden="false" customHeight="false" outlineLevel="0" collapsed="false">
      <c r="B19" s="2" t="s">
        <v>118</v>
      </c>
      <c r="C19" s="13" t="n">
        <v>0.1071</v>
      </c>
      <c r="D19" s="13" t="n">
        <f aca="false">'Auto ABS 1.4x'!$E$87</f>
        <v>0.107128787288637</v>
      </c>
      <c r="E19" s="0" t="n">
        <v>6E-005</v>
      </c>
      <c r="F19" s="0" t="str">
        <f aca="false">IF(ABS(D19-C19)&lt;=E19,"OK","CHECK")</f>
        <v>OK</v>
      </c>
    </row>
    <row r="20" customFormat="false" ht="15" hidden="false" customHeight="false" outlineLevel="0" collapsed="false">
      <c r="B20" s="2" t="s">
        <v>119</v>
      </c>
      <c r="C20" s="11" t="n">
        <v>1.4</v>
      </c>
      <c r="D20" s="11" t="n">
        <f aca="false">'Auto ABS 1.4x'!$E$79</f>
        <v>1.39911112332516</v>
      </c>
      <c r="E20" s="0" t="n">
        <v>0.006</v>
      </c>
      <c r="F20" s="0" t="str">
        <f aca="false">IF(ABS(D20-C20)&lt;=E20,"OK","CHECK")</f>
        <v>OK</v>
      </c>
    </row>
    <row r="21" customFormat="false" ht="15" hidden="false" customHeight="false" outlineLevel="0" collapsed="false">
      <c r="B21" s="2" t="s">
        <v>120</v>
      </c>
      <c r="C21" s="15" t="n">
        <v>0.12</v>
      </c>
      <c r="D21" s="15" t="n">
        <f aca="false">'CLO Base'!$E$40</f>
        <v>0.119774076721362</v>
      </c>
      <c r="E21" s="0" t="n">
        <v>0.0006</v>
      </c>
      <c r="F21" s="0" t="str">
        <f aca="false">IF(ABS(D21-C21)&lt;=E21,"OK","CHECK")</f>
        <v>OK</v>
      </c>
    </row>
    <row r="22" customFormat="false" ht="15" hidden="false" customHeight="false" outlineLevel="0" collapsed="false">
      <c r="B22" s="2" t="s">
        <v>121</v>
      </c>
      <c r="C22" s="11" t="n">
        <v>1.7</v>
      </c>
      <c r="D22" s="11" t="n">
        <f aca="false">'CLO Base'!$E$41</f>
        <v>1.70240573932501</v>
      </c>
      <c r="E22" s="0" t="n">
        <v>0.006</v>
      </c>
      <c r="F22" s="0" t="str">
        <f aca="false">IF(ABS(D22-C22)&lt;=E22,"OK","CHECK")</f>
        <v>OK</v>
      </c>
    </row>
    <row r="23" customFormat="false" ht="15" hidden="false" customHeight="false" outlineLevel="0" collapsed="false">
      <c r="B23" s="2" t="s">
        <v>122</v>
      </c>
      <c r="C23" s="14" t="n">
        <v>17.1</v>
      </c>
      <c r="D23" s="14" t="n">
        <f aca="false">'CLO Base'!$E$43</f>
        <v>17.0677223055878</v>
      </c>
      <c r="E23" s="0" t="n">
        <v>0.06</v>
      </c>
      <c r="F23" s="0" t="str">
        <f aca="false">IF(ABS(D23-C23)&lt;=E23,"OK","CHECK")</f>
        <v>OK</v>
      </c>
    </row>
    <row r="24" customFormat="false" ht="15" hidden="false" customHeight="false" outlineLevel="0" collapsed="false">
      <c r="B24" s="2" t="s">
        <v>123</v>
      </c>
      <c r="C24" s="14" t="n">
        <v>0</v>
      </c>
      <c r="D24" s="14" t="n">
        <f aca="false">'CLO Base'!$E$44</f>
        <v>0</v>
      </c>
      <c r="E24" s="0" t="n">
        <v>0.06</v>
      </c>
      <c r="F24" s="0" t="str">
        <f aca="false">IF(ABS(D24-C24)&lt;=E24,"OK","CHECK")</f>
        <v>OK</v>
      </c>
    </row>
    <row r="25" customFormat="false" ht="15" hidden="false" customHeight="false" outlineLevel="0" collapsed="false">
      <c r="B25" s="2" t="s">
        <v>124</v>
      </c>
      <c r="C25" s="16" t="n">
        <v>0</v>
      </c>
      <c r="D25" s="16" t="n">
        <f aca="false">'CLO Base'!$E$45</f>
        <v>0</v>
      </c>
      <c r="E25" s="0" t="n">
        <v>0.5</v>
      </c>
      <c r="F25" s="0" t="str">
        <f aca="false">IF(ABS(D25-C25)&lt;=E25,"OK","CHECK")</f>
        <v>OK</v>
      </c>
    </row>
    <row r="26" customFormat="false" ht="15" hidden="false" customHeight="false" outlineLevel="0" collapsed="false">
      <c r="B26" s="2" t="s">
        <v>125</v>
      </c>
      <c r="C26" s="12" t="n">
        <v>0</v>
      </c>
      <c r="D26" s="12" t="n">
        <f aca="false">'CLO Base'!$E$46</f>
        <v>0</v>
      </c>
      <c r="E26" s="0" t="n">
        <v>0.0005</v>
      </c>
      <c r="F26" s="0" t="str">
        <f aca="false">IF(ABS(D26-C26)&lt;=E26,"OK","CHECK")</f>
        <v>OK</v>
      </c>
    </row>
    <row r="27" customFormat="false" ht="15" hidden="false" customHeight="false" outlineLevel="0" collapsed="false">
      <c r="B27" s="2" t="s">
        <v>126</v>
      </c>
      <c r="C27" s="15" t="n">
        <v>0.048</v>
      </c>
      <c r="D27" s="15" t="n">
        <f aca="false">'CLO Stress'!$E$40</f>
        <v>0.0481769226748614</v>
      </c>
      <c r="E27" s="0" t="n">
        <v>0.0006</v>
      </c>
      <c r="F27" s="0" t="str">
        <f aca="false">IF(ABS(D27-C27)&lt;=E27,"OK","CHECK")</f>
        <v>OK</v>
      </c>
    </row>
    <row r="28" customFormat="false" ht="15" hidden="false" customHeight="false" outlineLevel="0" collapsed="false">
      <c r="B28" s="2" t="s">
        <v>127</v>
      </c>
      <c r="C28" s="11" t="n">
        <v>1.23</v>
      </c>
      <c r="D28" s="11" t="n">
        <f aca="false">'CLO Stress'!$E$41</f>
        <v>1.23408105235733</v>
      </c>
      <c r="E28" s="0" t="n">
        <v>0.006</v>
      </c>
      <c r="F28" s="0" t="str">
        <f aca="false">IF(ABS(D28-C28)&lt;=E28,"OK","CHECK")</f>
        <v>OK</v>
      </c>
    </row>
    <row r="29" customFormat="false" ht="15" hidden="false" customHeight="false" outlineLevel="0" collapsed="false">
      <c r="B29" s="2" t="s">
        <v>128</v>
      </c>
      <c r="C29" s="14" t="n">
        <v>32.3</v>
      </c>
      <c r="D29" s="14" t="n">
        <f aca="false">'CLO Stress'!$E$43</f>
        <v>32.299756784805</v>
      </c>
      <c r="E29" s="0" t="n">
        <v>0.06</v>
      </c>
      <c r="F29" s="0" t="str">
        <f aca="false">IF(ABS(D29-C29)&lt;=E29,"OK","CHECK")</f>
        <v>OK</v>
      </c>
    </row>
    <row r="30" customFormat="false" ht="15" hidden="false" customHeight="false" outlineLevel="0" collapsed="false">
      <c r="B30" s="2" t="s">
        <v>129</v>
      </c>
      <c r="C30" s="14" t="n">
        <v>4.6</v>
      </c>
      <c r="D30" s="14" t="n">
        <f aca="false">'CLO Stress'!$E$44</f>
        <v>4.59253052457382</v>
      </c>
      <c r="E30" s="0" t="n">
        <v>0.06</v>
      </c>
      <c r="F30" s="0" t="str">
        <f aca="false">IF(ABS(D30-C30)&lt;=E30,"OK","CHECK")</f>
        <v>OK</v>
      </c>
    </row>
    <row r="31" customFormat="false" ht="15" hidden="false" customHeight="false" outlineLevel="0" collapsed="false">
      <c r="B31" s="2" t="s">
        <v>130</v>
      </c>
      <c r="C31" s="16" t="n">
        <v>6</v>
      </c>
      <c r="D31" s="16" t="n">
        <f aca="false">'CLO Stress'!$E$45</f>
        <v>6</v>
      </c>
      <c r="E31" s="0" t="n">
        <v>0.5</v>
      </c>
      <c r="F31" s="0" t="str">
        <f aca="false">IF(ABS(D31-C31)&lt;=E31,"OK","CHECK")</f>
        <v>OK</v>
      </c>
    </row>
    <row r="32" customFormat="false" ht="15" hidden="false" customHeight="false" outlineLevel="0" collapsed="false">
      <c r="B32" s="2" t="s">
        <v>131</v>
      </c>
      <c r="C32" s="12" t="n">
        <v>0</v>
      </c>
      <c r="D32" s="12" t="n">
        <f aca="false">'CLO Stress'!$E$46</f>
        <v>0</v>
      </c>
      <c r="E32" s="0" t="n">
        <v>0.0005</v>
      </c>
      <c r="F32" s="0" t="str">
        <f aca="false">IF(ABS(D32-C32)&lt;=E32,"OK","CHECK")</f>
        <v>OK</v>
      </c>
    </row>
    <row r="33" customFormat="false" ht="15" hidden="false" customHeight="false" outlineLevel="0" collapsed="false">
      <c r="B33" s="2" t="s">
        <v>132</v>
      </c>
      <c r="C33" s="15" t="n">
        <v>-0.054</v>
      </c>
      <c r="D33" s="15" t="n">
        <f aca="false">'CLO Severe'!$E$40</f>
        <v>-0.0539603784960636</v>
      </c>
      <c r="E33" s="0" t="n">
        <v>0.0006</v>
      </c>
      <c r="F33" s="0" t="str">
        <f aca="false">IF(ABS(D33-C33)&lt;=E33,"OK","CHECK")</f>
        <v>OK</v>
      </c>
    </row>
    <row r="34" customFormat="false" ht="15" hidden="false" customHeight="false" outlineLevel="0" collapsed="false">
      <c r="B34" s="2" t="s">
        <v>133</v>
      </c>
      <c r="C34" s="11" t="n">
        <v>0.75</v>
      </c>
      <c r="D34" s="11" t="n">
        <f aca="false">'CLO Severe'!$E$41</f>
        <v>0.751771994389619</v>
      </c>
      <c r="E34" s="0" t="n">
        <v>0.006</v>
      </c>
      <c r="F34" s="0" t="str">
        <f aca="false">IF(ABS(D34-C34)&lt;=E34,"OK","CHECK")</f>
        <v>OK</v>
      </c>
    </row>
    <row r="35" customFormat="false" ht="15" hidden="false" customHeight="false" outlineLevel="0" collapsed="false">
      <c r="B35" s="2" t="s">
        <v>134</v>
      </c>
      <c r="C35" s="14" t="n">
        <v>51.9</v>
      </c>
      <c r="D35" s="14" t="n">
        <f aca="false">'CLO Severe'!$E$43</f>
        <v>51.8714615237681</v>
      </c>
      <c r="E35" s="0" t="n">
        <v>0.06</v>
      </c>
      <c r="F35" s="0" t="str">
        <f aca="false">IF(ABS(D35-C35)&lt;=E35,"OK","CHECK")</f>
        <v>OK</v>
      </c>
    </row>
    <row r="36" customFormat="false" ht="15" hidden="false" customHeight="false" outlineLevel="0" collapsed="false">
      <c r="B36" s="2" t="s">
        <v>135</v>
      </c>
      <c r="C36" s="14" t="n">
        <v>25.2</v>
      </c>
      <c r="D36" s="14" t="n">
        <f aca="false">'CLO Severe'!$E$44</f>
        <v>25.2321137843261</v>
      </c>
      <c r="E36" s="0" t="n">
        <v>0.06</v>
      </c>
      <c r="F36" s="0" t="str">
        <f aca="false">IF(ABS(D36-C36)&lt;=E36,"OK","CHECK")</f>
        <v>OK</v>
      </c>
    </row>
    <row r="37" customFormat="false" ht="15" hidden="false" customHeight="false" outlineLevel="0" collapsed="false">
      <c r="B37" s="2" t="s">
        <v>136</v>
      </c>
      <c r="C37" s="16" t="n">
        <v>14</v>
      </c>
      <c r="D37" s="16" t="n">
        <f aca="false">'CLO Severe'!$E$45</f>
        <v>14</v>
      </c>
      <c r="E37" s="0" t="n">
        <v>0.5</v>
      </c>
      <c r="F37" s="0" t="str">
        <f aca="false">IF(ABS(D37-C37)&lt;=E37,"OK","CHECK")</f>
        <v>OK</v>
      </c>
    </row>
    <row r="38" customFormat="false" ht="15" hidden="false" customHeight="false" outlineLevel="0" collapsed="false">
      <c r="B38" s="2" t="s">
        <v>137</v>
      </c>
      <c r="C38" s="12" t="n">
        <v>0</v>
      </c>
      <c r="D38" s="12" t="n">
        <f aca="false">'CLO Severe'!$E$46</f>
        <v>0</v>
      </c>
      <c r="E38" s="0" t="n">
        <v>0.0005</v>
      </c>
      <c r="F38" s="0" t="str">
        <f aca="false">IF(ABS(D38-C38)&lt;=E38,"OK","CHECK")</f>
        <v>OK</v>
      </c>
    </row>
    <row r="39" customFormat="false" ht="15" hidden="false" customHeight="false" outlineLevel="0" collapsed="false">
      <c r="B39" s="2" t="s">
        <v>138</v>
      </c>
      <c r="C39" s="14" t="n">
        <v>7.4</v>
      </c>
      <c r="D39" s="14" t="n">
        <f aca="false">'CLO Base'!$E$42</f>
        <v>7.44778983468015</v>
      </c>
      <c r="E39" s="0" t="n">
        <v>0.06</v>
      </c>
      <c r="F39" s="0" t="str">
        <f aca="false">IF(ABS(D39-C39)&lt;=E39,"OK","CHECK")</f>
        <v>OK</v>
      </c>
    </row>
    <row r="40" customFormat="false" ht="15" hidden="false" customHeight="false" outlineLevel="0" collapsed="false">
      <c r="B40" s="2" t="s">
        <v>139</v>
      </c>
      <c r="C40" s="15" t="n">
        <v>1.09</v>
      </c>
      <c r="D40" s="15" t="n">
        <f aca="false">'CLO Base'!$E$47</f>
        <v>1.09011510194606</v>
      </c>
      <c r="E40" s="0" t="n">
        <v>0.0006</v>
      </c>
      <c r="F40" s="0" t="str">
        <f aca="false">IF(ABS(D40-C40)&lt;=E40,"OK","CHECK")</f>
        <v>OK</v>
      </c>
    </row>
    <row r="41" customFormat="false" ht="15" hidden="false" customHeight="false" outlineLevel="0" collapsed="false">
      <c r="B41" s="2" t="s">
        <v>140</v>
      </c>
      <c r="C41" s="11" t="n">
        <v>2.68</v>
      </c>
      <c r="D41" s="11" t="n">
        <f aca="false">RMBS!$E$367</f>
        <v>2.68200677266246</v>
      </c>
      <c r="E41" s="0" t="n">
        <v>0.006</v>
      </c>
      <c r="F41" s="0" t="str">
        <f aca="false">IF(ABS(D41-C41)&lt;=E41,"OK","CHECK")</f>
        <v>OK</v>
      </c>
    </row>
    <row r="42" customFormat="false" ht="15" hidden="false" customHeight="false" outlineLevel="0" collapsed="false">
      <c r="B42" s="2" t="s">
        <v>141</v>
      </c>
      <c r="C42" s="11" t="n">
        <v>7.34</v>
      </c>
      <c r="D42" s="11" t="n">
        <f aca="false">RMBS!$E$368</f>
        <v>7.33859098667143</v>
      </c>
      <c r="E42" s="0" t="n">
        <v>0.006</v>
      </c>
      <c r="F42" s="0" t="str">
        <f aca="false">IF(ABS(D42-C42)&lt;=E42,"OK","CHECK")</f>
        <v>OK</v>
      </c>
    </row>
    <row r="43" customFormat="false" ht="15" hidden="false" customHeight="false" outlineLevel="0" collapsed="false">
      <c r="B43" s="2" t="s">
        <v>142</v>
      </c>
      <c r="C43" s="11" t="n">
        <v>9.61</v>
      </c>
      <c r="D43" s="11" t="n">
        <f aca="false">RMBS!$E$369</f>
        <v>9.61100859032346</v>
      </c>
      <c r="E43" s="0" t="n">
        <v>0.006</v>
      </c>
      <c r="F43" s="0" t="str">
        <f aca="false">IF(ABS(D43-C43)&lt;=E43,"OK","CHECK")</f>
        <v>OK</v>
      </c>
    </row>
    <row r="44" customFormat="false" ht="15" hidden="false" customHeight="false" outlineLevel="0" collapsed="false">
      <c r="B44" s="2" t="s">
        <v>143</v>
      </c>
      <c r="C44" s="11" t="n">
        <v>12.55</v>
      </c>
      <c r="D44" s="11" t="n">
        <f aca="false">RMBS!$E$370</f>
        <v>12.5513154545547</v>
      </c>
      <c r="E44" s="0" t="n">
        <v>0.006</v>
      </c>
      <c r="F44" s="0" t="str">
        <f aca="false">IF(ABS(D44-C44)&lt;=E44,"OK","CHECK")</f>
        <v>OK</v>
      </c>
    </row>
    <row r="45" customFormat="false" ht="15" hidden="false" customHeight="false" outlineLevel="0" collapsed="false">
      <c r="B45" s="2" t="s">
        <v>144</v>
      </c>
      <c r="C45" s="13" t="n">
        <v>0.0161</v>
      </c>
      <c r="D45" s="13" t="n">
        <f aca="false">RMBS!$E$374</f>
        <v>0.0160719055090901</v>
      </c>
      <c r="E45" s="0" t="n">
        <v>6E-005</v>
      </c>
      <c r="F45" s="0" t="str">
        <f aca="false">IF(ABS(D45-C45)&lt;=E45,"OK","CHECK")</f>
        <v>OK</v>
      </c>
    </row>
    <row r="46" customFormat="false" ht="15" hidden="false" customHeight="false" outlineLevel="0" collapsed="false">
      <c r="B46" s="2" t="s">
        <v>145</v>
      </c>
      <c r="C46" s="14" t="n">
        <v>20.5</v>
      </c>
      <c r="D46" s="14" t="n">
        <f aca="false">RMBS!$E$375</f>
        <v>20.4994483870249</v>
      </c>
      <c r="E46" s="0" t="n">
        <v>0.06</v>
      </c>
      <c r="F46" s="0" t="str">
        <f aca="false">IF(ABS(D46-C46)&lt;=E46,"OK","CHECK")</f>
        <v>OK</v>
      </c>
    </row>
    <row r="47" customFormat="false" ht="15" hidden="false" customHeight="false" outlineLevel="0" collapsed="false">
      <c r="B47" s="2" t="s">
        <v>146</v>
      </c>
      <c r="C47" s="13" t="n">
        <v>0.0754</v>
      </c>
      <c r="D47" s="13" t="n">
        <f aca="false">'RMBS Stress'!$E$374</f>
        <v>0.0753581160158868</v>
      </c>
      <c r="E47" s="0" t="n">
        <v>6E-005</v>
      </c>
      <c r="F47" s="0" t="str">
        <f aca="false">IF(ABS(D47-C47)&lt;=E47,"OK","CHECK")</f>
        <v>OK</v>
      </c>
    </row>
    <row r="48" customFormat="false" ht="15" hidden="false" customHeight="false" outlineLevel="0" collapsed="false">
      <c r="B48" s="2" t="s">
        <v>147</v>
      </c>
      <c r="C48" s="14" t="n">
        <v>7</v>
      </c>
      <c r="D48" s="14" t="n">
        <f aca="false">'RMBS Stress'!$H$373</f>
        <v>7</v>
      </c>
      <c r="E48" s="0" t="n">
        <v>0.06</v>
      </c>
      <c r="F48" s="0" t="str">
        <f aca="false">IF(ABS(D48-C48)&lt;=E48,"OK","CHECK")</f>
        <v>OK</v>
      </c>
    </row>
    <row r="49" customFormat="false" ht="15" hidden="false" customHeight="false" outlineLevel="0" collapsed="false">
      <c r="B49" s="2" t="s">
        <v>148</v>
      </c>
      <c r="C49" s="14" t="n">
        <v>4.1</v>
      </c>
      <c r="D49" s="14" t="n">
        <f aca="false">'RMBS Stress'!$H$372</f>
        <v>4.12525718170971</v>
      </c>
      <c r="E49" s="0" t="n">
        <v>0.06</v>
      </c>
      <c r="F49" s="0" t="str">
        <f aca="false">IF(ABS(D49-C49)&lt;=E49,"OK","CHECK")</f>
        <v>OK</v>
      </c>
    </row>
    <row r="50" customFormat="false" ht="15" hidden="false" customHeight="false" outlineLevel="0" collapsed="false">
      <c r="B50" s="2" t="s">
        <v>149</v>
      </c>
      <c r="C50" s="12" t="n">
        <v>0</v>
      </c>
      <c r="D50" s="12" t="n">
        <f aca="false">'RMBS Stress'!$H$371</f>
        <v>0</v>
      </c>
      <c r="E50" s="0" t="n">
        <v>0.0005</v>
      </c>
      <c r="F50" s="0" t="str">
        <f aca="false">IF(ABS(D50-C50)&lt;=E50,"OK","CHECK")</f>
        <v>OK</v>
      </c>
    </row>
    <row r="52" customFormat="false" ht="15" hidden="false" customHeight="false" outlineLevel="0" collapsed="false">
      <c r="B52" s="3" t="s">
        <v>150</v>
      </c>
      <c r="C52" s="3" t="str">
        <f aca="false">IF(COUNTIF(F5:F50,"OK")=46,"ALL CHECKS OK","SOME CHECKS FAIL")</f>
        <v>ALL CHECKS OK</v>
      </c>
    </row>
    <row r="54" customFormat="false" ht="15" hidden="false" customHeight="false" outlineLevel="0" collapsed="false">
      <c r="B54" s="2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D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6" min="2" style="0" width="11"/>
  </cols>
  <sheetData>
    <row r="2" customFormat="false" ht="17.35" hidden="false" customHeight="false" outlineLevel="0" collapsed="false">
      <c r="B2" s="1" t="s">
        <v>152</v>
      </c>
    </row>
    <row r="4" customFormat="false" ht="42" hidden="false" customHeight="true" outlineLevel="0" collapsed="false">
      <c r="B4" s="17" t="s">
        <v>153</v>
      </c>
      <c r="C4" s="17" t="s">
        <v>154</v>
      </c>
      <c r="D4" s="17" t="s">
        <v>155</v>
      </c>
      <c r="E4" s="17" t="s">
        <v>156</v>
      </c>
      <c r="F4" s="17" t="s">
        <v>157</v>
      </c>
      <c r="G4" s="17" t="s">
        <v>158</v>
      </c>
      <c r="H4" s="17" t="s">
        <v>159</v>
      </c>
      <c r="I4" s="17" t="s">
        <v>160</v>
      </c>
      <c r="J4" s="17" t="s">
        <v>161</v>
      </c>
      <c r="K4" s="17" t="s">
        <v>162</v>
      </c>
      <c r="L4" s="17" t="s">
        <v>163</v>
      </c>
      <c r="M4" s="17" t="s">
        <v>164</v>
      </c>
      <c r="N4" s="17" t="s">
        <v>165</v>
      </c>
      <c r="O4" s="17" t="s">
        <v>166</v>
      </c>
      <c r="P4" s="17" t="s">
        <v>167</v>
      </c>
      <c r="Q4" s="17" t="s">
        <v>168</v>
      </c>
      <c r="R4" s="17" t="s">
        <v>169</v>
      </c>
      <c r="S4" s="17" t="s">
        <v>170</v>
      </c>
      <c r="T4" s="17" t="s">
        <v>171</v>
      </c>
      <c r="U4" s="17" t="s">
        <v>172</v>
      </c>
      <c r="V4" s="17" t="s">
        <v>173</v>
      </c>
      <c r="W4" s="17" t="s">
        <v>174</v>
      </c>
      <c r="X4" s="17" t="s">
        <v>175</v>
      </c>
      <c r="Y4" s="17" t="s">
        <v>176</v>
      </c>
      <c r="Z4" s="17" t="s">
        <v>177</v>
      </c>
      <c r="AA4" s="17" t="s">
        <v>178</v>
      </c>
      <c r="AB4" s="17" t="s">
        <v>179</v>
      </c>
      <c r="AC4" s="17" t="s">
        <v>180</v>
      </c>
      <c r="AD4" s="17" t="s">
        <v>181</v>
      </c>
      <c r="AE4" s="17" t="s">
        <v>182</v>
      </c>
      <c r="AF4" s="17" t="s">
        <v>183</v>
      </c>
      <c r="AG4" s="17" t="s">
        <v>184</v>
      </c>
      <c r="AH4" s="17" t="s">
        <v>185</v>
      </c>
      <c r="AI4" s="17" t="s">
        <v>186</v>
      </c>
      <c r="AJ4" s="17" t="s">
        <v>187</v>
      </c>
      <c r="AK4" s="17" t="s">
        <v>188</v>
      </c>
      <c r="AL4" s="17" t="s">
        <v>189</v>
      </c>
      <c r="AM4" s="17" t="s">
        <v>190</v>
      </c>
      <c r="AN4" s="17" t="s">
        <v>191</v>
      </c>
      <c r="AO4" s="17" t="s">
        <v>192</v>
      </c>
      <c r="AP4" s="17" t="s">
        <v>193</v>
      </c>
      <c r="AQ4" s="17" t="s">
        <v>194</v>
      </c>
      <c r="AR4" s="17" t="s">
        <v>195</v>
      </c>
      <c r="AS4" s="17" t="s">
        <v>196</v>
      </c>
      <c r="AT4" s="17" t="s">
        <v>197</v>
      </c>
      <c r="AU4" s="17" t="s">
        <v>198</v>
      </c>
      <c r="AV4" s="17" t="s">
        <v>199</v>
      </c>
      <c r="AW4" s="17" t="s">
        <v>200</v>
      </c>
      <c r="AX4" s="17" t="s">
        <v>201</v>
      </c>
      <c r="AY4" s="17" t="s">
        <v>202</v>
      </c>
      <c r="AZ4" s="17" t="s">
        <v>203</v>
      </c>
      <c r="BA4" s="17" t="s">
        <v>204</v>
      </c>
      <c r="BB4" s="17" t="s">
        <v>205</v>
      </c>
      <c r="BC4" s="17" t="s">
        <v>206</v>
      </c>
      <c r="BD4" s="17" t="s">
        <v>207</v>
      </c>
    </row>
    <row r="5" customFormat="false" ht="15" hidden="false" customHeight="false" outlineLevel="0" collapsed="false">
      <c r="B5" s="18" t="n">
        <v>1</v>
      </c>
      <c r="C5" s="18" t="n">
        <f aca="false">MAX(AU_TERM-B5+1,1)</f>
        <v>60</v>
      </c>
      <c r="D5" s="19" t="n">
        <f aca="false">AU_POOL</f>
        <v>500</v>
      </c>
      <c r="E5" s="19" t="n">
        <f aca="false">D5*(1-(1-MIN(AU_CDR*AU_MULT1,0.999))^(1/12))</f>
        <v>2.79253714874</v>
      </c>
      <c r="F5" s="19" t="n">
        <f aca="false">D5-E5</f>
        <v>497.20746285126</v>
      </c>
      <c r="G5" s="19" t="n">
        <f aca="false">IF(F5&gt;0,F5*(AU_WAC/12)/(1-(1+AU_WAC/12)^(-C5)),0)</f>
        <v>11.4406671586546</v>
      </c>
      <c r="H5" s="19" t="n">
        <f aca="false">F5*AU_WAC/12</f>
        <v>5.59358395707668</v>
      </c>
      <c r="I5" s="19" t="n">
        <f aca="false">MIN(G5-H5,F5)</f>
        <v>5.84708320157791</v>
      </c>
      <c r="J5" s="19" t="n">
        <f aca="false">IF(C5&lt;=1,(F5-I5),(F5-I5)*(1-(1-AU_CPR)^(1/12)))</f>
        <v>4.2952812774496</v>
      </c>
      <c r="K5" s="19" t="n">
        <f aca="false">IF(C5&lt;=1,0,(F5-I5)-J5)</f>
        <v>487.065098372233</v>
      </c>
      <c r="L5" s="19" t="n">
        <f aca="false">E5*AU_REC</f>
        <v>1.256641716933</v>
      </c>
      <c r="M5" s="19" t="n">
        <f aca="false">H5+I5+J5+L5</f>
        <v>16.9925901530372</v>
      </c>
      <c r="N5" s="19" t="n">
        <f aca="false">MIN(D5*AU_SERV/12,M5)</f>
        <v>0.416666666666667</v>
      </c>
      <c r="O5" s="19" t="n">
        <f aca="false">M5-N5</f>
        <v>16.5759234863705</v>
      </c>
      <c r="P5" s="19" t="n">
        <f aca="false">AU_A_SZ</f>
        <v>375</v>
      </c>
      <c r="Q5" s="19" t="n">
        <f aca="false">P5*AU_A_CP/12</f>
        <v>1.5</v>
      </c>
      <c r="R5" s="19" t="n">
        <f aca="false">MIN(Q5,O5)</f>
        <v>1.5</v>
      </c>
      <c r="S5" s="19" t="n">
        <f aca="false">MIN(AU_RES,Q5-R5)</f>
        <v>0</v>
      </c>
      <c r="T5" s="19" t="n">
        <f aca="false">O5-R5</f>
        <v>15.0759234863705</v>
      </c>
      <c r="U5" s="19" t="n">
        <f aca="false">AU_B_SZ</f>
        <v>40</v>
      </c>
      <c r="V5" s="19" t="n">
        <f aca="false">U5*AU_B_CP/12</f>
        <v>0.18</v>
      </c>
      <c r="W5" s="19" t="n">
        <f aca="false">MIN(V5,T5)</f>
        <v>0.18</v>
      </c>
      <c r="X5" s="19" t="n">
        <f aca="false">MIN((AU_RES-S5),V5-W5)</f>
        <v>0</v>
      </c>
      <c r="Y5" s="19" t="n">
        <f aca="false">T5-W5</f>
        <v>14.8959234863705</v>
      </c>
      <c r="Z5" s="19" t="n">
        <f aca="false">AU_C_SZ</f>
        <v>35</v>
      </c>
      <c r="AA5" s="19" t="n">
        <f aca="false">Z5*AU_C_CP/12</f>
        <v>0.175</v>
      </c>
      <c r="AB5" s="19" t="n">
        <f aca="false">MIN(AA5,Y5)</f>
        <v>0.175</v>
      </c>
      <c r="AC5" s="19" t="n">
        <f aca="false">MIN(((AU_RES-S5)-X5),AA5-AB5)</f>
        <v>0</v>
      </c>
      <c r="AD5" s="19" t="n">
        <f aca="false">Y5-AB5</f>
        <v>14.7209234863705</v>
      </c>
      <c r="AE5" s="19" t="n">
        <f aca="false">AU_D_SZ</f>
        <v>25</v>
      </c>
      <c r="AF5" s="19" t="n">
        <f aca="false">AE5*AU_D_CP/12</f>
        <v>0.151041666666667</v>
      </c>
      <c r="AG5" s="19" t="n">
        <f aca="false">MIN(AF5,AD5)</f>
        <v>0.151041666666667</v>
      </c>
      <c r="AH5" s="19" t="n">
        <f aca="false">MIN((((AU_RES-S5)-X5)-AC5),AF5-AG5)</f>
        <v>0</v>
      </c>
      <c r="AI5" s="19" t="n">
        <f aca="false">AD5-AG5</f>
        <v>14.5698818197039</v>
      </c>
      <c r="AJ5" s="19" t="n">
        <f aca="false">((((AU_RES-S5)-X5)-AC5)-AH5)</f>
        <v>5</v>
      </c>
      <c r="AK5" s="19" t="n">
        <f aca="false">IF(K5&gt;0,MAX(AU_OCT*K5,AU_OCF*AU_POOL),0)</f>
        <v>48.7065098372233</v>
      </c>
      <c r="AL5" s="19" t="n">
        <f aca="false">MAX(0,(P5+U5+Z5+AE5)-MAX(0,K5-AK5))</f>
        <v>36.6414114649907</v>
      </c>
      <c r="AM5" s="19" t="n">
        <f aca="false">MIN(AL5,AI5)</f>
        <v>14.5698818197039</v>
      </c>
      <c r="AN5" s="19" t="n">
        <f aca="false">IF(K5&lt;=0,MIN(AJ5,AL5-AM5),0)</f>
        <v>0</v>
      </c>
      <c r="AO5" s="19" t="n">
        <f aca="false">AM5+AN5</f>
        <v>14.5698818197039</v>
      </c>
      <c r="AP5" s="19" t="n">
        <f aca="false">MIN(P5,MAX(0,AO5-(0)))</f>
        <v>14.5698818197039</v>
      </c>
      <c r="AQ5" s="19" t="n">
        <f aca="false">MIN(U5,MAX(0,AO5-(P5)))</f>
        <v>0</v>
      </c>
      <c r="AR5" s="19" t="n">
        <f aca="false">MIN(Z5,MAX(0,AO5-(P5+U5)))</f>
        <v>0</v>
      </c>
      <c r="AS5" s="19" t="n">
        <f aca="false">MIN(AE5,MAX(0,AO5-(P5+U5+Z5)))</f>
        <v>0</v>
      </c>
      <c r="AT5" s="19" t="n">
        <f aca="false">P5-AP5</f>
        <v>360.430118180296</v>
      </c>
      <c r="AU5" s="19" t="n">
        <f aca="false">U5-AQ5</f>
        <v>40</v>
      </c>
      <c r="AV5" s="19" t="n">
        <f aca="false">Z5-AR5</f>
        <v>35</v>
      </c>
      <c r="AW5" s="19" t="n">
        <f aca="false">AE5-AS5</f>
        <v>25</v>
      </c>
      <c r="AX5" s="19" t="n">
        <f aca="false">MIN((AI5-AM5),MAX(0,AU_RES-(AJ5-AN5)))</f>
        <v>0</v>
      </c>
      <c r="AY5" s="19" t="n">
        <f aca="false">IF(K5&lt;=0,0,(AJ5-AN5)+AX5)</f>
        <v>5</v>
      </c>
      <c r="AZ5" s="19" t="n">
        <f aca="false">(AI5-AM5)-AX5+IF(K5&lt;=0,(AJ5-AN5)+AX5,0)</f>
        <v>0</v>
      </c>
      <c r="BA5" s="19" t="n">
        <f aca="false">E5-L5</f>
        <v>1.535895431807</v>
      </c>
      <c r="BB5" s="19" t="n">
        <f aca="false">BA5</f>
        <v>1.535895431807</v>
      </c>
      <c r="BC5" s="19" t="n">
        <f aca="false">AT5+AU5+AV5+AW5</f>
        <v>460.430118180296</v>
      </c>
      <c r="BD5" s="19" t="n">
        <f aca="false">K5-BC5</f>
        <v>26.6349801919363</v>
      </c>
    </row>
    <row r="6" customFormat="false" ht="15" hidden="false" customHeight="false" outlineLevel="0" collapsed="false">
      <c r="B6" s="18" t="n">
        <v>2</v>
      </c>
      <c r="C6" s="18" t="n">
        <f aca="false">MAX(AU_TERM-B6+1,1)</f>
        <v>59</v>
      </c>
      <c r="D6" s="19" t="n">
        <f aca="false">K5</f>
        <v>487.065098372233</v>
      </c>
      <c r="E6" s="19" t="n">
        <f aca="false">D6*(1-(1-MIN(AU_CDR*AU_MULT1,0.999))^(1/12))</f>
        <v>2.72029476211833</v>
      </c>
      <c r="F6" s="19" t="n">
        <f aca="false">D6-E6</f>
        <v>484.344803610114</v>
      </c>
      <c r="G6" s="19" t="n">
        <f aca="false">IF(F6&gt;0,F6*(AU_WAC/12)/(1-(1+AU_WAC/12)^(-C6)),0)</f>
        <v>11.2773188837038</v>
      </c>
      <c r="H6" s="19" t="n">
        <f aca="false">F6*AU_WAC/12</f>
        <v>5.44887904061379</v>
      </c>
      <c r="I6" s="19" t="n">
        <f aca="false">MIN(G6-H6,F6)</f>
        <v>5.82843984309003</v>
      </c>
      <c r="J6" s="19" t="n">
        <f aca="false">IF(C6&lt;=1,(F6-I6),(F6-I6)*(1-(1-AU_CPR)^(1/12)))</f>
        <v>4.18300388750746</v>
      </c>
      <c r="K6" s="19" t="n">
        <f aca="false">IF(C6&lt;=1,0,(F6-I6)-J6)</f>
        <v>474.333359879517</v>
      </c>
      <c r="L6" s="19" t="n">
        <f aca="false">E6*AU_REC</f>
        <v>1.22413264295325</v>
      </c>
      <c r="M6" s="19" t="n">
        <f aca="false">H6+I6+J6+L6</f>
        <v>16.6844554141645</v>
      </c>
      <c r="N6" s="19" t="n">
        <f aca="false">MIN(D6*AU_SERV/12,M6)</f>
        <v>0.40588758197686</v>
      </c>
      <c r="O6" s="19" t="n">
        <f aca="false">M6-N6</f>
        <v>16.2785678321877</v>
      </c>
      <c r="P6" s="19" t="n">
        <f aca="false">AT5</f>
        <v>360.430118180296</v>
      </c>
      <c r="Q6" s="19" t="n">
        <f aca="false">P6*AU_A_CP/12</f>
        <v>1.44172047272118</v>
      </c>
      <c r="R6" s="19" t="n">
        <f aca="false">MIN(Q6,O6)</f>
        <v>1.44172047272118</v>
      </c>
      <c r="S6" s="19" t="n">
        <f aca="false">MIN(AY5,Q6-R6)</f>
        <v>0</v>
      </c>
      <c r="T6" s="19" t="n">
        <f aca="false">O6-R6</f>
        <v>14.8368473594665</v>
      </c>
      <c r="U6" s="19" t="n">
        <f aca="false">AU5</f>
        <v>40</v>
      </c>
      <c r="V6" s="19" t="n">
        <f aca="false">U6*AU_B_CP/12</f>
        <v>0.18</v>
      </c>
      <c r="W6" s="19" t="n">
        <f aca="false">MIN(V6,T6)</f>
        <v>0.18</v>
      </c>
      <c r="X6" s="19" t="n">
        <f aca="false">MIN((AY5-S6),V6-W6)</f>
        <v>0</v>
      </c>
      <c r="Y6" s="19" t="n">
        <f aca="false">T6-W6</f>
        <v>14.6568473594665</v>
      </c>
      <c r="Z6" s="19" t="n">
        <f aca="false">AV5</f>
        <v>35</v>
      </c>
      <c r="AA6" s="19" t="n">
        <f aca="false">Z6*AU_C_CP/12</f>
        <v>0.175</v>
      </c>
      <c r="AB6" s="19" t="n">
        <f aca="false">MIN(AA6,Y6)</f>
        <v>0.175</v>
      </c>
      <c r="AC6" s="19" t="n">
        <f aca="false">MIN(((AY5-S6)-X6),AA6-AB6)</f>
        <v>0</v>
      </c>
      <c r="AD6" s="19" t="n">
        <f aca="false">Y6-AB6</f>
        <v>14.4818473594665</v>
      </c>
      <c r="AE6" s="19" t="n">
        <f aca="false">AW5</f>
        <v>25</v>
      </c>
      <c r="AF6" s="19" t="n">
        <f aca="false">AE6*AU_D_CP/12</f>
        <v>0.151041666666667</v>
      </c>
      <c r="AG6" s="19" t="n">
        <f aca="false">MIN(AF6,AD6)</f>
        <v>0.151041666666667</v>
      </c>
      <c r="AH6" s="19" t="n">
        <f aca="false">MIN((((AY5-S6)-X6)-AC6),AF6-AG6)</f>
        <v>0</v>
      </c>
      <c r="AI6" s="19" t="n">
        <f aca="false">AD6-AG6</f>
        <v>14.3308056927998</v>
      </c>
      <c r="AJ6" s="19" t="n">
        <f aca="false">((((AY5-S6)-X6)-AC6)-AH6)</f>
        <v>5</v>
      </c>
      <c r="AK6" s="19" t="n">
        <f aca="false">IF(K6&gt;0,MAX(AU_OCT*K6,AU_OCF*AU_POOL),0)</f>
        <v>47.4333359879517</v>
      </c>
      <c r="AL6" s="19" t="n">
        <f aca="false">MAX(0,(P6+U6+Z6+AE6)-MAX(0,K6-AK6))</f>
        <v>33.5300942887312</v>
      </c>
      <c r="AM6" s="19" t="n">
        <f aca="false">MIN(AL6,AI6)</f>
        <v>14.3308056927998</v>
      </c>
      <c r="AN6" s="19" t="n">
        <f aca="false">IF(K6&lt;=0,MIN(AJ6,AL6-AM6),0)</f>
        <v>0</v>
      </c>
      <c r="AO6" s="19" t="n">
        <f aca="false">AM6+AN6</f>
        <v>14.3308056927998</v>
      </c>
      <c r="AP6" s="19" t="n">
        <f aca="false">MIN(P6,MAX(0,AO6-(0)))</f>
        <v>14.3308056927998</v>
      </c>
      <c r="AQ6" s="19" t="n">
        <f aca="false">MIN(U6,MAX(0,AO6-(P6)))</f>
        <v>0</v>
      </c>
      <c r="AR6" s="19" t="n">
        <f aca="false">MIN(Z6,MAX(0,AO6-(P6+U6)))</f>
        <v>0</v>
      </c>
      <c r="AS6" s="19" t="n">
        <f aca="false">MIN(AE6,MAX(0,AO6-(P6+U6+Z6)))</f>
        <v>0</v>
      </c>
      <c r="AT6" s="19" t="n">
        <f aca="false">P6-AP6</f>
        <v>346.099312487496</v>
      </c>
      <c r="AU6" s="19" t="n">
        <f aca="false">U6-AQ6</f>
        <v>40</v>
      </c>
      <c r="AV6" s="19" t="n">
        <f aca="false">Z6-AR6</f>
        <v>35</v>
      </c>
      <c r="AW6" s="19" t="n">
        <f aca="false">AE6-AS6</f>
        <v>25</v>
      </c>
      <c r="AX6" s="19" t="n">
        <f aca="false">MIN((AI6-AM6),MAX(0,AU_RES-(AJ6-AN6)))</f>
        <v>0</v>
      </c>
      <c r="AY6" s="19" t="n">
        <f aca="false">IF(K6&lt;=0,0,(AJ6-AN6)+AX6)</f>
        <v>5</v>
      </c>
      <c r="AZ6" s="19" t="n">
        <f aca="false">(AI6-AM6)-AX6+IF(K6&lt;=0,(AJ6-AN6)+AX6,0)</f>
        <v>0</v>
      </c>
      <c r="BA6" s="19" t="n">
        <f aca="false">E6-L6</f>
        <v>1.49616211916508</v>
      </c>
      <c r="BB6" s="19" t="n">
        <f aca="false">BB5+BA6</f>
        <v>3.03205755097208</v>
      </c>
      <c r="BC6" s="19" t="n">
        <f aca="false">AT6+AU6+AV6+AW6</f>
        <v>446.099312487496</v>
      </c>
      <c r="BD6" s="19" t="n">
        <f aca="false">K6-BC6</f>
        <v>28.2340473920203</v>
      </c>
    </row>
    <row r="7" customFormat="false" ht="15" hidden="false" customHeight="false" outlineLevel="0" collapsed="false">
      <c r="B7" s="18" t="n">
        <v>3</v>
      </c>
      <c r="C7" s="18" t="n">
        <f aca="false">MAX(AU_TERM-B7+1,1)</f>
        <v>58</v>
      </c>
      <c r="D7" s="19" t="n">
        <f aca="false">K6</f>
        <v>474.333359879517</v>
      </c>
      <c r="E7" s="19" t="n">
        <f aca="false">D7*(1-(1-MIN(AU_CDR*AU_MULT1,0.999))^(1/12))</f>
        <v>2.64918705670042</v>
      </c>
      <c r="F7" s="19" t="n">
        <f aca="false">D7-E7</f>
        <v>471.684172822816</v>
      </c>
      <c r="G7" s="19" t="n">
        <f aca="false">IF(F7&gt;0,F7*(AU_WAC/12)/(1-(1+AU_WAC/12)^(-C7)),0)</f>
        <v>11.116302872996</v>
      </c>
      <c r="H7" s="19" t="n">
        <f aca="false">F7*AU_WAC/12</f>
        <v>5.30644694425668</v>
      </c>
      <c r="I7" s="19" t="n">
        <f aca="false">MIN(G7-H7,F7)</f>
        <v>5.8098559287393</v>
      </c>
      <c r="J7" s="19" t="n">
        <f aca="false">IF(C7&lt;=1,(F7-I7),(F7-I7)*(1-(1-AU_CPR)^(1/12)))</f>
        <v>4.07249203207311</v>
      </c>
      <c r="K7" s="19" t="n">
        <f aca="false">IF(C7&lt;=1,0,(F7-I7)-J7)</f>
        <v>461.801824862004</v>
      </c>
      <c r="L7" s="19" t="n">
        <f aca="false">E7*AU_REC</f>
        <v>1.19213417551519</v>
      </c>
      <c r="M7" s="19" t="n">
        <f aca="false">H7+I7+J7+L7</f>
        <v>16.3809290805843</v>
      </c>
      <c r="N7" s="19" t="n">
        <f aca="false">MIN(D7*AU_SERV/12,M7)</f>
        <v>0.395277799899597</v>
      </c>
      <c r="O7" s="19" t="n">
        <f aca="false">M7-N7</f>
        <v>15.9856512806847</v>
      </c>
      <c r="P7" s="19" t="n">
        <f aca="false">AT6</f>
        <v>346.099312487496</v>
      </c>
      <c r="Q7" s="19" t="n">
        <f aca="false">P7*AU_A_CP/12</f>
        <v>1.38439724994999</v>
      </c>
      <c r="R7" s="19" t="n">
        <f aca="false">MIN(Q7,O7)</f>
        <v>1.38439724994999</v>
      </c>
      <c r="S7" s="19" t="n">
        <f aca="false">MIN(AY6,Q7-R7)</f>
        <v>0</v>
      </c>
      <c r="T7" s="19" t="n">
        <f aca="false">O7-R7</f>
        <v>14.6012540307347</v>
      </c>
      <c r="U7" s="19" t="n">
        <f aca="false">AU6</f>
        <v>40</v>
      </c>
      <c r="V7" s="19" t="n">
        <f aca="false">U7*AU_B_CP/12</f>
        <v>0.18</v>
      </c>
      <c r="W7" s="19" t="n">
        <f aca="false">MIN(V7,T7)</f>
        <v>0.18</v>
      </c>
      <c r="X7" s="19" t="n">
        <f aca="false">MIN((AY6-S7),V7-W7)</f>
        <v>0</v>
      </c>
      <c r="Y7" s="19" t="n">
        <f aca="false">T7-W7</f>
        <v>14.4212540307347</v>
      </c>
      <c r="Z7" s="19" t="n">
        <f aca="false">AV6</f>
        <v>35</v>
      </c>
      <c r="AA7" s="19" t="n">
        <f aca="false">Z7*AU_C_CP/12</f>
        <v>0.175</v>
      </c>
      <c r="AB7" s="19" t="n">
        <f aca="false">MIN(AA7,Y7)</f>
        <v>0.175</v>
      </c>
      <c r="AC7" s="19" t="n">
        <f aca="false">MIN(((AY6-S7)-X7),AA7-AB7)</f>
        <v>0</v>
      </c>
      <c r="AD7" s="19" t="n">
        <f aca="false">Y7-AB7</f>
        <v>14.2462540307347</v>
      </c>
      <c r="AE7" s="19" t="n">
        <f aca="false">AW6</f>
        <v>25</v>
      </c>
      <c r="AF7" s="19" t="n">
        <f aca="false">AE7*AU_D_CP/12</f>
        <v>0.151041666666667</v>
      </c>
      <c r="AG7" s="19" t="n">
        <f aca="false">MIN(AF7,AD7)</f>
        <v>0.151041666666667</v>
      </c>
      <c r="AH7" s="19" t="n">
        <f aca="false">MIN((((AY6-S7)-X7)-AC7),AF7-AG7)</f>
        <v>0</v>
      </c>
      <c r="AI7" s="19" t="n">
        <f aca="false">AD7-AG7</f>
        <v>14.095212364068</v>
      </c>
      <c r="AJ7" s="19" t="n">
        <f aca="false">((((AY6-S7)-X7)-AC7)-AH7)</f>
        <v>5</v>
      </c>
      <c r="AK7" s="19" t="n">
        <f aca="false">IF(K7&gt;0,MAX(AU_OCT*K7,AU_OCF*AU_POOL),0)</f>
        <v>46.1801824862004</v>
      </c>
      <c r="AL7" s="19" t="n">
        <f aca="false">MAX(0,(P7+U7+Z7+AE7)-MAX(0,K7-AK7))</f>
        <v>30.477670111693</v>
      </c>
      <c r="AM7" s="19" t="n">
        <f aca="false">MIN(AL7,AI7)</f>
        <v>14.095212364068</v>
      </c>
      <c r="AN7" s="19" t="n">
        <f aca="false">IF(K7&lt;=0,MIN(AJ7,AL7-AM7),0)</f>
        <v>0</v>
      </c>
      <c r="AO7" s="19" t="n">
        <f aca="false">AM7+AN7</f>
        <v>14.095212364068</v>
      </c>
      <c r="AP7" s="19" t="n">
        <f aca="false">MIN(P7,MAX(0,AO7-(0)))</f>
        <v>14.095212364068</v>
      </c>
      <c r="AQ7" s="19" t="n">
        <f aca="false">MIN(U7,MAX(0,AO7-(P7)))</f>
        <v>0</v>
      </c>
      <c r="AR7" s="19" t="n">
        <f aca="false">MIN(Z7,MAX(0,AO7-(P7+U7)))</f>
        <v>0</v>
      </c>
      <c r="AS7" s="19" t="n">
        <f aca="false">MIN(AE7,MAX(0,AO7-(P7+U7+Z7)))</f>
        <v>0</v>
      </c>
      <c r="AT7" s="19" t="n">
        <f aca="false">P7-AP7</f>
        <v>332.004100123428</v>
      </c>
      <c r="AU7" s="19" t="n">
        <f aca="false">U7-AQ7</f>
        <v>40</v>
      </c>
      <c r="AV7" s="19" t="n">
        <f aca="false">Z7-AR7</f>
        <v>35</v>
      </c>
      <c r="AW7" s="19" t="n">
        <f aca="false">AE7-AS7</f>
        <v>25</v>
      </c>
      <c r="AX7" s="19" t="n">
        <f aca="false">MIN((AI7-AM7),MAX(0,AU_RES-(AJ7-AN7)))</f>
        <v>0</v>
      </c>
      <c r="AY7" s="19" t="n">
        <f aca="false">IF(K7&lt;=0,0,(AJ7-AN7)+AX7)</f>
        <v>5</v>
      </c>
      <c r="AZ7" s="19" t="n">
        <f aca="false">(AI7-AM7)-AX7+IF(K7&lt;=0,(AJ7-AN7)+AX7,0)</f>
        <v>0</v>
      </c>
      <c r="BA7" s="19" t="n">
        <f aca="false">E7-L7</f>
        <v>1.45705288118523</v>
      </c>
      <c r="BB7" s="19" t="n">
        <f aca="false">BB6+BA7</f>
        <v>4.48911043215731</v>
      </c>
      <c r="BC7" s="19" t="n">
        <f aca="false">AT7+AU7+AV7+AW7</f>
        <v>432.004100123428</v>
      </c>
      <c r="BD7" s="19" t="n">
        <f aca="false">K7-BC7</f>
        <v>29.7977247385755</v>
      </c>
    </row>
    <row r="8" customFormat="false" ht="15" hidden="false" customHeight="false" outlineLevel="0" collapsed="false">
      <c r="B8" s="18" t="n">
        <v>4</v>
      </c>
      <c r="C8" s="18" t="n">
        <f aca="false">MAX(AU_TERM-B8+1,1)</f>
        <v>57</v>
      </c>
      <c r="D8" s="19" t="n">
        <f aca="false">K7</f>
        <v>461.801824862004</v>
      </c>
      <c r="E8" s="19" t="n">
        <f aca="false">D8*(1-(1-MIN(AU_CDR*AU_MULT1,0.999))^(1/12))</f>
        <v>2.57919750256614</v>
      </c>
      <c r="F8" s="19" t="n">
        <f aca="false">D8-E8</f>
        <v>459.222627359438</v>
      </c>
      <c r="G8" s="19" t="n">
        <f aca="false">IF(F8&gt;0,F8*(AU_WAC/12)/(1-(1+AU_WAC/12)^(-C8)),0)</f>
        <v>10.9575858267824</v>
      </c>
      <c r="H8" s="19" t="n">
        <f aca="false">F8*AU_WAC/12</f>
        <v>5.16625455779367</v>
      </c>
      <c r="I8" s="19" t="n">
        <f aca="false">MIN(G8-H8,F8)</f>
        <v>5.79133126898875</v>
      </c>
      <c r="J8" s="19" t="n">
        <f aca="false">IF(C8&lt;=1,(F8-I8),(F8-I8)*(1-(1-AU_CPR)^(1/12)))</f>
        <v>3.9637199851066</v>
      </c>
      <c r="K8" s="19" t="n">
        <f aca="false">IF(C8&lt;=1,0,(F8-I8)-J8)</f>
        <v>449.467576105342</v>
      </c>
      <c r="L8" s="19" t="n">
        <f aca="false">E8*AU_REC</f>
        <v>1.16063887615476</v>
      </c>
      <c r="M8" s="19" t="n">
        <f aca="false">H8+I8+J8+L8</f>
        <v>16.0819446880438</v>
      </c>
      <c r="N8" s="19" t="n">
        <f aca="false">MIN(D8*AU_SERV/12,M8)</f>
        <v>0.38483485405167</v>
      </c>
      <c r="O8" s="19" t="n">
        <f aca="false">M8-N8</f>
        <v>15.6971098339921</v>
      </c>
      <c r="P8" s="19" t="n">
        <f aca="false">AT7</f>
        <v>332.004100123428</v>
      </c>
      <c r="Q8" s="19" t="n">
        <f aca="false">P8*AU_A_CP/12</f>
        <v>1.32801640049371</v>
      </c>
      <c r="R8" s="19" t="n">
        <f aca="false">MIN(Q8,O8)</f>
        <v>1.32801640049371</v>
      </c>
      <c r="S8" s="19" t="n">
        <f aca="false">MIN(AY7,Q8-R8)</f>
        <v>0</v>
      </c>
      <c r="T8" s="19" t="n">
        <f aca="false">O8-R8</f>
        <v>14.3690934334984</v>
      </c>
      <c r="U8" s="19" t="n">
        <f aca="false">AU7</f>
        <v>40</v>
      </c>
      <c r="V8" s="19" t="n">
        <f aca="false">U8*AU_B_CP/12</f>
        <v>0.18</v>
      </c>
      <c r="W8" s="19" t="n">
        <f aca="false">MIN(V8,T8)</f>
        <v>0.18</v>
      </c>
      <c r="X8" s="19" t="n">
        <f aca="false">MIN((AY7-S8),V8-W8)</f>
        <v>0</v>
      </c>
      <c r="Y8" s="19" t="n">
        <f aca="false">T8-W8</f>
        <v>14.1890934334984</v>
      </c>
      <c r="Z8" s="19" t="n">
        <f aca="false">AV7</f>
        <v>35</v>
      </c>
      <c r="AA8" s="19" t="n">
        <f aca="false">Z8*AU_C_CP/12</f>
        <v>0.175</v>
      </c>
      <c r="AB8" s="19" t="n">
        <f aca="false">MIN(AA8,Y8)</f>
        <v>0.175</v>
      </c>
      <c r="AC8" s="19" t="n">
        <f aca="false">MIN(((AY7-S8)-X8),AA8-AB8)</f>
        <v>0</v>
      </c>
      <c r="AD8" s="19" t="n">
        <f aca="false">Y8-AB8</f>
        <v>14.0140934334984</v>
      </c>
      <c r="AE8" s="19" t="n">
        <f aca="false">AW7</f>
        <v>25</v>
      </c>
      <c r="AF8" s="19" t="n">
        <f aca="false">AE8*AU_D_CP/12</f>
        <v>0.151041666666667</v>
      </c>
      <c r="AG8" s="19" t="n">
        <f aca="false">MIN(AF8,AD8)</f>
        <v>0.151041666666667</v>
      </c>
      <c r="AH8" s="19" t="n">
        <f aca="false">MIN((((AY7-S8)-X8)-AC8),AF8-AG8)</f>
        <v>0</v>
      </c>
      <c r="AI8" s="19" t="n">
        <f aca="false">AD8-AG8</f>
        <v>13.8630517668317</v>
      </c>
      <c r="AJ8" s="19" t="n">
        <f aca="false">((((AY7-S8)-X8)-AC8)-AH8)</f>
        <v>5</v>
      </c>
      <c r="AK8" s="19" t="n">
        <f aca="false">IF(K8&gt;0,MAX(AU_OCT*K8,AU_OCF*AU_POOL),0)</f>
        <v>44.9467576105342</v>
      </c>
      <c r="AL8" s="19" t="n">
        <f aca="false">MAX(0,(P8+U8+Z8+AE8)-MAX(0,K8-AK8))</f>
        <v>27.4832816286203</v>
      </c>
      <c r="AM8" s="19" t="n">
        <f aca="false">MIN(AL8,AI8)</f>
        <v>13.8630517668317</v>
      </c>
      <c r="AN8" s="19" t="n">
        <f aca="false">IF(K8&lt;=0,MIN(AJ8,AL8-AM8),0)</f>
        <v>0</v>
      </c>
      <c r="AO8" s="19" t="n">
        <f aca="false">AM8+AN8</f>
        <v>13.8630517668317</v>
      </c>
      <c r="AP8" s="19" t="n">
        <f aca="false">MIN(P8,MAX(0,AO8-(0)))</f>
        <v>13.8630517668317</v>
      </c>
      <c r="AQ8" s="19" t="n">
        <f aca="false">MIN(U8,MAX(0,AO8-(P8)))</f>
        <v>0</v>
      </c>
      <c r="AR8" s="19" t="n">
        <f aca="false">MIN(Z8,MAX(0,AO8-(P8+U8)))</f>
        <v>0</v>
      </c>
      <c r="AS8" s="19" t="n">
        <f aca="false">MIN(AE8,MAX(0,AO8-(P8+U8+Z8)))</f>
        <v>0</v>
      </c>
      <c r="AT8" s="19" t="n">
        <f aca="false">P8-AP8</f>
        <v>318.141048356597</v>
      </c>
      <c r="AU8" s="19" t="n">
        <f aca="false">U8-AQ8</f>
        <v>40</v>
      </c>
      <c r="AV8" s="19" t="n">
        <f aca="false">Z8-AR8</f>
        <v>35</v>
      </c>
      <c r="AW8" s="19" t="n">
        <f aca="false">AE8-AS8</f>
        <v>25</v>
      </c>
      <c r="AX8" s="19" t="n">
        <f aca="false">MIN((AI8-AM8),MAX(0,AU_RES-(AJ8-AN8)))</f>
        <v>0</v>
      </c>
      <c r="AY8" s="19" t="n">
        <f aca="false">IF(K8&lt;=0,0,(AJ8-AN8)+AX8)</f>
        <v>5</v>
      </c>
      <c r="AZ8" s="19" t="n">
        <f aca="false">(AI8-AM8)-AX8+IF(K8&lt;=0,(AJ8-AN8)+AX8,0)</f>
        <v>0</v>
      </c>
      <c r="BA8" s="19" t="n">
        <f aca="false">E8-L8</f>
        <v>1.41855862641138</v>
      </c>
      <c r="BB8" s="19" t="n">
        <f aca="false">BB7+BA8</f>
        <v>5.90766905856869</v>
      </c>
      <c r="BC8" s="19" t="n">
        <f aca="false">AT8+AU8+AV8+AW8</f>
        <v>418.141048356597</v>
      </c>
      <c r="BD8" s="19" t="n">
        <f aca="false">K8-BC8</f>
        <v>31.3265277487457</v>
      </c>
    </row>
    <row r="9" customFormat="false" ht="15" hidden="false" customHeight="false" outlineLevel="0" collapsed="false">
      <c r="B9" s="18" t="n">
        <v>5</v>
      </c>
      <c r="C9" s="18" t="n">
        <f aca="false">MAX(AU_TERM-B9+1,1)</f>
        <v>56</v>
      </c>
      <c r="D9" s="19" t="n">
        <f aca="false">K8</f>
        <v>449.467576105342</v>
      </c>
      <c r="E9" s="19" t="n">
        <f aca="false">D9*(1-(1-MIN(AU_CDR*AU_MULT1,0.999))^(1/12))</f>
        <v>2.51030980685659</v>
      </c>
      <c r="F9" s="19" t="n">
        <f aca="false">D9-E9</f>
        <v>446.957266298486</v>
      </c>
      <c r="G9" s="19" t="n">
        <f aca="false">IF(F9&gt;0,F9*(AU_WAC/12)/(1-(1+AU_WAC/12)^(-C9)),0)</f>
        <v>10.8011349207637</v>
      </c>
      <c r="H9" s="19" t="n">
        <f aca="false">F9*AU_WAC/12</f>
        <v>5.02826924585796</v>
      </c>
      <c r="I9" s="19" t="n">
        <f aca="false">MIN(G9-H9,F9)</f>
        <v>5.77286567490576</v>
      </c>
      <c r="J9" s="19" t="n">
        <f aca="false">IF(C9&lt;=1,(F9-I9),(F9-I9)*(1-(1-AU_CPR)^(1/12)))</f>
        <v>3.85666238953239</v>
      </c>
      <c r="K9" s="19" t="n">
        <f aca="false">IF(C9&lt;=1,0,(F9-I9)-J9)</f>
        <v>437.327738234048</v>
      </c>
      <c r="L9" s="19" t="n">
        <f aca="false">E9*AU_REC</f>
        <v>1.12963941308546</v>
      </c>
      <c r="M9" s="19" t="n">
        <f aca="false">H9+I9+J9+L9</f>
        <v>15.7874367233816</v>
      </c>
      <c r="N9" s="19" t="n">
        <f aca="false">MIN(D9*AU_SERV/12,M9)</f>
        <v>0.374556313421119</v>
      </c>
      <c r="O9" s="19" t="n">
        <f aca="false">M9-N9</f>
        <v>15.4128804099605</v>
      </c>
      <c r="P9" s="19" t="n">
        <f aca="false">AT8</f>
        <v>318.141048356597</v>
      </c>
      <c r="Q9" s="19" t="n">
        <f aca="false">P9*AU_A_CP/12</f>
        <v>1.27256419342639</v>
      </c>
      <c r="R9" s="19" t="n">
        <f aca="false">MIN(Q9,O9)</f>
        <v>1.27256419342639</v>
      </c>
      <c r="S9" s="19" t="n">
        <f aca="false">MIN(AY8,Q9-R9)</f>
        <v>0</v>
      </c>
      <c r="T9" s="19" t="n">
        <f aca="false">O9-R9</f>
        <v>14.1403162165341</v>
      </c>
      <c r="U9" s="19" t="n">
        <f aca="false">AU8</f>
        <v>40</v>
      </c>
      <c r="V9" s="19" t="n">
        <f aca="false">U9*AU_B_CP/12</f>
        <v>0.18</v>
      </c>
      <c r="W9" s="19" t="n">
        <f aca="false">MIN(V9,T9)</f>
        <v>0.18</v>
      </c>
      <c r="X9" s="19" t="n">
        <f aca="false">MIN((AY8-S9),V9-W9)</f>
        <v>0</v>
      </c>
      <c r="Y9" s="19" t="n">
        <f aca="false">T9-W9</f>
        <v>13.9603162165341</v>
      </c>
      <c r="Z9" s="19" t="n">
        <f aca="false">AV8</f>
        <v>35</v>
      </c>
      <c r="AA9" s="19" t="n">
        <f aca="false">Z9*AU_C_CP/12</f>
        <v>0.175</v>
      </c>
      <c r="AB9" s="19" t="n">
        <f aca="false">MIN(AA9,Y9)</f>
        <v>0.175</v>
      </c>
      <c r="AC9" s="19" t="n">
        <f aca="false">MIN(((AY8-S9)-X9),AA9-AB9)</f>
        <v>0</v>
      </c>
      <c r="AD9" s="19" t="n">
        <f aca="false">Y9-AB9</f>
        <v>13.7853162165341</v>
      </c>
      <c r="AE9" s="19" t="n">
        <f aca="false">AW8</f>
        <v>25</v>
      </c>
      <c r="AF9" s="19" t="n">
        <f aca="false">AE9*AU_D_CP/12</f>
        <v>0.151041666666667</v>
      </c>
      <c r="AG9" s="19" t="n">
        <f aca="false">MIN(AF9,AD9)</f>
        <v>0.151041666666667</v>
      </c>
      <c r="AH9" s="19" t="n">
        <f aca="false">MIN((((AY8-S9)-X9)-AC9),AF9-AG9)</f>
        <v>0</v>
      </c>
      <c r="AI9" s="19" t="n">
        <f aca="false">AD9-AG9</f>
        <v>13.6342745498674</v>
      </c>
      <c r="AJ9" s="19" t="n">
        <f aca="false">((((AY8-S9)-X9)-AC9)-AH9)</f>
        <v>5</v>
      </c>
      <c r="AK9" s="19" t="n">
        <f aca="false">IF(K9&gt;0,MAX(AU_OCT*K9,AU_OCF*AU_POOL),0)</f>
        <v>43.7327738234048</v>
      </c>
      <c r="AL9" s="19" t="n">
        <f aca="false">MAX(0,(P9+U9+Z9+AE9)-MAX(0,K9-AK9))</f>
        <v>24.5460839459538</v>
      </c>
      <c r="AM9" s="19" t="n">
        <f aca="false">MIN(AL9,AI9)</f>
        <v>13.6342745498674</v>
      </c>
      <c r="AN9" s="19" t="n">
        <f aca="false">IF(K9&lt;=0,MIN(AJ9,AL9-AM9),0)</f>
        <v>0</v>
      </c>
      <c r="AO9" s="19" t="n">
        <f aca="false">AM9+AN9</f>
        <v>13.6342745498674</v>
      </c>
      <c r="AP9" s="19" t="n">
        <f aca="false">MIN(P9,MAX(0,AO9-(0)))</f>
        <v>13.6342745498674</v>
      </c>
      <c r="AQ9" s="19" t="n">
        <f aca="false">MIN(U9,MAX(0,AO9-(P9)))</f>
        <v>0</v>
      </c>
      <c r="AR9" s="19" t="n">
        <f aca="false">MIN(Z9,MAX(0,AO9-(P9+U9)))</f>
        <v>0</v>
      </c>
      <c r="AS9" s="19" t="n">
        <f aca="false">MIN(AE9,MAX(0,AO9-(P9+U9+Z9)))</f>
        <v>0</v>
      </c>
      <c r="AT9" s="19" t="n">
        <f aca="false">P9-AP9</f>
        <v>304.506773806729</v>
      </c>
      <c r="AU9" s="19" t="n">
        <f aca="false">U9-AQ9</f>
        <v>40</v>
      </c>
      <c r="AV9" s="19" t="n">
        <f aca="false">Z9-AR9</f>
        <v>35</v>
      </c>
      <c r="AW9" s="19" t="n">
        <f aca="false">AE9-AS9</f>
        <v>25</v>
      </c>
      <c r="AX9" s="19" t="n">
        <f aca="false">MIN((AI9-AM9),MAX(0,AU_RES-(AJ9-AN9)))</f>
        <v>0</v>
      </c>
      <c r="AY9" s="19" t="n">
        <f aca="false">IF(K9&lt;=0,0,(AJ9-AN9)+AX9)</f>
        <v>5</v>
      </c>
      <c r="AZ9" s="19" t="n">
        <f aca="false">(AI9-AM9)-AX9+IF(K9&lt;=0,(AJ9-AN9)+AX9,0)</f>
        <v>0</v>
      </c>
      <c r="BA9" s="19" t="n">
        <f aca="false">E9-L9</f>
        <v>1.38067039377112</v>
      </c>
      <c r="BB9" s="19" t="n">
        <f aca="false">BB8+BA9</f>
        <v>7.28833945233982</v>
      </c>
      <c r="BC9" s="19" t="n">
        <f aca="false">AT9+AU9+AV9+AW9</f>
        <v>404.506773806729</v>
      </c>
      <c r="BD9" s="19" t="n">
        <f aca="false">K9-BC9</f>
        <v>32.8209644273184</v>
      </c>
    </row>
    <row r="10" customFormat="false" ht="15" hidden="false" customHeight="false" outlineLevel="0" collapsed="false">
      <c r="B10" s="18" t="n">
        <v>6</v>
      </c>
      <c r="C10" s="18" t="n">
        <f aca="false">MAX(AU_TERM-B10+1,1)</f>
        <v>55</v>
      </c>
      <c r="D10" s="19" t="n">
        <f aca="false">K9</f>
        <v>437.327738234048</v>
      </c>
      <c r="E10" s="19" t="n">
        <f aca="false">D10*(1-(1-MIN(AU_CDR*AU_MULT1,0.999))^(1/12))</f>
        <v>2.44250791038604</v>
      </c>
      <c r="F10" s="19" t="n">
        <f aca="false">D10-E10</f>
        <v>434.885230323662</v>
      </c>
      <c r="G10" s="19" t="n">
        <f aca="false">IF(F10&gt;0,F10*(AU_WAC/12)/(1-(1+AU_WAC/12)^(-C10)),0)</f>
        <v>10.6469177993013</v>
      </c>
      <c r="H10" s="19" t="n">
        <f aca="false">F10*AU_WAC/12</f>
        <v>4.89245884114119</v>
      </c>
      <c r="I10" s="19" t="n">
        <f aca="false">MIN(G10-H10,F10)</f>
        <v>5.75445895816012</v>
      </c>
      <c r="J10" s="19" t="n">
        <f aca="false">IF(C10&lt;=1,(F10-I10),(F10-I10)*(1-(1-AU_CPR)^(1/12)))</f>
        <v>3.75129425196612</v>
      </c>
      <c r="K10" s="19" t="n">
        <f aca="false">IF(C10&lt;=1,0,(F10-I10)-J10)</f>
        <v>425.379477113535</v>
      </c>
      <c r="L10" s="19" t="n">
        <f aca="false">E10*AU_REC</f>
        <v>1.09912855967372</v>
      </c>
      <c r="M10" s="19" t="n">
        <f aca="false">H10+I10+J10+L10</f>
        <v>15.4973406109412</v>
      </c>
      <c r="N10" s="19" t="n">
        <f aca="false">MIN(D10*AU_SERV/12,M10)</f>
        <v>0.364439781861706</v>
      </c>
      <c r="O10" s="19" t="n">
        <f aca="false">M10-N10</f>
        <v>15.1329008290794</v>
      </c>
      <c r="P10" s="19" t="n">
        <f aca="false">AT9</f>
        <v>304.506773806729</v>
      </c>
      <c r="Q10" s="19" t="n">
        <f aca="false">P10*AU_A_CP/12</f>
        <v>1.21802709522692</v>
      </c>
      <c r="R10" s="19" t="n">
        <f aca="false">MIN(Q10,O10)</f>
        <v>1.21802709522692</v>
      </c>
      <c r="S10" s="19" t="n">
        <f aca="false">MIN(AY9,Q10-R10)</f>
        <v>0</v>
      </c>
      <c r="T10" s="19" t="n">
        <f aca="false">O10-R10</f>
        <v>13.9148737338525</v>
      </c>
      <c r="U10" s="19" t="n">
        <f aca="false">AU9</f>
        <v>40</v>
      </c>
      <c r="V10" s="19" t="n">
        <f aca="false">U10*AU_B_CP/12</f>
        <v>0.18</v>
      </c>
      <c r="W10" s="19" t="n">
        <f aca="false">MIN(V10,T10)</f>
        <v>0.18</v>
      </c>
      <c r="X10" s="19" t="n">
        <f aca="false">MIN((AY9-S10),V10-W10)</f>
        <v>0</v>
      </c>
      <c r="Y10" s="19" t="n">
        <f aca="false">T10-W10</f>
        <v>13.7348737338525</v>
      </c>
      <c r="Z10" s="19" t="n">
        <f aca="false">AV9</f>
        <v>35</v>
      </c>
      <c r="AA10" s="19" t="n">
        <f aca="false">Z10*AU_C_CP/12</f>
        <v>0.175</v>
      </c>
      <c r="AB10" s="19" t="n">
        <f aca="false">MIN(AA10,Y10)</f>
        <v>0.175</v>
      </c>
      <c r="AC10" s="19" t="n">
        <f aca="false">MIN(((AY9-S10)-X10),AA10-AB10)</f>
        <v>0</v>
      </c>
      <c r="AD10" s="19" t="n">
        <f aca="false">Y10-AB10</f>
        <v>13.5598737338525</v>
      </c>
      <c r="AE10" s="19" t="n">
        <f aca="false">AW9</f>
        <v>25</v>
      </c>
      <c r="AF10" s="19" t="n">
        <f aca="false">AE10*AU_D_CP/12</f>
        <v>0.151041666666667</v>
      </c>
      <c r="AG10" s="19" t="n">
        <f aca="false">MIN(AF10,AD10)</f>
        <v>0.151041666666667</v>
      </c>
      <c r="AH10" s="19" t="n">
        <f aca="false">MIN((((AY9-S10)-X10)-AC10),AF10-AG10)</f>
        <v>0</v>
      </c>
      <c r="AI10" s="19" t="n">
        <f aca="false">AD10-AG10</f>
        <v>13.4088320671859</v>
      </c>
      <c r="AJ10" s="19" t="n">
        <f aca="false">((((AY9-S10)-X10)-AC10)-AH10)</f>
        <v>5</v>
      </c>
      <c r="AK10" s="19" t="n">
        <f aca="false">IF(K10&gt;0,MAX(AU_OCT*K10,AU_OCF*AU_POOL),0)</f>
        <v>42.5379477113535</v>
      </c>
      <c r="AL10" s="19" t="n">
        <f aca="false">MAX(0,(P10+U10+Z10+AE10)-MAX(0,K10-AK10))</f>
        <v>21.6652444045474</v>
      </c>
      <c r="AM10" s="19" t="n">
        <f aca="false">MIN(AL10,AI10)</f>
        <v>13.4088320671859</v>
      </c>
      <c r="AN10" s="19" t="n">
        <f aca="false">IF(K10&lt;=0,MIN(AJ10,AL10-AM10),0)</f>
        <v>0</v>
      </c>
      <c r="AO10" s="19" t="n">
        <f aca="false">AM10+AN10</f>
        <v>13.4088320671859</v>
      </c>
      <c r="AP10" s="19" t="n">
        <f aca="false">MIN(P10,MAX(0,AO10-(0)))</f>
        <v>13.4088320671859</v>
      </c>
      <c r="AQ10" s="19" t="n">
        <f aca="false">MIN(U10,MAX(0,AO10-(P10)))</f>
        <v>0</v>
      </c>
      <c r="AR10" s="19" t="n">
        <f aca="false">MIN(Z10,MAX(0,AO10-(P10+U10)))</f>
        <v>0</v>
      </c>
      <c r="AS10" s="19" t="n">
        <f aca="false">MIN(AE10,MAX(0,AO10-(P10+U10+Z10)))</f>
        <v>0</v>
      </c>
      <c r="AT10" s="19" t="n">
        <f aca="false">P10-AP10</f>
        <v>291.097941739543</v>
      </c>
      <c r="AU10" s="19" t="n">
        <f aca="false">U10-AQ10</f>
        <v>40</v>
      </c>
      <c r="AV10" s="19" t="n">
        <f aca="false">Z10-AR10</f>
        <v>35</v>
      </c>
      <c r="AW10" s="19" t="n">
        <f aca="false">AE10-AS10</f>
        <v>25</v>
      </c>
      <c r="AX10" s="19" t="n">
        <f aca="false">MIN((AI10-AM10),MAX(0,AU_RES-(AJ10-AN10)))</f>
        <v>0</v>
      </c>
      <c r="AY10" s="19" t="n">
        <f aca="false">IF(K10&lt;=0,0,(AJ10-AN10)+AX10)</f>
        <v>5</v>
      </c>
      <c r="AZ10" s="19" t="n">
        <f aca="false">(AI10-AM10)-AX10+IF(K10&lt;=0,(AJ10-AN10)+AX10,0)</f>
        <v>0</v>
      </c>
      <c r="BA10" s="19" t="n">
        <f aca="false">E10-L10</f>
        <v>1.34337935071232</v>
      </c>
      <c r="BB10" s="19" t="n">
        <f aca="false">BB9+BA10</f>
        <v>8.63171880305214</v>
      </c>
      <c r="BC10" s="19" t="n">
        <f aca="false">AT10+AU10+AV10+AW10</f>
        <v>391.097941739543</v>
      </c>
      <c r="BD10" s="19" t="n">
        <f aca="false">K10-BC10</f>
        <v>34.281535373992</v>
      </c>
    </row>
    <row r="11" customFormat="false" ht="15" hidden="false" customHeight="false" outlineLevel="0" collapsed="false">
      <c r="B11" s="18" t="n">
        <v>7</v>
      </c>
      <c r="C11" s="18" t="n">
        <f aca="false">MAX(AU_TERM-B11+1,1)</f>
        <v>54</v>
      </c>
      <c r="D11" s="19" t="n">
        <f aca="false">K10</f>
        <v>425.379477113535</v>
      </c>
      <c r="E11" s="19" t="n">
        <f aca="false">D11*(1-(1-MIN(AU_CDR*AU_MULT1,0.999))^(1/12))</f>
        <v>2.37577598430229</v>
      </c>
      <c r="F11" s="19" t="n">
        <f aca="false">D11-E11</f>
        <v>423.003701129233</v>
      </c>
      <c r="G11" s="19" t="n">
        <f aca="false">IF(F11&gt;0,F11*(AU_WAC/12)/(1-(1+AU_WAC/12)^(-C11)),0)</f>
        <v>10.494902568726</v>
      </c>
      <c r="H11" s="19" t="n">
        <f aca="false">F11*AU_WAC/12</f>
        <v>4.75879163770387</v>
      </c>
      <c r="I11" s="19" t="n">
        <f aca="false">MIN(G11-H11,F11)</f>
        <v>5.73611093102212</v>
      </c>
      <c r="J11" s="19" t="n">
        <f aca="false">IF(C11&lt;=1,(F11-I11),(F11-I11)*(1-(1-AU_CPR)^(1/12)))</f>
        <v>3.64759093751658</v>
      </c>
      <c r="K11" s="19" t="n">
        <f aca="false">IF(C11&lt;=1,0,(F11-I11)-J11)</f>
        <v>413.619999260694</v>
      </c>
      <c r="L11" s="19" t="n">
        <f aca="false">E11*AU_REC</f>
        <v>1.06909919293603</v>
      </c>
      <c r="M11" s="19" t="n">
        <f aca="false">H11+I11+J11+L11</f>
        <v>15.2115926991786</v>
      </c>
      <c r="N11" s="19" t="n">
        <f aca="false">MIN(D11*AU_SERV/12,M11)</f>
        <v>0.354482897594613</v>
      </c>
      <c r="O11" s="19" t="n">
        <f aca="false">M11-N11</f>
        <v>14.857109801584</v>
      </c>
      <c r="P11" s="19" t="n">
        <f aca="false">AT10</f>
        <v>291.097941739543</v>
      </c>
      <c r="Q11" s="19" t="n">
        <f aca="false">P11*AU_A_CP/12</f>
        <v>1.16439176695817</v>
      </c>
      <c r="R11" s="19" t="n">
        <f aca="false">MIN(Q11,O11)</f>
        <v>1.16439176695817</v>
      </c>
      <c r="S11" s="19" t="n">
        <f aca="false">MIN(AY10,Q11-R11)</f>
        <v>0</v>
      </c>
      <c r="T11" s="19" t="n">
        <f aca="false">O11-R11</f>
        <v>13.6927180346258</v>
      </c>
      <c r="U11" s="19" t="n">
        <f aca="false">AU10</f>
        <v>40</v>
      </c>
      <c r="V11" s="19" t="n">
        <f aca="false">U11*AU_B_CP/12</f>
        <v>0.18</v>
      </c>
      <c r="W11" s="19" t="n">
        <f aca="false">MIN(V11,T11)</f>
        <v>0.18</v>
      </c>
      <c r="X11" s="19" t="n">
        <f aca="false">MIN((AY10-S11),V11-W11)</f>
        <v>0</v>
      </c>
      <c r="Y11" s="19" t="n">
        <f aca="false">T11-W11</f>
        <v>13.5127180346258</v>
      </c>
      <c r="Z11" s="19" t="n">
        <f aca="false">AV10</f>
        <v>35</v>
      </c>
      <c r="AA11" s="19" t="n">
        <f aca="false">Z11*AU_C_CP/12</f>
        <v>0.175</v>
      </c>
      <c r="AB11" s="19" t="n">
        <f aca="false">MIN(AA11,Y11)</f>
        <v>0.175</v>
      </c>
      <c r="AC11" s="19" t="n">
        <f aca="false">MIN(((AY10-S11)-X11),AA11-AB11)</f>
        <v>0</v>
      </c>
      <c r="AD11" s="19" t="n">
        <f aca="false">Y11-AB11</f>
        <v>13.3377180346258</v>
      </c>
      <c r="AE11" s="19" t="n">
        <f aca="false">AW10</f>
        <v>25</v>
      </c>
      <c r="AF11" s="19" t="n">
        <f aca="false">AE11*AU_D_CP/12</f>
        <v>0.151041666666667</v>
      </c>
      <c r="AG11" s="19" t="n">
        <f aca="false">MIN(AF11,AD11)</f>
        <v>0.151041666666667</v>
      </c>
      <c r="AH11" s="19" t="n">
        <f aca="false">MIN((((AY10-S11)-X11)-AC11),AF11-AG11)</f>
        <v>0</v>
      </c>
      <c r="AI11" s="19" t="n">
        <f aca="false">AD11-AG11</f>
        <v>13.1866763679591</v>
      </c>
      <c r="AJ11" s="19" t="n">
        <f aca="false">((((AY10-S11)-X11)-AC11)-AH11)</f>
        <v>5</v>
      </c>
      <c r="AK11" s="19" t="n">
        <f aca="false">IF(K11&gt;0,MAX(AU_OCT*K11,AU_OCF*AU_POOL),0)</f>
        <v>41.3619999260694</v>
      </c>
      <c r="AL11" s="19" t="n">
        <f aca="false">MAX(0,(P11+U11+Z11+AE11)-MAX(0,K11-AK11))</f>
        <v>18.8399424049184</v>
      </c>
      <c r="AM11" s="19" t="n">
        <f aca="false">MIN(AL11,AI11)</f>
        <v>13.1866763679591</v>
      </c>
      <c r="AN11" s="19" t="n">
        <f aca="false">IF(K11&lt;=0,MIN(AJ11,AL11-AM11),0)</f>
        <v>0</v>
      </c>
      <c r="AO11" s="19" t="n">
        <f aca="false">AM11+AN11</f>
        <v>13.1866763679591</v>
      </c>
      <c r="AP11" s="19" t="n">
        <f aca="false">MIN(P11,MAX(0,AO11-(0)))</f>
        <v>13.1866763679591</v>
      </c>
      <c r="AQ11" s="19" t="n">
        <f aca="false">MIN(U11,MAX(0,AO11-(P11)))</f>
        <v>0</v>
      </c>
      <c r="AR11" s="19" t="n">
        <f aca="false">MIN(Z11,MAX(0,AO11-(P11+U11)))</f>
        <v>0</v>
      </c>
      <c r="AS11" s="19" t="n">
        <f aca="false">MIN(AE11,MAX(0,AO11-(P11+U11+Z11)))</f>
        <v>0</v>
      </c>
      <c r="AT11" s="19" t="n">
        <f aca="false">P11-AP11</f>
        <v>277.911265371584</v>
      </c>
      <c r="AU11" s="19" t="n">
        <f aca="false">U11-AQ11</f>
        <v>40</v>
      </c>
      <c r="AV11" s="19" t="n">
        <f aca="false">Z11-AR11</f>
        <v>35</v>
      </c>
      <c r="AW11" s="19" t="n">
        <f aca="false">AE11-AS11</f>
        <v>25</v>
      </c>
      <c r="AX11" s="19" t="n">
        <f aca="false">MIN((AI11-AM11),MAX(0,AU_RES-(AJ11-AN11)))</f>
        <v>0</v>
      </c>
      <c r="AY11" s="19" t="n">
        <f aca="false">IF(K11&lt;=0,0,(AJ11-AN11)+AX11)</f>
        <v>5</v>
      </c>
      <c r="AZ11" s="19" t="n">
        <f aca="false">(AI11-AM11)-AX11+IF(K11&lt;=0,(AJ11-AN11)+AX11,0)</f>
        <v>0</v>
      </c>
      <c r="BA11" s="19" t="n">
        <f aca="false">E11-L11</f>
        <v>1.30667679136626</v>
      </c>
      <c r="BB11" s="19" t="n">
        <f aca="false">BB10+BA11</f>
        <v>9.9383955944184</v>
      </c>
      <c r="BC11" s="19" t="n">
        <f aca="false">AT11+AU11+AV11+AW11</f>
        <v>377.911265371584</v>
      </c>
      <c r="BD11" s="19" t="n">
        <f aca="false">K11-BC11</f>
        <v>35.7087338891102</v>
      </c>
    </row>
    <row r="12" customFormat="false" ht="15" hidden="false" customHeight="false" outlineLevel="0" collapsed="false">
      <c r="B12" s="18" t="n">
        <v>8</v>
      </c>
      <c r="C12" s="18" t="n">
        <f aca="false">MAX(AU_TERM-B12+1,1)</f>
        <v>53</v>
      </c>
      <c r="D12" s="19" t="n">
        <f aca="false">K11</f>
        <v>413.619999260694</v>
      </c>
      <c r="E12" s="19" t="n">
        <f aca="false">D12*(1-(1-MIN(AU_CDR*AU_MULT1,0.999))^(1/12))</f>
        <v>2.3100984267946</v>
      </c>
      <c r="F12" s="19" t="n">
        <f aca="false">D12-E12</f>
        <v>411.3099008339</v>
      </c>
      <c r="G12" s="19" t="n">
        <f aca="false">IF(F12&gt;0,F12*(AU_WAC/12)/(1-(1+AU_WAC/12)^(-C12)),0)</f>
        <v>10.345057790742</v>
      </c>
      <c r="H12" s="19" t="n">
        <f aca="false">F12*AU_WAC/12</f>
        <v>4.62723638438137</v>
      </c>
      <c r="I12" s="19" t="n">
        <f aca="false">MIN(G12-H12,F12)</f>
        <v>5.71782140636059</v>
      </c>
      <c r="J12" s="19" t="n">
        <f aca="false">IF(C12&lt;=1,(F12-I12),(F12-I12)*(1-(1-AU_CPR)^(1/12)))</f>
        <v>3.545528164662</v>
      </c>
      <c r="K12" s="19" t="n">
        <f aca="false">IF(C12&lt;=1,0,(F12-I12)-J12)</f>
        <v>402.046551262877</v>
      </c>
      <c r="L12" s="19" t="n">
        <f aca="false">E12*AU_REC</f>
        <v>1.03954429205757</v>
      </c>
      <c r="M12" s="19" t="n">
        <f aca="false">H12+I12+J12+L12</f>
        <v>14.9301302474615</v>
      </c>
      <c r="N12" s="19" t="n">
        <f aca="false">MIN(D12*AU_SERV/12,M12)</f>
        <v>0.344683332717245</v>
      </c>
      <c r="O12" s="19" t="n">
        <f aca="false">M12-N12</f>
        <v>14.5854469147443</v>
      </c>
      <c r="P12" s="19" t="n">
        <f aca="false">AT11</f>
        <v>277.911265371584</v>
      </c>
      <c r="Q12" s="19" t="n">
        <f aca="false">P12*AU_A_CP/12</f>
        <v>1.11164506148634</v>
      </c>
      <c r="R12" s="19" t="n">
        <f aca="false">MIN(Q12,O12)</f>
        <v>1.11164506148634</v>
      </c>
      <c r="S12" s="19" t="n">
        <f aca="false">MIN(AY11,Q12-R12)</f>
        <v>0</v>
      </c>
      <c r="T12" s="19" t="n">
        <f aca="false">O12-R12</f>
        <v>13.473801853258</v>
      </c>
      <c r="U12" s="19" t="n">
        <f aca="false">AU11</f>
        <v>40</v>
      </c>
      <c r="V12" s="19" t="n">
        <f aca="false">U12*AU_B_CP/12</f>
        <v>0.18</v>
      </c>
      <c r="W12" s="19" t="n">
        <f aca="false">MIN(V12,T12)</f>
        <v>0.18</v>
      </c>
      <c r="X12" s="19" t="n">
        <f aca="false">MIN((AY11-S12),V12-W12)</f>
        <v>0</v>
      </c>
      <c r="Y12" s="19" t="n">
        <f aca="false">T12-W12</f>
        <v>13.293801853258</v>
      </c>
      <c r="Z12" s="19" t="n">
        <f aca="false">AV11</f>
        <v>35</v>
      </c>
      <c r="AA12" s="19" t="n">
        <f aca="false">Z12*AU_C_CP/12</f>
        <v>0.175</v>
      </c>
      <c r="AB12" s="19" t="n">
        <f aca="false">MIN(AA12,Y12)</f>
        <v>0.175</v>
      </c>
      <c r="AC12" s="19" t="n">
        <f aca="false">MIN(((AY11-S12)-X12),AA12-AB12)</f>
        <v>0</v>
      </c>
      <c r="AD12" s="19" t="n">
        <f aca="false">Y12-AB12</f>
        <v>13.118801853258</v>
      </c>
      <c r="AE12" s="19" t="n">
        <f aca="false">AW11</f>
        <v>25</v>
      </c>
      <c r="AF12" s="19" t="n">
        <f aca="false">AE12*AU_D_CP/12</f>
        <v>0.151041666666667</v>
      </c>
      <c r="AG12" s="19" t="n">
        <f aca="false">MIN(AF12,AD12)</f>
        <v>0.151041666666667</v>
      </c>
      <c r="AH12" s="19" t="n">
        <f aca="false">MIN((((AY11-S12)-X12)-AC12),AF12-AG12)</f>
        <v>0</v>
      </c>
      <c r="AI12" s="19" t="n">
        <f aca="false">AD12-AG12</f>
        <v>12.9677601865913</v>
      </c>
      <c r="AJ12" s="19" t="n">
        <f aca="false">((((AY11-S12)-X12)-AC12)-AH12)</f>
        <v>5</v>
      </c>
      <c r="AK12" s="19" t="n">
        <f aca="false">IF(K12&gt;0,MAX(AU_OCT*K12,AU_OCF*AU_POOL),0)</f>
        <v>40.2046551262877</v>
      </c>
      <c r="AL12" s="19" t="n">
        <f aca="false">MAX(0,(P12+U12+Z12+AE12)-MAX(0,K12-AK12))</f>
        <v>16.0693692349947</v>
      </c>
      <c r="AM12" s="19" t="n">
        <f aca="false">MIN(AL12,AI12)</f>
        <v>12.9677601865913</v>
      </c>
      <c r="AN12" s="19" t="n">
        <f aca="false">IF(K12&lt;=0,MIN(AJ12,AL12-AM12),0)</f>
        <v>0</v>
      </c>
      <c r="AO12" s="19" t="n">
        <f aca="false">AM12+AN12</f>
        <v>12.9677601865913</v>
      </c>
      <c r="AP12" s="19" t="n">
        <f aca="false">MIN(P12,MAX(0,AO12-(0)))</f>
        <v>12.9677601865913</v>
      </c>
      <c r="AQ12" s="19" t="n">
        <f aca="false">MIN(U12,MAX(0,AO12-(P12)))</f>
        <v>0</v>
      </c>
      <c r="AR12" s="19" t="n">
        <f aca="false">MIN(Z12,MAX(0,AO12-(P12+U12)))</f>
        <v>0</v>
      </c>
      <c r="AS12" s="19" t="n">
        <f aca="false">MIN(AE12,MAX(0,AO12-(P12+U12+Z12)))</f>
        <v>0</v>
      </c>
      <c r="AT12" s="19" t="n">
        <f aca="false">P12-AP12</f>
        <v>264.943505184993</v>
      </c>
      <c r="AU12" s="19" t="n">
        <f aca="false">U12-AQ12</f>
        <v>40</v>
      </c>
      <c r="AV12" s="19" t="n">
        <f aca="false">Z12-AR12</f>
        <v>35</v>
      </c>
      <c r="AW12" s="19" t="n">
        <f aca="false">AE12-AS12</f>
        <v>25</v>
      </c>
      <c r="AX12" s="19" t="n">
        <f aca="false">MIN((AI12-AM12),MAX(0,AU_RES-(AJ12-AN12)))</f>
        <v>0</v>
      </c>
      <c r="AY12" s="19" t="n">
        <f aca="false">IF(K12&lt;=0,0,(AJ12-AN12)+AX12)</f>
        <v>5</v>
      </c>
      <c r="AZ12" s="19" t="n">
        <f aca="false">(AI12-AM12)-AX12+IF(K12&lt;=0,(AJ12-AN12)+AX12,0)</f>
        <v>0</v>
      </c>
      <c r="BA12" s="19" t="n">
        <f aca="false">E12-L12</f>
        <v>1.27055413473703</v>
      </c>
      <c r="BB12" s="19" t="n">
        <f aca="false">BB11+BA12</f>
        <v>11.2089497291554</v>
      </c>
      <c r="BC12" s="19" t="n">
        <f aca="false">AT12+AU12+AV12+AW12</f>
        <v>364.943505184993</v>
      </c>
      <c r="BD12" s="19" t="n">
        <f aca="false">K12-BC12</f>
        <v>37.1030460778843</v>
      </c>
    </row>
    <row r="13" customFormat="false" ht="15" hidden="false" customHeight="false" outlineLevel="0" collapsed="false">
      <c r="B13" s="18" t="n">
        <v>9</v>
      </c>
      <c r="C13" s="18" t="n">
        <f aca="false">MAX(AU_TERM-B13+1,1)</f>
        <v>52</v>
      </c>
      <c r="D13" s="19" t="n">
        <f aca="false">K12</f>
        <v>402.046551262877</v>
      </c>
      <c r="E13" s="19" t="n">
        <f aca="false">D13*(1-(1-MIN(AU_CDR*AU_MULT1,0.999))^(1/12))</f>
        <v>2.24545985984877</v>
      </c>
      <c r="F13" s="19" t="n">
        <f aca="false">D13-E13</f>
        <v>399.801091403028</v>
      </c>
      <c r="G13" s="19" t="n">
        <f aca="false">IF(F13&gt;0,F13*(AU_WAC/12)/(1-(1+AU_WAC/12)^(-C13)),0)</f>
        <v>10.1973524759251</v>
      </c>
      <c r="H13" s="19" t="n">
        <f aca="false">F13*AU_WAC/12</f>
        <v>4.49776227828407</v>
      </c>
      <c r="I13" s="19" t="n">
        <f aca="false">MIN(G13-H13,F13)</f>
        <v>5.69959019764106</v>
      </c>
      <c r="J13" s="19" t="n">
        <f aca="false">IF(C13&lt;=1,(F13-I13),(F13-I13)*(1-(1-AU_CPR)^(1/12)))</f>
        <v>3.44508200019944</v>
      </c>
      <c r="K13" s="19" t="n">
        <f aca="false">IF(C13&lt;=1,0,(F13-I13)-J13)</f>
        <v>390.656419205188</v>
      </c>
      <c r="L13" s="19" t="n">
        <f aca="false">E13*AU_REC</f>
        <v>1.01045693693195</v>
      </c>
      <c r="M13" s="19" t="n">
        <f aca="false">H13+I13+J13+L13</f>
        <v>14.6528914130565</v>
      </c>
      <c r="N13" s="19" t="n">
        <f aca="false">MIN(D13*AU_SERV/12,M13)</f>
        <v>0.335038792719064</v>
      </c>
      <c r="O13" s="19" t="n">
        <f aca="false">M13-N13</f>
        <v>14.3178526203374</v>
      </c>
      <c r="P13" s="19" t="n">
        <f aca="false">AT12</f>
        <v>264.943505184993</v>
      </c>
      <c r="Q13" s="19" t="n">
        <f aca="false">P13*AU_A_CP/12</f>
        <v>1.05977402073997</v>
      </c>
      <c r="R13" s="19" t="n">
        <f aca="false">MIN(Q13,O13)</f>
        <v>1.05977402073997</v>
      </c>
      <c r="S13" s="19" t="n">
        <f aca="false">MIN(AY12,Q13-R13)</f>
        <v>0</v>
      </c>
      <c r="T13" s="19" t="n">
        <f aca="false">O13-R13</f>
        <v>13.2580785995975</v>
      </c>
      <c r="U13" s="19" t="n">
        <f aca="false">AU12</f>
        <v>40</v>
      </c>
      <c r="V13" s="19" t="n">
        <f aca="false">U13*AU_B_CP/12</f>
        <v>0.18</v>
      </c>
      <c r="W13" s="19" t="n">
        <f aca="false">MIN(V13,T13)</f>
        <v>0.18</v>
      </c>
      <c r="X13" s="19" t="n">
        <f aca="false">MIN((AY12-S13),V13-W13)</f>
        <v>0</v>
      </c>
      <c r="Y13" s="19" t="n">
        <f aca="false">T13-W13</f>
        <v>13.0780785995975</v>
      </c>
      <c r="Z13" s="19" t="n">
        <f aca="false">AV12</f>
        <v>35</v>
      </c>
      <c r="AA13" s="19" t="n">
        <f aca="false">Z13*AU_C_CP/12</f>
        <v>0.175</v>
      </c>
      <c r="AB13" s="19" t="n">
        <f aca="false">MIN(AA13,Y13)</f>
        <v>0.175</v>
      </c>
      <c r="AC13" s="19" t="n">
        <f aca="false">MIN(((AY12-S13)-X13),AA13-AB13)</f>
        <v>0</v>
      </c>
      <c r="AD13" s="19" t="n">
        <f aca="false">Y13-AB13</f>
        <v>12.9030785995975</v>
      </c>
      <c r="AE13" s="19" t="n">
        <f aca="false">AW12</f>
        <v>25</v>
      </c>
      <c r="AF13" s="19" t="n">
        <f aca="false">AE13*AU_D_CP/12</f>
        <v>0.151041666666667</v>
      </c>
      <c r="AG13" s="19" t="n">
        <f aca="false">MIN(AF13,AD13)</f>
        <v>0.151041666666667</v>
      </c>
      <c r="AH13" s="19" t="n">
        <f aca="false">MIN((((AY12-S13)-X13)-AC13),AF13-AG13)</f>
        <v>0</v>
      </c>
      <c r="AI13" s="19" t="n">
        <f aca="false">AD13-AG13</f>
        <v>12.7520369329308</v>
      </c>
      <c r="AJ13" s="19" t="n">
        <f aca="false">((((AY12-S13)-X13)-AC13)-AH13)</f>
        <v>5</v>
      </c>
      <c r="AK13" s="19" t="n">
        <f aca="false">IF(K13&gt;0,MAX(AU_OCT*K13,AU_OCF*AU_POOL),0)</f>
        <v>39.0656419205188</v>
      </c>
      <c r="AL13" s="19" t="n">
        <f aca="false">MAX(0,(P13+U13+Z13+AE13)-MAX(0,K13-AK13))</f>
        <v>13.3527279003237</v>
      </c>
      <c r="AM13" s="19" t="n">
        <f aca="false">MIN(AL13,AI13)</f>
        <v>12.7520369329308</v>
      </c>
      <c r="AN13" s="19" t="n">
        <f aca="false">IF(K13&lt;=0,MIN(AJ13,AL13-AM13),0)</f>
        <v>0</v>
      </c>
      <c r="AO13" s="19" t="n">
        <f aca="false">AM13+AN13</f>
        <v>12.7520369329308</v>
      </c>
      <c r="AP13" s="19" t="n">
        <f aca="false">MIN(P13,MAX(0,AO13-(0)))</f>
        <v>12.7520369329308</v>
      </c>
      <c r="AQ13" s="19" t="n">
        <f aca="false">MIN(U13,MAX(0,AO13-(P13)))</f>
        <v>0</v>
      </c>
      <c r="AR13" s="19" t="n">
        <f aca="false">MIN(Z13,MAX(0,AO13-(P13+U13)))</f>
        <v>0</v>
      </c>
      <c r="AS13" s="19" t="n">
        <f aca="false">MIN(AE13,MAX(0,AO13-(P13+U13+Z13)))</f>
        <v>0</v>
      </c>
      <c r="AT13" s="19" t="n">
        <f aca="false">P13-AP13</f>
        <v>252.191468252062</v>
      </c>
      <c r="AU13" s="19" t="n">
        <f aca="false">U13-AQ13</f>
        <v>40</v>
      </c>
      <c r="AV13" s="19" t="n">
        <f aca="false">Z13-AR13</f>
        <v>35</v>
      </c>
      <c r="AW13" s="19" t="n">
        <f aca="false">AE13-AS13</f>
        <v>25</v>
      </c>
      <c r="AX13" s="19" t="n">
        <f aca="false">MIN((AI13-AM13),MAX(0,AU_RES-(AJ13-AN13)))</f>
        <v>0</v>
      </c>
      <c r="AY13" s="19" t="n">
        <f aca="false">IF(K13&lt;=0,0,(AJ13-AN13)+AX13)</f>
        <v>5</v>
      </c>
      <c r="AZ13" s="19" t="n">
        <f aca="false">(AI13-AM13)-AX13+IF(K13&lt;=0,(AJ13-AN13)+AX13,0)</f>
        <v>0</v>
      </c>
      <c r="BA13" s="19" t="n">
        <f aca="false">E13-L13</f>
        <v>1.23500292291683</v>
      </c>
      <c r="BB13" s="19" t="n">
        <f aca="false">BB12+BA13</f>
        <v>12.4439526520723</v>
      </c>
      <c r="BC13" s="19" t="n">
        <f aca="false">AT13+AU13+AV13+AW13</f>
        <v>352.191468252062</v>
      </c>
      <c r="BD13" s="19" t="n">
        <f aca="false">K13-BC13</f>
        <v>38.4649509531259</v>
      </c>
    </row>
    <row r="14" customFormat="false" ht="15" hidden="false" customHeight="false" outlineLevel="0" collapsed="false">
      <c r="B14" s="18" t="n">
        <v>10</v>
      </c>
      <c r="C14" s="18" t="n">
        <f aca="false">MAX(AU_TERM-B14+1,1)</f>
        <v>51</v>
      </c>
      <c r="D14" s="19" t="n">
        <f aca="false">K13</f>
        <v>390.656419205188</v>
      </c>
      <c r="E14" s="19" t="n">
        <f aca="false">D14*(1-(1-MIN(AU_CDR*AU_MULT1,0.999))^(1/12))</f>
        <v>2.18184512604847</v>
      </c>
      <c r="F14" s="19" t="n">
        <f aca="false">D14-E14</f>
        <v>388.474574079139</v>
      </c>
      <c r="G14" s="19" t="n">
        <f aca="false">IF(F14&gt;0,F14*(AU_WAC/12)/(1-(1+AU_WAC/12)^(-C14)),0)</f>
        <v>10.0517560773141</v>
      </c>
      <c r="H14" s="19" t="n">
        <f aca="false">F14*AU_WAC/12</f>
        <v>4.37033895839032</v>
      </c>
      <c r="I14" s="19" t="n">
        <f aca="false">MIN(G14-H14,F14)</f>
        <v>5.68141711892381</v>
      </c>
      <c r="J14" s="19" t="n">
        <f aca="false">IF(C14&lt;=1,(F14-I14),(F14-I14)*(1-(1-AU_CPR)^(1/12)))</f>
        <v>3.34622885426636</v>
      </c>
      <c r="K14" s="19" t="n">
        <f aca="false">IF(C14&lt;=1,0,(F14-I14)-J14)</f>
        <v>379.446928105949</v>
      </c>
      <c r="L14" s="19" t="n">
        <f aca="false">E14*AU_REC</f>
        <v>0.981830306721812</v>
      </c>
      <c r="M14" s="19" t="n">
        <f aca="false">H14+I14+J14+L14</f>
        <v>14.3798152383023</v>
      </c>
      <c r="N14" s="19" t="n">
        <f aca="false">MIN(D14*AU_SERV/12,M14)</f>
        <v>0.325547016004323</v>
      </c>
      <c r="O14" s="19" t="n">
        <f aca="false">M14-N14</f>
        <v>14.054268222298</v>
      </c>
      <c r="P14" s="19" t="n">
        <f aca="false">AT13</f>
        <v>252.191468252062</v>
      </c>
      <c r="Q14" s="19" t="n">
        <f aca="false">P14*AU_A_CP/12</f>
        <v>1.00876587300825</v>
      </c>
      <c r="R14" s="19" t="n">
        <f aca="false">MIN(Q14,O14)</f>
        <v>1.00876587300825</v>
      </c>
      <c r="S14" s="19" t="n">
        <f aca="false">MIN(AY13,Q14-R14)</f>
        <v>0</v>
      </c>
      <c r="T14" s="19" t="n">
        <f aca="false">O14-R14</f>
        <v>13.0455023492897</v>
      </c>
      <c r="U14" s="19" t="n">
        <f aca="false">AU13</f>
        <v>40</v>
      </c>
      <c r="V14" s="19" t="n">
        <f aca="false">U14*AU_B_CP/12</f>
        <v>0.18</v>
      </c>
      <c r="W14" s="19" t="n">
        <f aca="false">MIN(V14,T14)</f>
        <v>0.18</v>
      </c>
      <c r="X14" s="19" t="n">
        <f aca="false">MIN((AY13-S14),V14-W14)</f>
        <v>0</v>
      </c>
      <c r="Y14" s="19" t="n">
        <f aca="false">T14-W14</f>
        <v>12.8655023492897</v>
      </c>
      <c r="Z14" s="19" t="n">
        <f aca="false">AV13</f>
        <v>35</v>
      </c>
      <c r="AA14" s="19" t="n">
        <f aca="false">Z14*AU_C_CP/12</f>
        <v>0.175</v>
      </c>
      <c r="AB14" s="19" t="n">
        <f aca="false">MIN(AA14,Y14)</f>
        <v>0.175</v>
      </c>
      <c r="AC14" s="19" t="n">
        <f aca="false">MIN(((AY13-S14)-X14),AA14-AB14)</f>
        <v>0</v>
      </c>
      <c r="AD14" s="19" t="n">
        <f aca="false">Y14-AB14</f>
        <v>12.6905023492897</v>
      </c>
      <c r="AE14" s="19" t="n">
        <f aca="false">AW13</f>
        <v>25</v>
      </c>
      <c r="AF14" s="19" t="n">
        <f aca="false">AE14*AU_D_CP/12</f>
        <v>0.151041666666667</v>
      </c>
      <c r="AG14" s="19" t="n">
        <f aca="false">MIN(AF14,AD14)</f>
        <v>0.151041666666667</v>
      </c>
      <c r="AH14" s="19" t="n">
        <f aca="false">MIN((((AY13-S14)-X14)-AC14),AF14-AG14)</f>
        <v>0</v>
      </c>
      <c r="AI14" s="19" t="n">
        <f aca="false">AD14-AG14</f>
        <v>12.5394606826231</v>
      </c>
      <c r="AJ14" s="19" t="n">
        <f aca="false">((((AY13-S14)-X14)-AC14)-AH14)</f>
        <v>5</v>
      </c>
      <c r="AK14" s="19" t="n">
        <f aca="false">IF(K14&gt;0,MAX(AU_OCT*K14,AU_OCF*AU_POOL),0)</f>
        <v>37.9446928105949</v>
      </c>
      <c r="AL14" s="19" t="n">
        <f aca="false">MAX(0,(P14+U14+Z14+AE14)-MAX(0,K14-AK14))</f>
        <v>10.6892329567077</v>
      </c>
      <c r="AM14" s="19" t="n">
        <f aca="false">MIN(AL14,AI14)</f>
        <v>10.6892329567077</v>
      </c>
      <c r="AN14" s="19" t="n">
        <f aca="false">IF(K14&lt;=0,MIN(AJ14,AL14-AM14),0)</f>
        <v>0</v>
      </c>
      <c r="AO14" s="19" t="n">
        <f aca="false">AM14+AN14</f>
        <v>10.6892329567077</v>
      </c>
      <c r="AP14" s="19" t="n">
        <f aca="false">MIN(P14,MAX(0,AO14-(0)))</f>
        <v>10.6892329567077</v>
      </c>
      <c r="AQ14" s="19" t="n">
        <f aca="false">MIN(U14,MAX(0,AO14-(P14)))</f>
        <v>0</v>
      </c>
      <c r="AR14" s="19" t="n">
        <f aca="false">MIN(Z14,MAX(0,AO14-(P14+U14)))</f>
        <v>0</v>
      </c>
      <c r="AS14" s="19" t="n">
        <f aca="false">MIN(AE14,MAX(0,AO14-(P14+U14+Z14)))</f>
        <v>0</v>
      </c>
      <c r="AT14" s="19" t="n">
        <f aca="false">P14-AP14</f>
        <v>241.502235295354</v>
      </c>
      <c r="AU14" s="19" t="n">
        <f aca="false">U14-AQ14</f>
        <v>40</v>
      </c>
      <c r="AV14" s="19" t="n">
        <f aca="false">Z14-AR14</f>
        <v>35</v>
      </c>
      <c r="AW14" s="19" t="n">
        <f aca="false">AE14-AS14</f>
        <v>25</v>
      </c>
      <c r="AX14" s="19" t="n">
        <f aca="false">MIN((AI14-AM14),MAX(0,AU_RES-(AJ14-AN14)))</f>
        <v>0</v>
      </c>
      <c r="AY14" s="19" t="n">
        <f aca="false">IF(K14&lt;=0,0,(AJ14-AN14)+AX14)</f>
        <v>5</v>
      </c>
      <c r="AZ14" s="19" t="n">
        <f aca="false">(AI14-AM14)-AX14+IF(K14&lt;=0,(AJ14-AN14)+AX14,0)</f>
        <v>1.85022772591535</v>
      </c>
      <c r="BA14" s="19" t="n">
        <f aca="false">E14-L14</f>
        <v>1.20001481932666</v>
      </c>
      <c r="BB14" s="19" t="n">
        <f aca="false">BB13+BA14</f>
        <v>13.6439674713989</v>
      </c>
      <c r="BC14" s="19" t="n">
        <f aca="false">AT14+AU14+AV14+AW14</f>
        <v>341.502235295354</v>
      </c>
      <c r="BD14" s="19" t="n">
        <f aca="false">K14-BC14</f>
        <v>37.9446928105949</v>
      </c>
    </row>
    <row r="15" customFormat="false" ht="15" hidden="false" customHeight="false" outlineLevel="0" collapsed="false">
      <c r="B15" s="18" t="n">
        <v>11</v>
      </c>
      <c r="C15" s="18" t="n">
        <f aca="false">MAX(AU_TERM-B15+1,1)</f>
        <v>50</v>
      </c>
      <c r="D15" s="19" t="n">
        <f aca="false">K14</f>
        <v>379.446928105949</v>
      </c>
      <c r="E15" s="19" t="n">
        <f aca="false">D15*(1-(1-MIN(AU_CDR*AU_MULT1,0.999))^(1/12))</f>
        <v>2.11923928542228</v>
      </c>
      <c r="F15" s="19" t="n">
        <f aca="false">D15-E15</f>
        <v>377.327688820527</v>
      </c>
      <c r="G15" s="19" t="n">
        <f aca="false">IF(F15&gt;0,F15*(AU_WAC/12)/(1-(1+AU_WAC/12)^(-C15)),0)</f>
        <v>9.90823848409291</v>
      </c>
      <c r="H15" s="19" t="n">
        <f aca="false">F15*AU_WAC/12</f>
        <v>4.24493649923093</v>
      </c>
      <c r="I15" s="19" t="n">
        <f aca="false">MIN(G15-H15,F15)</f>
        <v>5.66330198486198</v>
      </c>
      <c r="J15" s="19" t="n">
        <f aca="false">IF(C15&lt;=1,(F15-I15),(F15-I15)*(1-(1-AU_CPR)^(1/12)))</f>
        <v>3.24894547543329</v>
      </c>
      <c r="K15" s="19" t="n">
        <f aca="false">IF(C15&lt;=1,0,(F15-I15)-J15)</f>
        <v>368.415441360232</v>
      </c>
      <c r="L15" s="19" t="n">
        <f aca="false">E15*AU_REC</f>
        <v>0.953657678440027</v>
      </c>
      <c r="M15" s="19" t="n">
        <f aca="false">H15+I15+J15+L15</f>
        <v>14.1108416379662</v>
      </c>
      <c r="N15" s="19" t="n">
        <f aca="false">MIN(D15*AU_SERV/12,M15)</f>
        <v>0.316205773421624</v>
      </c>
      <c r="O15" s="19" t="n">
        <f aca="false">M15-N15</f>
        <v>13.7946358645446</v>
      </c>
      <c r="P15" s="19" t="n">
        <f aca="false">AT14</f>
        <v>241.502235295354</v>
      </c>
      <c r="Q15" s="19" t="n">
        <f aca="false">P15*AU_A_CP/12</f>
        <v>0.966008941181417</v>
      </c>
      <c r="R15" s="19" t="n">
        <f aca="false">MIN(Q15,O15)</f>
        <v>0.966008941181417</v>
      </c>
      <c r="S15" s="19" t="n">
        <f aca="false">MIN(AY14,Q15-R15)</f>
        <v>0</v>
      </c>
      <c r="T15" s="19" t="n">
        <f aca="false">O15-R15</f>
        <v>12.8286269233632</v>
      </c>
      <c r="U15" s="19" t="n">
        <f aca="false">AU14</f>
        <v>40</v>
      </c>
      <c r="V15" s="19" t="n">
        <f aca="false">U15*AU_B_CP/12</f>
        <v>0.18</v>
      </c>
      <c r="W15" s="19" t="n">
        <f aca="false">MIN(V15,T15)</f>
        <v>0.18</v>
      </c>
      <c r="X15" s="19" t="n">
        <f aca="false">MIN((AY14-S15),V15-W15)</f>
        <v>0</v>
      </c>
      <c r="Y15" s="19" t="n">
        <f aca="false">T15-W15</f>
        <v>12.6486269233632</v>
      </c>
      <c r="Z15" s="19" t="n">
        <f aca="false">AV14</f>
        <v>35</v>
      </c>
      <c r="AA15" s="19" t="n">
        <f aca="false">Z15*AU_C_CP/12</f>
        <v>0.175</v>
      </c>
      <c r="AB15" s="19" t="n">
        <f aca="false">MIN(AA15,Y15)</f>
        <v>0.175</v>
      </c>
      <c r="AC15" s="19" t="n">
        <f aca="false">MIN(((AY14-S15)-X15),AA15-AB15)</f>
        <v>0</v>
      </c>
      <c r="AD15" s="19" t="n">
        <f aca="false">Y15-AB15</f>
        <v>12.4736269233632</v>
      </c>
      <c r="AE15" s="19" t="n">
        <f aca="false">AW14</f>
        <v>25</v>
      </c>
      <c r="AF15" s="19" t="n">
        <f aca="false">AE15*AU_D_CP/12</f>
        <v>0.151041666666667</v>
      </c>
      <c r="AG15" s="19" t="n">
        <f aca="false">MIN(AF15,AD15)</f>
        <v>0.151041666666667</v>
      </c>
      <c r="AH15" s="19" t="n">
        <f aca="false">MIN((((AY14-S15)-X15)-AC15),AF15-AG15)</f>
        <v>0</v>
      </c>
      <c r="AI15" s="19" t="n">
        <f aca="false">AD15-AG15</f>
        <v>12.3225852566965</v>
      </c>
      <c r="AJ15" s="19" t="n">
        <f aca="false">((((AY14-S15)-X15)-AC15)-AH15)</f>
        <v>5</v>
      </c>
      <c r="AK15" s="19" t="n">
        <f aca="false">IF(K15&gt;0,MAX(AU_OCT*K15,AU_OCF*AU_POOL),0)</f>
        <v>36.8415441360232</v>
      </c>
      <c r="AL15" s="19" t="n">
        <f aca="false">MAX(0,(P15+U15+Z15+AE15)-MAX(0,K15-AK15))</f>
        <v>9.92833807114579</v>
      </c>
      <c r="AM15" s="19" t="n">
        <f aca="false">MIN(AL15,AI15)</f>
        <v>9.92833807114579</v>
      </c>
      <c r="AN15" s="19" t="n">
        <f aca="false">IF(K15&lt;=0,MIN(AJ15,AL15-AM15),0)</f>
        <v>0</v>
      </c>
      <c r="AO15" s="19" t="n">
        <f aca="false">AM15+AN15</f>
        <v>9.92833807114579</v>
      </c>
      <c r="AP15" s="19" t="n">
        <f aca="false">MIN(P15,MAX(0,AO15-(0)))</f>
        <v>9.92833807114579</v>
      </c>
      <c r="AQ15" s="19" t="n">
        <f aca="false">MIN(U15,MAX(0,AO15-(P15)))</f>
        <v>0</v>
      </c>
      <c r="AR15" s="19" t="n">
        <f aca="false">MIN(Z15,MAX(0,AO15-(P15+U15)))</f>
        <v>0</v>
      </c>
      <c r="AS15" s="19" t="n">
        <f aca="false">MIN(AE15,MAX(0,AO15-(P15+U15+Z15)))</f>
        <v>0</v>
      </c>
      <c r="AT15" s="19" t="n">
        <f aca="false">P15-AP15</f>
        <v>231.573897224209</v>
      </c>
      <c r="AU15" s="19" t="n">
        <f aca="false">U15-AQ15</f>
        <v>40</v>
      </c>
      <c r="AV15" s="19" t="n">
        <f aca="false">Z15-AR15</f>
        <v>35</v>
      </c>
      <c r="AW15" s="19" t="n">
        <f aca="false">AE15-AS15</f>
        <v>25</v>
      </c>
      <c r="AX15" s="19" t="n">
        <f aca="false">MIN((AI15-AM15),MAX(0,AU_RES-(AJ15-AN15)))</f>
        <v>0</v>
      </c>
      <c r="AY15" s="19" t="n">
        <f aca="false">IF(K15&lt;=0,0,(AJ15-AN15)+AX15)</f>
        <v>5</v>
      </c>
      <c r="AZ15" s="19" t="n">
        <f aca="false">(AI15-AM15)-AX15+IF(K15&lt;=0,(AJ15-AN15)+AX15,0)</f>
        <v>2.39424718555073</v>
      </c>
      <c r="BA15" s="19" t="n">
        <f aca="false">E15-L15</f>
        <v>1.16558160698225</v>
      </c>
      <c r="BB15" s="19" t="n">
        <f aca="false">BB14+BA15</f>
        <v>14.8095490783812</v>
      </c>
      <c r="BC15" s="19" t="n">
        <f aca="false">AT15+AU15+AV15+AW15</f>
        <v>331.573897224209</v>
      </c>
      <c r="BD15" s="19" t="n">
        <f aca="false">K15-BC15</f>
        <v>36.8415441360232</v>
      </c>
    </row>
    <row r="16" customFormat="false" ht="15" hidden="false" customHeight="false" outlineLevel="0" collapsed="false">
      <c r="B16" s="18" t="n">
        <v>12</v>
      </c>
      <c r="C16" s="18" t="n">
        <f aca="false">MAX(AU_TERM-B16+1,1)</f>
        <v>49</v>
      </c>
      <c r="D16" s="19" t="n">
        <f aca="false">K15</f>
        <v>368.415441360232</v>
      </c>
      <c r="E16" s="19" t="n">
        <f aca="false">D16*(1-(1-MIN(AU_CDR*AU_MULT1,0.999))^(1/12))</f>
        <v>2.05762761233578</v>
      </c>
      <c r="F16" s="19" t="n">
        <f aca="false">D16-E16</f>
        <v>366.357813747896</v>
      </c>
      <c r="G16" s="19" t="n">
        <f aca="false">IF(F16&gt;0,F16*(AU_WAC/12)/(1-(1+AU_WAC/12)^(-C16)),0)</f>
        <v>9.76677001536352</v>
      </c>
      <c r="H16" s="19" t="n">
        <f aca="false">F16*AU_WAC/12</f>
        <v>4.12152540466383</v>
      </c>
      <c r="I16" s="19" t="n">
        <f aca="false">MIN(G16-H16,F16)</f>
        <v>5.64524461069969</v>
      </c>
      <c r="J16" s="19" t="n">
        <f aca="false">IF(C16&lt;=1,(F16-I16),(F16-I16)*(1-(1-AU_CPR)^(1/12)))</f>
        <v>3.15320894586651</v>
      </c>
      <c r="K16" s="19" t="n">
        <f aca="false">IF(C16&lt;=1,0,(F16-I16)-J16)</f>
        <v>357.55936019133</v>
      </c>
      <c r="L16" s="19" t="n">
        <f aca="false">E16*AU_REC</f>
        <v>0.925932425551102</v>
      </c>
      <c r="M16" s="19" t="n">
        <f aca="false">H16+I16+J16+L16</f>
        <v>13.8459113867811</v>
      </c>
      <c r="N16" s="19" t="n">
        <f aca="false">MIN(D16*AU_SERV/12,M16)</f>
        <v>0.307012867800193</v>
      </c>
      <c r="O16" s="19" t="n">
        <f aca="false">M16-N16</f>
        <v>13.5388985189809</v>
      </c>
      <c r="P16" s="19" t="n">
        <f aca="false">AT15</f>
        <v>231.573897224209</v>
      </c>
      <c r="Q16" s="19" t="n">
        <f aca="false">P16*AU_A_CP/12</f>
        <v>0.926295588896834</v>
      </c>
      <c r="R16" s="19" t="n">
        <f aca="false">MIN(Q16,O16)</f>
        <v>0.926295588896834</v>
      </c>
      <c r="S16" s="19" t="n">
        <f aca="false">MIN(AY15,Q16-R16)</f>
        <v>0</v>
      </c>
      <c r="T16" s="19" t="n">
        <f aca="false">O16-R16</f>
        <v>12.6126029300841</v>
      </c>
      <c r="U16" s="19" t="n">
        <f aca="false">AU15</f>
        <v>40</v>
      </c>
      <c r="V16" s="19" t="n">
        <f aca="false">U16*AU_B_CP/12</f>
        <v>0.18</v>
      </c>
      <c r="W16" s="19" t="n">
        <f aca="false">MIN(V16,T16)</f>
        <v>0.18</v>
      </c>
      <c r="X16" s="19" t="n">
        <f aca="false">MIN((AY15-S16),V16-W16)</f>
        <v>0</v>
      </c>
      <c r="Y16" s="19" t="n">
        <f aca="false">T16-W16</f>
        <v>12.4326029300841</v>
      </c>
      <c r="Z16" s="19" t="n">
        <f aca="false">AV15</f>
        <v>35</v>
      </c>
      <c r="AA16" s="19" t="n">
        <f aca="false">Z16*AU_C_CP/12</f>
        <v>0.175</v>
      </c>
      <c r="AB16" s="19" t="n">
        <f aca="false">MIN(AA16,Y16)</f>
        <v>0.175</v>
      </c>
      <c r="AC16" s="19" t="n">
        <f aca="false">MIN(((AY15-S16)-X16),AA16-AB16)</f>
        <v>0</v>
      </c>
      <c r="AD16" s="19" t="n">
        <f aca="false">Y16-AB16</f>
        <v>12.2576029300841</v>
      </c>
      <c r="AE16" s="19" t="n">
        <f aca="false">AW15</f>
        <v>25</v>
      </c>
      <c r="AF16" s="19" t="n">
        <f aca="false">AE16*AU_D_CP/12</f>
        <v>0.151041666666667</v>
      </c>
      <c r="AG16" s="19" t="n">
        <f aca="false">MIN(AF16,AD16)</f>
        <v>0.151041666666667</v>
      </c>
      <c r="AH16" s="19" t="n">
        <f aca="false">MIN((((AY15-S16)-X16)-AC16),AF16-AG16)</f>
        <v>0</v>
      </c>
      <c r="AI16" s="19" t="n">
        <f aca="false">AD16-AG16</f>
        <v>12.1065612634174</v>
      </c>
      <c r="AJ16" s="19" t="n">
        <f aca="false">((((AY15-S16)-X16)-AC16)-AH16)</f>
        <v>5</v>
      </c>
      <c r="AK16" s="19" t="n">
        <f aca="false">IF(K16&gt;0,MAX(AU_OCT*K16,AU_OCF*AU_POOL),0)</f>
        <v>35.755936019133</v>
      </c>
      <c r="AL16" s="19" t="n">
        <f aca="false">MAX(0,(P16+U16+Z16+AE16)-MAX(0,K16-AK16))</f>
        <v>9.77047305201182</v>
      </c>
      <c r="AM16" s="19" t="n">
        <f aca="false">MIN(AL16,AI16)</f>
        <v>9.77047305201182</v>
      </c>
      <c r="AN16" s="19" t="n">
        <f aca="false">IF(K16&lt;=0,MIN(AJ16,AL16-AM16),0)</f>
        <v>0</v>
      </c>
      <c r="AO16" s="19" t="n">
        <f aca="false">AM16+AN16</f>
        <v>9.77047305201182</v>
      </c>
      <c r="AP16" s="19" t="n">
        <f aca="false">MIN(P16,MAX(0,AO16-(0)))</f>
        <v>9.77047305201182</v>
      </c>
      <c r="AQ16" s="19" t="n">
        <f aca="false">MIN(U16,MAX(0,AO16-(P16)))</f>
        <v>0</v>
      </c>
      <c r="AR16" s="19" t="n">
        <f aca="false">MIN(Z16,MAX(0,AO16-(P16+U16)))</f>
        <v>0</v>
      </c>
      <c r="AS16" s="19" t="n">
        <f aca="false">MIN(AE16,MAX(0,AO16-(P16+U16+Z16)))</f>
        <v>0</v>
      </c>
      <c r="AT16" s="19" t="n">
        <f aca="false">P16-AP16</f>
        <v>221.803424172197</v>
      </c>
      <c r="AU16" s="19" t="n">
        <f aca="false">U16-AQ16</f>
        <v>40</v>
      </c>
      <c r="AV16" s="19" t="n">
        <f aca="false">Z16-AR16</f>
        <v>35</v>
      </c>
      <c r="AW16" s="19" t="n">
        <f aca="false">AE16-AS16</f>
        <v>25</v>
      </c>
      <c r="AX16" s="19" t="n">
        <f aca="false">MIN((AI16-AM16),MAX(0,AU_RES-(AJ16-AN16)))</f>
        <v>0</v>
      </c>
      <c r="AY16" s="19" t="n">
        <f aca="false">IF(K16&lt;=0,0,(AJ16-AN16)+AX16)</f>
        <v>5</v>
      </c>
      <c r="AZ16" s="19" t="n">
        <f aca="false">(AI16-AM16)-AX16+IF(K16&lt;=0,(AJ16-AN16)+AX16,0)</f>
        <v>2.33608821140562</v>
      </c>
      <c r="BA16" s="19" t="n">
        <f aca="false">E16-L16</f>
        <v>1.13169518678468</v>
      </c>
      <c r="BB16" s="19" t="n">
        <f aca="false">BB15+BA16</f>
        <v>15.9412442651659</v>
      </c>
      <c r="BC16" s="19" t="n">
        <f aca="false">AT16+AU16+AV16+AW16</f>
        <v>321.803424172197</v>
      </c>
      <c r="BD16" s="19" t="n">
        <f aca="false">K16-BC16</f>
        <v>35.7559360191329</v>
      </c>
    </row>
    <row r="17" customFormat="false" ht="15" hidden="false" customHeight="false" outlineLevel="0" collapsed="false">
      <c r="B17" s="18" t="n">
        <v>13</v>
      </c>
      <c r="C17" s="18" t="n">
        <f aca="false">MAX(AU_TERM-B17+1,1)</f>
        <v>48</v>
      </c>
      <c r="D17" s="19" t="n">
        <f aca="false">K16</f>
        <v>357.55936019133</v>
      </c>
      <c r="E17" s="19" t="n">
        <f aca="false">D17*(1-(1-MIN(AU_CDR*AU_MULT1,0.999))^(1/12))</f>
        <v>1.99699559242799</v>
      </c>
      <c r="F17" s="19" t="n">
        <f aca="false">D17-E17</f>
        <v>355.562364598902</v>
      </c>
      <c r="G17" s="19" t="n">
        <f aca="false">IF(F17&gt;0,F17*(AU_WAC/12)/(1-(1+AU_WAC/12)^(-C17)),0)</f>
        <v>9.62732141400782</v>
      </c>
      <c r="H17" s="19" t="n">
        <f aca="false">F17*AU_WAC/12</f>
        <v>4.00007660173764</v>
      </c>
      <c r="I17" s="19" t="n">
        <f aca="false">MIN(G17-H17,F17)</f>
        <v>5.62724481227018</v>
      </c>
      <c r="J17" s="19" t="n">
        <f aca="false">IF(C17&lt;=1,(F17-I17),(F17-I17)*(1-(1-AU_CPR)^(1/12)))</f>
        <v>3.05899667655993</v>
      </c>
      <c r="K17" s="19" t="n">
        <f aca="false">IF(C17&lt;=1,0,(F17-I17)-J17)</f>
        <v>346.876123110072</v>
      </c>
      <c r="L17" s="19" t="n">
        <f aca="false">E17*AU_REC</f>
        <v>0.898648016592596</v>
      </c>
      <c r="M17" s="19" t="n">
        <f aca="false">H17+I17+J17+L17</f>
        <v>13.5849661071603</v>
      </c>
      <c r="N17" s="19" t="n">
        <f aca="false">MIN(D17*AU_SERV/12,M17)</f>
        <v>0.297966133492775</v>
      </c>
      <c r="O17" s="19" t="n">
        <f aca="false">M17-N17</f>
        <v>13.2869999736676</v>
      </c>
      <c r="P17" s="19" t="n">
        <f aca="false">AT16</f>
        <v>221.803424172197</v>
      </c>
      <c r="Q17" s="19" t="n">
        <f aca="false">P17*AU_A_CP/12</f>
        <v>0.887213696688787</v>
      </c>
      <c r="R17" s="19" t="n">
        <f aca="false">MIN(Q17,O17)</f>
        <v>0.887213696688787</v>
      </c>
      <c r="S17" s="19" t="n">
        <f aca="false">MIN(AY16,Q17-R17)</f>
        <v>0</v>
      </c>
      <c r="T17" s="19" t="n">
        <f aca="false">O17-R17</f>
        <v>12.3997862769788</v>
      </c>
      <c r="U17" s="19" t="n">
        <f aca="false">AU16</f>
        <v>40</v>
      </c>
      <c r="V17" s="19" t="n">
        <f aca="false">U17*AU_B_CP/12</f>
        <v>0.18</v>
      </c>
      <c r="W17" s="19" t="n">
        <f aca="false">MIN(V17,T17)</f>
        <v>0.18</v>
      </c>
      <c r="X17" s="19" t="n">
        <f aca="false">MIN((AY16-S17),V17-W17)</f>
        <v>0</v>
      </c>
      <c r="Y17" s="19" t="n">
        <f aca="false">T17-W17</f>
        <v>12.2197862769788</v>
      </c>
      <c r="Z17" s="19" t="n">
        <f aca="false">AV16</f>
        <v>35</v>
      </c>
      <c r="AA17" s="19" t="n">
        <f aca="false">Z17*AU_C_CP/12</f>
        <v>0.175</v>
      </c>
      <c r="AB17" s="19" t="n">
        <f aca="false">MIN(AA17,Y17)</f>
        <v>0.175</v>
      </c>
      <c r="AC17" s="19" t="n">
        <f aca="false">MIN(((AY16-S17)-X17),AA17-AB17)</f>
        <v>0</v>
      </c>
      <c r="AD17" s="19" t="n">
        <f aca="false">Y17-AB17</f>
        <v>12.0447862769788</v>
      </c>
      <c r="AE17" s="19" t="n">
        <f aca="false">AW16</f>
        <v>25</v>
      </c>
      <c r="AF17" s="19" t="n">
        <f aca="false">AE17*AU_D_CP/12</f>
        <v>0.151041666666667</v>
      </c>
      <c r="AG17" s="19" t="n">
        <f aca="false">MIN(AF17,AD17)</f>
        <v>0.151041666666667</v>
      </c>
      <c r="AH17" s="19" t="n">
        <f aca="false">MIN((((AY16-S17)-X17)-AC17),AF17-AG17)</f>
        <v>0</v>
      </c>
      <c r="AI17" s="19" t="n">
        <f aca="false">AD17-AG17</f>
        <v>11.8937446103121</v>
      </c>
      <c r="AJ17" s="19" t="n">
        <f aca="false">((((AY16-S17)-X17)-AC17)-AH17)</f>
        <v>5</v>
      </c>
      <c r="AK17" s="19" t="n">
        <f aca="false">IF(K17&gt;0,MAX(AU_OCT*K17,AU_OCF*AU_POOL),0)</f>
        <v>34.6876123110072</v>
      </c>
      <c r="AL17" s="19" t="n">
        <f aca="false">MAX(0,(P17+U17+Z17+AE17)-MAX(0,K17-AK17))</f>
        <v>9.61491337313231</v>
      </c>
      <c r="AM17" s="19" t="n">
        <f aca="false">MIN(AL17,AI17)</f>
        <v>9.61491337313231</v>
      </c>
      <c r="AN17" s="19" t="n">
        <f aca="false">IF(K17&lt;=0,MIN(AJ17,AL17-AM17),0)</f>
        <v>0</v>
      </c>
      <c r="AO17" s="19" t="n">
        <f aca="false">AM17+AN17</f>
        <v>9.61491337313231</v>
      </c>
      <c r="AP17" s="19" t="n">
        <f aca="false">MIN(P17,MAX(0,AO17-(0)))</f>
        <v>9.61491337313231</v>
      </c>
      <c r="AQ17" s="19" t="n">
        <f aca="false">MIN(U17,MAX(0,AO17-(P17)))</f>
        <v>0</v>
      </c>
      <c r="AR17" s="19" t="n">
        <f aca="false">MIN(Z17,MAX(0,AO17-(P17+U17)))</f>
        <v>0</v>
      </c>
      <c r="AS17" s="19" t="n">
        <f aca="false">MIN(AE17,MAX(0,AO17-(P17+U17+Z17)))</f>
        <v>0</v>
      </c>
      <c r="AT17" s="19" t="n">
        <f aca="false">P17-AP17</f>
        <v>212.188510799064</v>
      </c>
      <c r="AU17" s="19" t="n">
        <f aca="false">U17-AQ17</f>
        <v>40</v>
      </c>
      <c r="AV17" s="19" t="n">
        <f aca="false">Z17-AR17</f>
        <v>35</v>
      </c>
      <c r="AW17" s="19" t="n">
        <f aca="false">AE17-AS17</f>
        <v>25</v>
      </c>
      <c r="AX17" s="19" t="n">
        <f aca="false">MIN((AI17-AM17),MAX(0,AU_RES-(AJ17-AN17)))</f>
        <v>0</v>
      </c>
      <c r="AY17" s="19" t="n">
        <f aca="false">IF(K17&lt;=0,0,(AJ17-AN17)+AX17)</f>
        <v>5</v>
      </c>
      <c r="AZ17" s="19" t="n">
        <f aca="false">(AI17-AM17)-AX17+IF(K17&lt;=0,(AJ17-AN17)+AX17,0)</f>
        <v>2.27883123717981</v>
      </c>
      <c r="BA17" s="19" t="n">
        <f aca="false">E17-L17</f>
        <v>1.0983475758354</v>
      </c>
      <c r="BB17" s="19" t="n">
        <f aca="false">BB16+BA17</f>
        <v>17.0395918410012</v>
      </c>
      <c r="BC17" s="19" t="n">
        <f aca="false">AT17+AU17+AV17+AW17</f>
        <v>312.188510799064</v>
      </c>
      <c r="BD17" s="19" t="n">
        <f aca="false">K17-BC17</f>
        <v>34.6876123110072</v>
      </c>
    </row>
    <row r="18" customFormat="false" ht="15" hidden="false" customHeight="false" outlineLevel="0" collapsed="false">
      <c r="B18" s="18" t="n">
        <v>14</v>
      </c>
      <c r="C18" s="18" t="n">
        <f aca="false">MAX(AU_TERM-B18+1,1)</f>
        <v>47</v>
      </c>
      <c r="D18" s="19" t="n">
        <f aca="false">K17</f>
        <v>346.876123110072</v>
      </c>
      <c r="E18" s="19" t="n">
        <f aca="false">D18*(1-(1-MIN(AU_CDR*AU_MULT1,0.999))^(1/12))</f>
        <v>1.93732891959157</v>
      </c>
      <c r="F18" s="19" t="n">
        <f aca="false">D18-E18</f>
        <v>344.93879419048</v>
      </c>
      <c r="G18" s="19" t="n">
        <f aca="false">IF(F18&gt;0,F18*(AU_WAC/12)/(1-(1+AU_WAC/12)^(-C18)),0)</f>
        <v>9.48986384063675</v>
      </c>
      <c r="H18" s="19" t="n">
        <f aca="false">F18*AU_WAC/12</f>
        <v>3.8805614346429</v>
      </c>
      <c r="I18" s="19" t="n">
        <f aca="false">MIN(G18-H18,F18)</f>
        <v>5.60930240599385</v>
      </c>
      <c r="J18" s="19" t="n">
        <f aca="false">IF(C18&lt;=1,(F18-I18),(F18-I18)*(1-(1-AU_CPR)^(1/12)))</f>
        <v>2.96628640263494</v>
      </c>
      <c r="K18" s="19" t="n">
        <f aca="false">IF(C18&lt;=1,0,(F18-I18)-J18)</f>
        <v>336.363205381851</v>
      </c>
      <c r="L18" s="19" t="n">
        <f aca="false">E18*AU_REC</f>
        <v>0.871798013816207</v>
      </c>
      <c r="M18" s="19" t="n">
        <f aca="false">H18+I18+J18+L18</f>
        <v>13.3279482570879</v>
      </c>
      <c r="N18" s="19" t="n">
        <f aca="false">MIN(D18*AU_SERV/12,M18)</f>
        <v>0.28906343592506</v>
      </c>
      <c r="O18" s="19" t="n">
        <f aca="false">M18-N18</f>
        <v>13.0388848211628</v>
      </c>
      <c r="P18" s="19" t="n">
        <f aca="false">AT17</f>
        <v>212.188510799064</v>
      </c>
      <c r="Q18" s="19" t="n">
        <f aca="false">P18*AU_A_CP/12</f>
        <v>0.848754043196258</v>
      </c>
      <c r="R18" s="19" t="n">
        <f aca="false">MIN(Q18,O18)</f>
        <v>0.848754043196258</v>
      </c>
      <c r="S18" s="19" t="n">
        <f aca="false">MIN(AY17,Q18-R18)</f>
        <v>0</v>
      </c>
      <c r="T18" s="19" t="n">
        <f aca="false">O18-R18</f>
        <v>12.1901307779666</v>
      </c>
      <c r="U18" s="19" t="n">
        <f aca="false">AU17</f>
        <v>40</v>
      </c>
      <c r="V18" s="19" t="n">
        <f aca="false">U18*AU_B_CP/12</f>
        <v>0.18</v>
      </c>
      <c r="W18" s="19" t="n">
        <f aca="false">MIN(V18,T18)</f>
        <v>0.18</v>
      </c>
      <c r="X18" s="19" t="n">
        <f aca="false">MIN((AY17-S18),V18-W18)</f>
        <v>0</v>
      </c>
      <c r="Y18" s="19" t="n">
        <f aca="false">T18-W18</f>
        <v>12.0101307779666</v>
      </c>
      <c r="Z18" s="19" t="n">
        <f aca="false">AV17</f>
        <v>35</v>
      </c>
      <c r="AA18" s="19" t="n">
        <f aca="false">Z18*AU_C_CP/12</f>
        <v>0.175</v>
      </c>
      <c r="AB18" s="19" t="n">
        <f aca="false">MIN(AA18,Y18)</f>
        <v>0.175</v>
      </c>
      <c r="AC18" s="19" t="n">
        <f aca="false">MIN(((AY17-S18)-X18),AA18-AB18)</f>
        <v>0</v>
      </c>
      <c r="AD18" s="19" t="n">
        <f aca="false">Y18-AB18</f>
        <v>11.8351307779666</v>
      </c>
      <c r="AE18" s="19" t="n">
        <f aca="false">AW17</f>
        <v>25</v>
      </c>
      <c r="AF18" s="19" t="n">
        <f aca="false">AE18*AU_D_CP/12</f>
        <v>0.151041666666667</v>
      </c>
      <c r="AG18" s="19" t="n">
        <f aca="false">MIN(AF18,AD18)</f>
        <v>0.151041666666667</v>
      </c>
      <c r="AH18" s="19" t="n">
        <f aca="false">MIN((((AY17-S18)-X18)-AC18),AF18-AG18)</f>
        <v>0</v>
      </c>
      <c r="AI18" s="19" t="n">
        <f aca="false">AD18-AG18</f>
        <v>11.6840891112999</v>
      </c>
      <c r="AJ18" s="19" t="n">
        <f aca="false">((((AY17-S18)-X18)-AC18)-AH18)</f>
        <v>5</v>
      </c>
      <c r="AK18" s="19" t="n">
        <f aca="false">IF(K18&gt;0,MAX(AU_OCT*K18,AU_OCF*AU_POOL),0)</f>
        <v>33.6363205381851</v>
      </c>
      <c r="AL18" s="19" t="n">
        <f aca="false">MAX(0,(P18+U18+Z18+AE18)-MAX(0,K18-AK18))</f>
        <v>9.46162595539829</v>
      </c>
      <c r="AM18" s="19" t="n">
        <f aca="false">MIN(AL18,AI18)</f>
        <v>9.46162595539829</v>
      </c>
      <c r="AN18" s="19" t="n">
        <f aca="false">IF(K18&lt;=0,MIN(AJ18,AL18-AM18),0)</f>
        <v>0</v>
      </c>
      <c r="AO18" s="19" t="n">
        <f aca="false">AM18+AN18</f>
        <v>9.46162595539829</v>
      </c>
      <c r="AP18" s="19" t="n">
        <f aca="false">MIN(P18,MAX(0,AO18-(0)))</f>
        <v>9.46162595539829</v>
      </c>
      <c r="AQ18" s="19" t="n">
        <f aca="false">MIN(U18,MAX(0,AO18-(P18)))</f>
        <v>0</v>
      </c>
      <c r="AR18" s="19" t="n">
        <f aca="false">MIN(Z18,MAX(0,AO18-(P18+U18)))</f>
        <v>0</v>
      </c>
      <c r="AS18" s="19" t="n">
        <f aca="false">MIN(AE18,MAX(0,AO18-(P18+U18+Z18)))</f>
        <v>0</v>
      </c>
      <c r="AT18" s="19" t="n">
        <f aca="false">P18-AP18</f>
        <v>202.726884843666</v>
      </c>
      <c r="AU18" s="19" t="n">
        <f aca="false">U18-AQ18</f>
        <v>40</v>
      </c>
      <c r="AV18" s="19" t="n">
        <f aca="false">Z18-AR18</f>
        <v>35</v>
      </c>
      <c r="AW18" s="19" t="n">
        <f aca="false">AE18-AS18</f>
        <v>25</v>
      </c>
      <c r="AX18" s="19" t="n">
        <f aca="false">MIN((AI18-AM18),MAX(0,AU_RES-(AJ18-AN18)))</f>
        <v>0</v>
      </c>
      <c r="AY18" s="19" t="n">
        <f aca="false">IF(K18&lt;=0,0,(AJ18-AN18)+AX18)</f>
        <v>5</v>
      </c>
      <c r="AZ18" s="19" t="n">
        <f aca="false">(AI18-AM18)-AX18+IF(K18&lt;=0,(AJ18-AN18)+AX18,0)</f>
        <v>2.22246315590162</v>
      </c>
      <c r="BA18" s="19" t="n">
        <f aca="false">E18-L18</f>
        <v>1.06553090577536</v>
      </c>
      <c r="BB18" s="19" t="n">
        <f aca="false">BB17+BA18</f>
        <v>18.1051227467766</v>
      </c>
      <c r="BC18" s="19" t="n">
        <f aca="false">AT18+AU18+AV18+AW18</f>
        <v>302.726884843666</v>
      </c>
      <c r="BD18" s="19" t="n">
        <f aca="false">K18-BC18</f>
        <v>33.6363205381851</v>
      </c>
    </row>
    <row r="19" customFormat="false" ht="15" hidden="false" customHeight="false" outlineLevel="0" collapsed="false">
      <c r="B19" s="18" t="n">
        <v>15</v>
      </c>
      <c r="C19" s="18" t="n">
        <f aca="false">MAX(AU_TERM-B19+1,1)</f>
        <v>46</v>
      </c>
      <c r="D19" s="19" t="n">
        <f aca="false">K18</f>
        <v>336.363205381851</v>
      </c>
      <c r="E19" s="19" t="n">
        <f aca="false">D19*(1-(1-MIN(AU_CDR*AU_MULT1,0.999))^(1/12))</f>
        <v>1.87861349299617</v>
      </c>
      <c r="F19" s="19" t="n">
        <f aca="false">D19-E19</f>
        <v>334.484591888855</v>
      </c>
      <c r="G19" s="19" t="n">
        <f aca="false">IF(F19&gt;0,F19*(AU_WAC/12)/(1-(1+AU_WAC/12)^(-C19)),0)</f>
        <v>9.35436886762611</v>
      </c>
      <c r="H19" s="19" t="n">
        <f aca="false">F19*AU_WAC/12</f>
        <v>3.76295165874962</v>
      </c>
      <c r="I19" s="19" t="n">
        <f aca="false">MIN(G19-H19,F19)</f>
        <v>5.59141720887649</v>
      </c>
      <c r="J19" s="19" t="n">
        <f aca="false">IF(C19&lt;=1,(F19-I19),(F19-I19)*(1-(1-AU_CPR)^(1/12)))</f>
        <v>2.87505617870748</v>
      </c>
      <c r="K19" s="19" t="n">
        <f aca="false">IF(C19&lt;=1,0,(F19-I19)-J19)</f>
        <v>326.018118501271</v>
      </c>
      <c r="L19" s="19" t="n">
        <f aca="false">E19*AU_REC</f>
        <v>0.845376071848275</v>
      </c>
      <c r="M19" s="19" t="n">
        <f aca="false">H19+I19+J19+L19</f>
        <v>13.0748011181819</v>
      </c>
      <c r="N19" s="19" t="n">
        <f aca="false">MIN(D19*AU_SERV/12,M19)</f>
        <v>0.280302671151543</v>
      </c>
      <c r="O19" s="19" t="n">
        <f aca="false">M19-N19</f>
        <v>12.7944984470303</v>
      </c>
      <c r="P19" s="19" t="n">
        <f aca="false">AT18</f>
        <v>202.726884843666</v>
      </c>
      <c r="Q19" s="19" t="n">
        <f aca="false">P19*AU_A_CP/12</f>
        <v>0.810907539374664</v>
      </c>
      <c r="R19" s="19" t="n">
        <f aca="false">MIN(Q19,O19)</f>
        <v>0.810907539374664</v>
      </c>
      <c r="S19" s="19" t="n">
        <f aca="false">MIN(AY18,Q19-R19)</f>
        <v>0</v>
      </c>
      <c r="T19" s="19" t="n">
        <f aca="false">O19-R19</f>
        <v>11.9835909076557</v>
      </c>
      <c r="U19" s="19" t="n">
        <f aca="false">AU18</f>
        <v>40</v>
      </c>
      <c r="V19" s="19" t="n">
        <f aca="false">U19*AU_B_CP/12</f>
        <v>0.18</v>
      </c>
      <c r="W19" s="19" t="n">
        <f aca="false">MIN(V19,T19)</f>
        <v>0.18</v>
      </c>
      <c r="X19" s="19" t="n">
        <f aca="false">MIN((AY18-S19),V19-W19)</f>
        <v>0</v>
      </c>
      <c r="Y19" s="19" t="n">
        <f aca="false">T19-W19</f>
        <v>11.8035909076557</v>
      </c>
      <c r="Z19" s="19" t="n">
        <f aca="false">AV18</f>
        <v>35</v>
      </c>
      <c r="AA19" s="19" t="n">
        <f aca="false">Z19*AU_C_CP/12</f>
        <v>0.175</v>
      </c>
      <c r="AB19" s="19" t="n">
        <f aca="false">MIN(AA19,Y19)</f>
        <v>0.175</v>
      </c>
      <c r="AC19" s="19" t="n">
        <f aca="false">MIN(((AY18-S19)-X19),AA19-AB19)</f>
        <v>0</v>
      </c>
      <c r="AD19" s="19" t="n">
        <f aca="false">Y19-AB19</f>
        <v>11.6285909076557</v>
      </c>
      <c r="AE19" s="19" t="n">
        <f aca="false">AW18</f>
        <v>25</v>
      </c>
      <c r="AF19" s="19" t="n">
        <f aca="false">AE19*AU_D_CP/12</f>
        <v>0.151041666666667</v>
      </c>
      <c r="AG19" s="19" t="n">
        <f aca="false">MIN(AF19,AD19)</f>
        <v>0.151041666666667</v>
      </c>
      <c r="AH19" s="19" t="n">
        <f aca="false">MIN((((AY18-S19)-X19)-AC19),AF19-AG19)</f>
        <v>0</v>
      </c>
      <c r="AI19" s="19" t="n">
        <f aca="false">AD19-AG19</f>
        <v>11.477549240989</v>
      </c>
      <c r="AJ19" s="19" t="n">
        <f aca="false">((((AY18-S19)-X19)-AC19)-AH19)</f>
        <v>5</v>
      </c>
      <c r="AK19" s="19" t="n">
        <f aca="false">IF(K19&gt;0,MAX(AU_OCT*K19,AU_OCF*AU_POOL),0)</f>
        <v>32.6018118501271</v>
      </c>
      <c r="AL19" s="19" t="n">
        <f aca="false">MAX(0,(P19+U19+Z19+AE19)-MAX(0,K19-AK19))</f>
        <v>9.31057819252209</v>
      </c>
      <c r="AM19" s="19" t="n">
        <f aca="false">MIN(AL19,AI19)</f>
        <v>9.31057819252209</v>
      </c>
      <c r="AN19" s="19" t="n">
        <f aca="false">IF(K19&lt;=0,MIN(AJ19,AL19-AM19),0)</f>
        <v>0</v>
      </c>
      <c r="AO19" s="19" t="n">
        <f aca="false">AM19+AN19</f>
        <v>9.31057819252209</v>
      </c>
      <c r="AP19" s="19" t="n">
        <f aca="false">MIN(P19,MAX(0,AO19-(0)))</f>
        <v>9.31057819252209</v>
      </c>
      <c r="AQ19" s="19" t="n">
        <f aca="false">MIN(U19,MAX(0,AO19-(P19)))</f>
        <v>0</v>
      </c>
      <c r="AR19" s="19" t="n">
        <f aca="false">MIN(Z19,MAX(0,AO19-(P19+U19)))</f>
        <v>0</v>
      </c>
      <c r="AS19" s="19" t="n">
        <f aca="false">MIN(AE19,MAX(0,AO19-(P19+U19+Z19)))</f>
        <v>0</v>
      </c>
      <c r="AT19" s="19" t="n">
        <f aca="false">P19-AP19</f>
        <v>193.416306651144</v>
      </c>
      <c r="AU19" s="19" t="n">
        <f aca="false">U19-AQ19</f>
        <v>40</v>
      </c>
      <c r="AV19" s="19" t="n">
        <f aca="false">Z19-AR19</f>
        <v>35</v>
      </c>
      <c r="AW19" s="19" t="n">
        <f aca="false">AE19-AS19</f>
        <v>25</v>
      </c>
      <c r="AX19" s="19" t="n">
        <f aca="false">MIN((AI19-AM19),MAX(0,AU_RES-(AJ19-AN19)))</f>
        <v>0</v>
      </c>
      <c r="AY19" s="19" t="n">
        <f aca="false">IF(K19&lt;=0,0,(AJ19-AN19)+AX19)</f>
        <v>5</v>
      </c>
      <c r="AZ19" s="19" t="n">
        <f aca="false">(AI19-AM19)-AX19+IF(K19&lt;=0,(AJ19-AN19)+AX19,0)</f>
        <v>2.16697104846691</v>
      </c>
      <c r="BA19" s="19" t="n">
        <f aca="false">E19-L19</f>
        <v>1.03323742114789</v>
      </c>
      <c r="BB19" s="19" t="n">
        <f aca="false">BB18+BA19</f>
        <v>19.1383601679245</v>
      </c>
      <c r="BC19" s="19" t="n">
        <f aca="false">AT19+AU19+AV19+AW19</f>
        <v>293.416306651144</v>
      </c>
      <c r="BD19" s="19" t="n">
        <f aca="false">K19-BC19</f>
        <v>32.6018118501271</v>
      </c>
    </row>
    <row r="20" customFormat="false" ht="15" hidden="false" customHeight="false" outlineLevel="0" collapsed="false">
      <c r="B20" s="18" t="n">
        <v>16</v>
      </c>
      <c r="C20" s="18" t="n">
        <f aca="false">MAX(AU_TERM-B20+1,1)</f>
        <v>45</v>
      </c>
      <c r="D20" s="19" t="n">
        <f aca="false">K19</f>
        <v>326.018118501271</v>
      </c>
      <c r="E20" s="19" t="n">
        <f aca="false">D20*(1-(1-MIN(AU_CDR*AU_MULT1,0.999))^(1/12))</f>
        <v>1.82083541415424</v>
      </c>
      <c r="F20" s="19" t="n">
        <f aca="false">D20-E20</f>
        <v>324.197283087117</v>
      </c>
      <c r="G20" s="19" t="n">
        <f aca="false">IF(F20&gt;0,F20*(AU_WAC/12)/(1-(1+AU_WAC/12)^(-C20)),0)</f>
        <v>9.2208084732374</v>
      </c>
      <c r="H20" s="19" t="n">
        <f aca="false">F20*AU_WAC/12</f>
        <v>3.64721943473006</v>
      </c>
      <c r="I20" s="19" t="n">
        <f aca="false">MIN(G20-H20,F20)</f>
        <v>5.57358903850733</v>
      </c>
      <c r="J20" s="19" t="n">
        <f aca="false">IF(C20&lt;=1,(F20-I20),(F20-I20)*(1-(1-AU_CPR)^(1/12)))</f>
        <v>2.78528437432126</v>
      </c>
      <c r="K20" s="19" t="n">
        <f aca="false">IF(C20&lt;=1,0,(F20-I20)-J20)</f>
        <v>315.838409674288</v>
      </c>
      <c r="L20" s="19" t="n">
        <f aca="false">E20*AU_REC</f>
        <v>0.819375936369408</v>
      </c>
      <c r="M20" s="19" t="n">
        <f aca="false">H20+I20+J20+L20</f>
        <v>12.8254687839281</v>
      </c>
      <c r="N20" s="19" t="n">
        <f aca="false">MIN(D20*AU_SERV/12,M20)</f>
        <v>0.271681765417726</v>
      </c>
      <c r="O20" s="19" t="n">
        <f aca="false">M20-N20</f>
        <v>12.5537870185103</v>
      </c>
      <c r="P20" s="19" t="n">
        <f aca="false">AT19</f>
        <v>193.416306651144</v>
      </c>
      <c r="Q20" s="19" t="n">
        <f aca="false">P20*AU_A_CP/12</f>
        <v>0.773665226604576</v>
      </c>
      <c r="R20" s="19" t="n">
        <f aca="false">MIN(Q20,O20)</f>
        <v>0.773665226604576</v>
      </c>
      <c r="S20" s="19" t="n">
        <f aca="false">MIN(AY19,Q20-R20)</f>
        <v>0</v>
      </c>
      <c r="T20" s="19" t="n">
        <f aca="false">O20-R20</f>
        <v>11.7801217919058</v>
      </c>
      <c r="U20" s="19" t="n">
        <f aca="false">AU19</f>
        <v>40</v>
      </c>
      <c r="V20" s="19" t="n">
        <f aca="false">U20*AU_B_CP/12</f>
        <v>0.18</v>
      </c>
      <c r="W20" s="19" t="n">
        <f aca="false">MIN(V20,T20)</f>
        <v>0.18</v>
      </c>
      <c r="X20" s="19" t="n">
        <f aca="false">MIN((AY19-S20),V20-W20)</f>
        <v>0</v>
      </c>
      <c r="Y20" s="19" t="n">
        <f aca="false">T20-W20</f>
        <v>11.6001217919058</v>
      </c>
      <c r="Z20" s="19" t="n">
        <f aca="false">AV19</f>
        <v>35</v>
      </c>
      <c r="AA20" s="19" t="n">
        <f aca="false">Z20*AU_C_CP/12</f>
        <v>0.175</v>
      </c>
      <c r="AB20" s="19" t="n">
        <f aca="false">MIN(AA20,Y20)</f>
        <v>0.175</v>
      </c>
      <c r="AC20" s="19" t="n">
        <f aca="false">MIN(((AY19-S20)-X20),AA20-AB20)</f>
        <v>0</v>
      </c>
      <c r="AD20" s="19" t="n">
        <f aca="false">Y20-AB20</f>
        <v>11.4251217919058</v>
      </c>
      <c r="AE20" s="19" t="n">
        <f aca="false">AW19</f>
        <v>25</v>
      </c>
      <c r="AF20" s="19" t="n">
        <f aca="false">AE20*AU_D_CP/12</f>
        <v>0.151041666666667</v>
      </c>
      <c r="AG20" s="19" t="n">
        <f aca="false">MIN(AF20,AD20)</f>
        <v>0.151041666666667</v>
      </c>
      <c r="AH20" s="19" t="n">
        <f aca="false">MIN((((AY19-S20)-X20)-AC20),AF20-AG20)</f>
        <v>0</v>
      </c>
      <c r="AI20" s="19" t="n">
        <f aca="false">AD20-AG20</f>
        <v>11.2740801252391</v>
      </c>
      <c r="AJ20" s="19" t="n">
        <f aca="false">((((AY19-S20)-X20)-AC20)-AH20)</f>
        <v>5</v>
      </c>
      <c r="AK20" s="19" t="n">
        <f aca="false">IF(K20&gt;0,MAX(AU_OCT*K20,AU_OCF*AU_POOL),0)</f>
        <v>31.5838409674288</v>
      </c>
      <c r="AL20" s="19" t="n">
        <f aca="false">MAX(0,(P20+U20+Z20+AE20)-MAX(0,K20-AK20))</f>
        <v>9.1617379442846</v>
      </c>
      <c r="AM20" s="19" t="n">
        <f aca="false">MIN(AL20,AI20)</f>
        <v>9.1617379442846</v>
      </c>
      <c r="AN20" s="19" t="n">
        <f aca="false">IF(K20&lt;=0,MIN(AJ20,AL20-AM20),0)</f>
        <v>0</v>
      </c>
      <c r="AO20" s="19" t="n">
        <f aca="false">AM20+AN20</f>
        <v>9.1617379442846</v>
      </c>
      <c r="AP20" s="19" t="n">
        <f aca="false">MIN(P20,MAX(0,AO20-(0)))</f>
        <v>9.1617379442846</v>
      </c>
      <c r="AQ20" s="19" t="n">
        <f aca="false">MIN(U20,MAX(0,AO20-(P20)))</f>
        <v>0</v>
      </c>
      <c r="AR20" s="19" t="n">
        <f aca="false">MIN(Z20,MAX(0,AO20-(P20+U20)))</f>
        <v>0</v>
      </c>
      <c r="AS20" s="19" t="n">
        <f aca="false">MIN(AE20,MAX(0,AO20-(P20+U20+Z20)))</f>
        <v>0</v>
      </c>
      <c r="AT20" s="19" t="n">
        <f aca="false">P20-AP20</f>
        <v>184.254568706859</v>
      </c>
      <c r="AU20" s="19" t="n">
        <f aca="false">U20-AQ20</f>
        <v>40</v>
      </c>
      <c r="AV20" s="19" t="n">
        <f aca="false">Z20-AR20</f>
        <v>35</v>
      </c>
      <c r="AW20" s="19" t="n">
        <f aca="false">AE20-AS20</f>
        <v>25</v>
      </c>
      <c r="AX20" s="19" t="n">
        <f aca="false">MIN((AI20-AM20),MAX(0,AU_RES-(AJ20-AN20)))</f>
        <v>0</v>
      </c>
      <c r="AY20" s="19" t="n">
        <f aca="false">IF(K20&lt;=0,0,(AJ20-AN20)+AX20)</f>
        <v>5</v>
      </c>
      <c r="AZ20" s="19" t="n">
        <f aca="false">(AI20-AM20)-AX20+IF(K20&lt;=0,(AJ20-AN20)+AX20,0)</f>
        <v>2.1123421809545</v>
      </c>
      <c r="BA20" s="19" t="n">
        <f aca="false">E20-L20</f>
        <v>1.00145947778483</v>
      </c>
      <c r="BB20" s="19" t="n">
        <f aca="false">BB19+BA20</f>
        <v>20.1398196457093</v>
      </c>
      <c r="BC20" s="19" t="n">
        <f aca="false">AT20+AU20+AV20+AW20</f>
        <v>284.254568706859</v>
      </c>
      <c r="BD20" s="19" t="n">
        <f aca="false">K20-BC20</f>
        <v>31.5838409674288</v>
      </c>
    </row>
    <row r="21" customFormat="false" ht="15" hidden="false" customHeight="false" outlineLevel="0" collapsed="false">
      <c r="B21" s="18" t="n">
        <v>17</v>
      </c>
      <c r="C21" s="18" t="n">
        <f aca="false">MAX(AU_TERM-B21+1,1)</f>
        <v>44</v>
      </c>
      <c r="D21" s="19" t="n">
        <f aca="false">K20</f>
        <v>315.838409674288</v>
      </c>
      <c r="E21" s="19" t="n">
        <f aca="false">D21*(1-(1-MIN(AU_CDR*AU_MULT1,0.999))^(1/12))</f>
        <v>1.76398098402883</v>
      </c>
      <c r="F21" s="19" t="n">
        <f aca="false">D21-E21</f>
        <v>314.074428690259</v>
      </c>
      <c r="G21" s="19" t="n">
        <f aca="false">IF(F21&gt;0,F21*(AU_WAC/12)/(1-(1+AU_WAC/12)^(-C21)),0)</f>
        <v>9.08915503582267</v>
      </c>
      <c r="H21" s="19" t="n">
        <f aca="false">F21*AU_WAC/12</f>
        <v>3.53333732276542</v>
      </c>
      <c r="I21" s="19" t="n">
        <f aca="false">MIN(G21-H21,F21)</f>
        <v>5.55581771305725</v>
      </c>
      <c r="J21" s="19" t="n">
        <f aca="false">IF(C21&lt;=1,(F21-I21),(F21-I21)*(1-(1-AU_CPR)^(1/12)))</f>
        <v>2.69694966944613</v>
      </c>
      <c r="K21" s="19" t="n">
        <f aca="false">IF(C21&lt;=1,0,(F21-I21)-J21)</f>
        <v>305.821661307756</v>
      </c>
      <c r="L21" s="19" t="n">
        <f aca="false">E21*AU_REC</f>
        <v>0.793791442812973</v>
      </c>
      <c r="M21" s="19" t="n">
        <f aca="false">H21+I21+J21+L21</f>
        <v>12.5798961480818</v>
      </c>
      <c r="N21" s="19" t="n">
        <f aca="false">MIN(D21*AU_SERV/12,M21)</f>
        <v>0.263198674728574</v>
      </c>
      <c r="O21" s="19" t="n">
        <f aca="false">M21-N21</f>
        <v>12.3166974733532</v>
      </c>
      <c r="P21" s="19" t="n">
        <f aca="false">AT20</f>
        <v>184.254568706859</v>
      </c>
      <c r="Q21" s="19" t="n">
        <f aca="false">P21*AU_A_CP/12</f>
        <v>0.737018274827438</v>
      </c>
      <c r="R21" s="19" t="n">
        <f aca="false">MIN(Q21,O21)</f>
        <v>0.737018274827438</v>
      </c>
      <c r="S21" s="19" t="n">
        <f aca="false">MIN(AY20,Q21-R21)</f>
        <v>0</v>
      </c>
      <c r="T21" s="19" t="n">
        <f aca="false">O21-R21</f>
        <v>11.5796791985258</v>
      </c>
      <c r="U21" s="19" t="n">
        <f aca="false">AU20</f>
        <v>40</v>
      </c>
      <c r="V21" s="19" t="n">
        <f aca="false">U21*AU_B_CP/12</f>
        <v>0.18</v>
      </c>
      <c r="W21" s="19" t="n">
        <f aca="false">MIN(V21,T21)</f>
        <v>0.18</v>
      </c>
      <c r="X21" s="19" t="n">
        <f aca="false">MIN((AY20-S21),V21-W21)</f>
        <v>0</v>
      </c>
      <c r="Y21" s="19" t="n">
        <f aca="false">T21-W21</f>
        <v>11.3996791985258</v>
      </c>
      <c r="Z21" s="19" t="n">
        <f aca="false">AV20</f>
        <v>35</v>
      </c>
      <c r="AA21" s="19" t="n">
        <f aca="false">Z21*AU_C_CP/12</f>
        <v>0.175</v>
      </c>
      <c r="AB21" s="19" t="n">
        <f aca="false">MIN(AA21,Y21)</f>
        <v>0.175</v>
      </c>
      <c r="AC21" s="19" t="n">
        <f aca="false">MIN(((AY20-S21)-X21),AA21-AB21)</f>
        <v>0</v>
      </c>
      <c r="AD21" s="19" t="n">
        <f aca="false">Y21-AB21</f>
        <v>11.2246791985258</v>
      </c>
      <c r="AE21" s="19" t="n">
        <f aca="false">AW20</f>
        <v>25</v>
      </c>
      <c r="AF21" s="19" t="n">
        <f aca="false">AE21*AU_D_CP/12</f>
        <v>0.151041666666667</v>
      </c>
      <c r="AG21" s="19" t="n">
        <f aca="false">MIN(AF21,AD21)</f>
        <v>0.151041666666667</v>
      </c>
      <c r="AH21" s="19" t="n">
        <f aca="false">MIN((((AY20-S21)-X21)-AC21),AF21-AG21)</f>
        <v>0</v>
      </c>
      <c r="AI21" s="19" t="n">
        <f aca="false">AD21-AG21</f>
        <v>11.0736375318591</v>
      </c>
      <c r="AJ21" s="19" t="n">
        <f aca="false">((((AY20-S21)-X21)-AC21)-AH21)</f>
        <v>5</v>
      </c>
      <c r="AK21" s="19" t="n">
        <f aca="false">IF(K21&gt;0,MAX(AU_OCT*K21,AU_OCF*AU_POOL),0)</f>
        <v>30.5821661307756</v>
      </c>
      <c r="AL21" s="19" t="n">
        <f aca="false">MAX(0,(P21+U21+Z21+AE21)-MAX(0,K21-AK21))</f>
        <v>9.01507352987892</v>
      </c>
      <c r="AM21" s="19" t="n">
        <f aca="false">MIN(AL21,AI21)</f>
        <v>9.01507352987892</v>
      </c>
      <c r="AN21" s="19" t="n">
        <f aca="false">IF(K21&lt;=0,MIN(AJ21,AL21-AM21),0)</f>
        <v>0</v>
      </c>
      <c r="AO21" s="19" t="n">
        <f aca="false">AM21+AN21</f>
        <v>9.01507352987892</v>
      </c>
      <c r="AP21" s="19" t="n">
        <f aca="false">MIN(P21,MAX(0,AO21-(0)))</f>
        <v>9.01507352987892</v>
      </c>
      <c r="AQ21" s="19" t="n">
        <f aca="false">MIN(U21,MAX(0,AO21-(P21)))</f>
        <v>0</v>
      </c>
      <c r="AR21" s="19" t="n">
        <f aca="false">MIN(Z21,MAX(0,AO21-(P21+U21)))</f>
        <v>0</v>
      </c>
      <c r="AS21" s="19" t="n">
        <f aca="false">MIN(AE21,MAX(0,AO21-(P21+U21+Z21)))</f>
        <v>0</v>
      </c>
      <c r="AT21" s="19" t="n">
        <f aca="false">P21-AP21</f>
        <v>175.23949517698</v>
      </c>
      <c r="AU21" s="19" t="n">
        <f aca="false">U21-AQ21</f>
        <v>40</v>
      </c>
      <c r="AV21" s="19" t="n">
        <f aca="false">Z21-AR21</f>
        <v>35</v>
      </c>
      <c r="AW21" s="19" t="n">
        <f aca="false">AE21-AS21</f>
        <v>25</v>
      </c>
      <c r="AX21" s="19" t="n">
        <f aca="false">MIN((AI21-AM21),MAX(0,AU_RES-(AJ21-AN21)))</f>
        <v>0</v>
      </c>
      <c r="AY21" s="19" t="n">
        <f aca="false">IF(K21&lt;=0,0,(AJ21-AN21)+AX21)</f>
        <v>5</v>
      </c>
      <c r="AZ21" s="19" t="n">
        <f aca="false">(AI21-AM21)-AX21+IF(K21&lt;=0,(AJ21-AN21)+AX21,0)</f>
        <v>2.05856400198017</v>
      </c>
      <c r="BA21" s="19" t="n">
        <f aca="false">E21-L21</f>
        <v>0.970189541215856</v>
      </c>
      <c r="BB21" s="19" t="n">
        <f aca="false">BB20+BA21</f>
        <v>21.1100091869252</v>
      </c>
      <c r="BC21" s="19" t="n">
        <f aca="false">AT21+AU21+AV21+AW21</f>
        <v>275.239495176981</v>
      </c>
      <c r="BD21" s="19" t="n">
        <f aca="false">K21-BC21</f>
        <v>30.5821661307756</v>
      </c>
    </row>
    <row r="22" customFormat="false" ht="15" hidden="false" customHeight="false" outlineLevel="0" collapsed="false">
      <c r="B22" s="18" t="n">
        <v>18</v>
      </c>
      <c r="C22" s="18" t="n">
        <f aca="false">MAX(AU_TERM-B22+1,1)</f>
        <v>43</v>
      </c>
      <c r="D22" s="19" t="n">
        <f aca="false">K21</f>
        <v>305.821661307756</v>
      </c>
      <c r="E22" s="19" t="n">
        <f aca="false">D22*(1-(1-MIN(AU_CDR*AU_MULT1,0.999))^(1/12))</f>
        <v>1.70803670018258</v>
      </c>
      <c r="F22" s="19" t="n">
        <f aca="false">D22-E22</f>
        <v>304.113624607574</v>
      </c>
      <c r="G22" s="19" t="n">
        <f aca="false">IF(F22&gt;0,F22*(AU_WAC/12)/(1-(1+AU_WAC/12)^(-C22)),0)</f>
        <v>8.95938132811205</v>
      </c>
      <c r="H22" s="19" t="n">
        <f aca="false">F22*AU_WAC/12</f>
        <v>3.4212782768352</v>
      </c>
      <c r="I22" s="19" t="n">
        <f aca="false">MIN(G22-H22,F22)</f>
        <v>5.53810305127685</v>
      </c>
      <c r="J22" s="19" t="n">
        <f aca="false">IF(C22&lt;=1,(F22-I22),(F22-I22)*(1-(1-AU_CPR)^(1/12)))</f>
        <v>2.61003105004081</v>
      </c>
      <c r="K22" s="19" t="n">
        <f aca="false">IF(C22&lt;=1,0,(F22-I22)-J22)</f>
        <v>295.965490506256</v>
      </c>
      <c r="L22" s="19" t="n">
        <f aca="false">E22*AU_REC</f>
        <v>0.768616515082163</v>
      </c>
      <c r="M22" s="19" t="n">
        <f aca="false">H22+I22+J22+L22</f>
        <v>12.338028893235</v>
      </c>
      <c r="N22" s="19" t="n">
        <f aca="false">MIN(D22*AU_SERV/12,M22)</f>
        <v>0.25485138442313</v>
      </c>
      <c r="O22" s="19" t="n">
        <f aca="false">M22-N22</f>
        <v>12.0831775088119</v>
      </c>
      <c r="P22" s="19" t="n">
        <f aca="false">AT21</f>
        <v>175.23949517698</v>
      </c>
      <c r="Q22" s="19" t="n">
        <f aca="false">P22*AU_A_CP/12</f>
        <v>0.700957980707922</v>
      </c>
      <c r="R22" s="19" t="n">
        <f aca="false">MIN(Q22,O22)</f>
        <v>0.700957980707922</v>
      </c>
      <c r="S22" s="19" t="n">
        <f aca="false">MIN(AY21,Q22-R22)</f>
        <v>0</v>
      </c>
      <c r="T22" s="19" t="n">
        <f aca="false">O22-R22</f>
        <v>11.382219528104</v>
      </c>
      <c r="U22" s="19" t="n">
        <f aca="false">AU21</f>
        <v>40</v>
      </c>
      <c r="V22" s="19" t="n">
        <f aca="false">U22*AU_B_CP/12</f>
        <v>0.18</v>
      </c>
      <c r="W22" s="19" t="n">
        <f aca="false">MIN(V22,T22)</f>
        <v>0.18</v>
      </c>
      <c r="X22" s="19" t="n">
        <f aca="false">MIN((AY21-S22),V22-W22)</f>
        <v>0</v>
      </c>
      <c r="Y22" s="19" t="n">
        <f aca="false">T22-W22</f>
        <v>11.202219528104</v>
      </c>
      <c r="Z22" s="19" t="n">
        <f aca="false">AV21</f>
        <v>35</v>
      </c>
      <c r="AA22" s="19" t="n">
        <f aca="false">Z22*AU_C_CP/12</f>
        <v>0.175</v>
      </c>
      <c r="AB22" s="19" t="n">
        <f aca="false">MIN(AA22,Y22)</f>
        <v>0.175</v>
      </c>
      <c r="AC22" s="19" t="n">
        <f aca="false">MIN(((AY21-S22)-X22),AA22-AB22)</f>
        <v>0</v>
      </c>
      <c r="AD22" s="19" t="n">
        <f aca="false">Y22-AB22</f>
        <v>11.027219528104</v>
      </c>
      <c r="AE22" s="19" t="n">
        <f aca="false">AW21</f>
        <v>25</v>
      </c>
      <c r="AF22" s="19" t="n">
        <f aca="false">AE22*AU_D_CP/12</f>
        <v>0.151041666666667</v>
      </c>
      <c r="AG22" s="19" t="n">
        <f aca="false">MIN(AF22,AD22)</f>
        <v>0.151041666666667</v>
      </c>
      <c r="AH22" s="19" t="n">
        <f aca="false">MIN((((AY21-S22)-X22)-AC22),AF22-AG22)</f>
        <v>0</v>
      </c>
      <c r="AI22" s="19" t="n">
        <f aca="false">AD22-AG22</f>
        <v>10.8761778614373</v>
      </c>
      <c r="AJ22" s="19" t="n">
        <f aca="false">((((AY21-S22)-X22)-AC22)-AH22)</f>
        <v>5</v>
      </c>
      <c r="AK22" s="19" t="n">
        <f aca="false">IF(K22&gt;0,MAX(AU_OCT*K22,AU_OCF*AU_POOL),0)</f>
        <v>29.5965490506256</v>
      </c>
      <c r="AL22" s="19" t="n">
        <f aca="false">MAX(0,(P22+U22+Z22+AE22)-MAX(0,K22-AK22))</f>
        <v>8.87055372135018</v>
      </c>
      <c r="AM22" s="19" t="n">
        <f aca="false">MIN(AL22,AI22)</f>
        <v>8.87055372135018</v>
      </c>
      <c r="AN22" s="19" t="n">
        <f aca="false">IF(K22&lt;=0,MIN(AJ22,AL22-AM22),0)</f>
        <v>0</v>
      </c>
      <c r="AO22" s="19" t="n">
        <f aca="false">AM22+AN22</f>
        <v>8.87055372135018</v>
      </c>
      <c r="AP22" s="19" t="n">
        <f aca="false">MIN(P22,MAX(0,AO22-(0)))</f>
        <v>8.87055372135018</v>
      </c>
      <c r="AQ22" s="19" t="n">
        <f aca="false">MIN(U22,MAX(0,AO22-(P22)))</f>
        <v>0</v>
      </c>
      <c r="AR22" s="19" t="n">
        <f aca="false">MIN(Z22,MAX(0,AO22-(P22+U22)))</f>
        <v>0</v>
      </c>
      <c r="AS22" s="19" t="n">
        <f aca="false">MIN(AE22,MAX(0,AO22-(P22+U22+Z22)))</f>
        <v>0</v>
      </c>
      <c r="AT22" s="19" t="n">
        <f aca="false">P22-AP22</f>
        <v>166.36894145563</v>
      </c>
      <c r="AU22" s="19" t="n">
        <f aca="false">U22-AQ22</f>
        <v>40</v>
      </c>
      <c r="AV22" s="19" t="n">
        <f aca="false">Z22-AR22</f>
        <v>35</v>
      </c>
      <c r="AW22" s="19" t="n">
        <f aca="false">AE22-AS22</f>
        <v>25</v>
      </c>
      <c r="AX22" s="19" t="n">
        <f aca="false">MIN((AI22-AM22),MAX(0,AU_RES-(AJ22-AN22)))</f>
        <v>0</v>
      </c>
      <c r="AY22" s="19" t="n">
        <f aca="false">IF(K22&lt;=0,0,(AJ22-AN22)+AX22)</f>
        <v>5</v>
      </c>
      <c r="AZ22" s="19" t="n">
        <f aca="false">(AI22-AM22)-AX22+IF(K22&lt;=0,(AJ22-AN22)+AX22,0)</f>
        <v>2.00562414008713</v>
      </c>
      <c r="BA22" s="19" t="n">
        <f aca="false">E22-L22</f>
        <v>0.939420185100422</v>
      </c>
      <c r="BB22" s="19" t="n">
        <f aca="false">BB21+BA22</f>
        <v>22.0494293720256</v>
      </c>
      <c r="BC22" s="19" t="n">
        <f aca="false">AT22+AU22+AV22+AW22</f>
        <v>266.36894145563</v>
      </c>
      <c r="BD22" s="19" t="n">
        <f aca="false">K22-BC22</f>
        <v>29.5965490506256</v>
      </c>
    </row>
    <row r="23" customFormat="false" ht="15" hidden="false" customHeight="false" outlineLevel="0" collapsed="false">
      <c r="B23" s="18" t="n">
        <v>19</v>
      </c>
      <c r="C23" s="18" t="n">
        <f aca="false">MAX(AU_TERM-B23+1,1)</f>
        <v>42</v>
      </c>
      <c r="D23" s="19" t="n">
        <f aca="false">K22</f>
        <v>295.965490506256</v>
      </c>
      <c r="E23" s="19" t="n">
        <f aca="false">D23*(1-(1-MIN(AU_CDR*AU_MULT1,0.999))^(1/12))</f>
        <v>1.65298925396755</v>
      </c>
      <c r="F23" s="19" t="n">
        <f aca="false">D23-E23</f>
        <v>294.312501252288</v>
      </c>
      <c r="G23" s="19" t="n">
        <f aca="false">IF(F23&gt;0,F23*(AU_WAC/12)/(1-(1+AU_WAC/12)^(-C23)),0)</f>
        <v>8.83146051158291</v>
      </c>
      <c r="H23" s="19" t="n">
        <f aca="false">F23*AU_WAC/12</f>
        <v>3.31101563908824</v>
      </c>
      <c r="I23" s="19" t="n">
        <f aca="false">MIN(G23-H23,F23)</f>
        <v>5.52044487249467</v>
      </c>
      <c r="J23" s="19" t="n">
        <f aca="false">IF(C23&lt;=1,(F23-I23),(F23-I23)*(1-(1-AU_CPR)^(1/12)))</f>
        <v>2.524507803679</v>
      </c>
      <c r="K23" s="19" t="n">
        <f aca="false">IF(C23&lt;=1,0,(F23-I23)-J23)</f>
        <v>286.267548576115</v>
      </c>
      <c r="L23" s="19" t="n">
        <f aca="false">E23*AU_REC</f>
        <v>0.743845164285399</v>
      </c>
      <c r="M23" s="19" t="n">
        <f aca="false">H23+I23+J23+L23</f>
        <v>12.0998134795473</v>
      </c>
      <c r="N23" s="19" t="n">
        <f aca="false">MIN(D23*AU_SERV/12,M23)</f>
        <v>0.246637908755213</v>
      </c>
      <c r="O23" s="19" t="n">
        <f aca="false">M23-N23</f>
        <v>11.8531755707921</v>
      </c>
      <c r="P23" s="19" t="n">
        <f aca="false">AT22</f>
        <v>166.36894145563</v>
      </c>
      <c r="Q23" s="19" t="n">
        <f aca="false">P23*AU_A_CP/12</f>
        <v>0.665475765822521</v>
      </c>
      <c r="R23" s="19" t="n">
        <f aca="false">MIN(Q23,O23)</f>
        <v>0.665475765822521</v>
      </c>
      <c r="S23" s="19" t="n">
        <f aca="false">MIN(AY22,Q23-R23)</f>
        <v>0</v>
      </c>
      <c r="T23" s="19" t="n">
        <f aca="false">O23-R23</f>
        <v>11.1876998049696</v>
      </c>
      <c r="U23" s="19" t="n">
        <f aca="false">AU22</f>
        <v>40</v>
      </c>
      <c r="V23" s="19" t="n">
        <f aca="false">U23*AU_B_CP/12</f>
        <v>0.18</v>
      </c>
      <c r="W23" s="19" t="n">
        <f aca="false">MIN(V23,T23)</f>
        <v>0.18</v>
      </c>
      <c r="X23" s="19" t="n">
        <f aca="false">MIN((AY22-S23),V23-W23)</f>
        <v>0</v>
      </c>
      <c r="Y23" s="19" t="n">
        <f aca="false">T23-W23</f>
        <v>11.0076998049696</v>
      </c>
      <c r="Z23" s="19" t="n">
        <f aca="false">AV22</f>
        <v>35</v>
      </c>
      <c r="AA23" s="19" t="n">
        <f aca="false">Z23*AU_C_CP/12</f>
        <v>0.175</v>
      </c>
      <c r="AB23" s="19" t="n">
        <f aca="false">MIN(AA23,Y23)</f>
        <v>0.175</v>
      </c>
      <c r="AC23" s="19" t="n">
        <f aca="false">MIN(((AY22-S23)-X23),AA23-AB23)</f>
        <v>0</v>
      </c>
      <c r="AD23" s="19" t="n">
        <f aca="false">Y23-AB23</f>
        <v>10.8326998049696</v>
      </c>
      <c r="AE23" s="19" t="n">
        <f aca="false">AW22</f>
        <v>25</v>
      </c>
      <c r="AF23" s="19" t="n">
        <f aca="false">AE23*AU_D_CP/12</f>
        <v>0.151041666666667</v>
      </c>
      <c r="AG23" s="19" t="n">
        <f aca="false">MIN(AF23,AD23)</f>
        <v>0.151041666666667</v>
      </c>
      <c r="AH23" s="19" t="n">
        <f aca="false">MIN((((AY22-S23)-X23)-AC23),AF23-AG23)</f>
        <v>0</v>
      </c>
      <c r="AI23" s="19" t="n">
        <f aca="false">AD23-AG23</f>
        <v>10.6816581383029</v>
      </c>
      <c r="AJ23" s="19" t="n">
        <f aca="false">((((AY22-S23)-X23)-AC23)-AH23)</f>
        <v>5</v>
      </c>
      <c r="AK23" s="19" t="n">
        <f aca="false">IF(K23&gt;0,MAX(AU_OCT*K23,AU_OCF*AU_POOL),0)</f>
        <v>28.6267548576115</v>
      </c>
      <c r="AL23" s="19" t="n">
        <f aca="false">MAX(0,(P23+U23+Z23+AE23)-MAX(0,K23-AK23))</f>
        <v>8.72814773712713</v>
      </c>
      <c r="AM23" s="19" t="n">
        <f aca="false">MIN(AL23,AI23)</f>
        <v>8.72814773712713</v>
      </c>
      <c r="AN23" s="19" t="n">
        <f aca="false">IF(K23&lt;=0,MIN(AJ23,AL23-AM23),0)</f>
        <v>0</v>
      </c>
      <c r="AO23" s="19" t="n">
        <f aca="false">AM23+AN23</f>
        <v>8.72814773712713</v>
      </c>
      <c r="AP23" s="19" t="n">
        <f aca="false">MIN(P23,MAX(0,AO23-(0)))</f>
        <v>8.72814773712713</v>
      </c>
      <c r="AQ23" s="19" t="n">
        <f aca="false">MIN(U23,MAX(0,AO23-(P23)))</f>
        <v>0</v>
      </c>
      <c r="AR23" s="19" t="n">
        <f aca="false">MIN(Z23,MAX(0,AO23-(P23+U23)))</f>
        <v>0</v>
      </c>
      <c r="AS23" s="19" t="n">
        <f aca="false">MIN(AE23,MAX(0,AO23-(P23+U23+Z23)))</f>
        <v>0</v>
      </c>
      <c r="AT23" s="19" t="n">
        <f aca="false">P23-AP23</f>
        <v>157.640793718503</v>
      </c>
      <c r="AU23" s="19" t="n">
        <f aca="false">U23-AQ23</f>
        <v>40</v>
      </c>
      <c r="AV23" s="19" t="n">
        <f aca="false">Z23-AR23</f>
        <v>35</v>
      </c>
      <c r="AW23" s="19" t="n">
        <f aca="false">AE23-AS23</f>
        <v>25</v>
      </c>
      <c r="AX23" s="19" t="n">
        <f aca="false">MIN((AI23-AM23),MAX(0,AU_RES-(AJ23-AN23)))</f>
        <v>0</v>
      </c>
      <c r="AY23" s="19" t="n">
        <f aca="false">IF(K23&lt;=0,0,(AJ23-AN23)+AX23)</f>
        <v>5</v>
      </c>
      <c r="AZ23" s="19" t="n">
        <f aca="false">(AI23-AM23)-AX23+IF(K23&lt;=0,(AJ23-AN23)+AX23,0)</f>
        <v>1.95351040117578</v>
      </c>
      <c r="BA23" s="19" t="n">
        <f aca="false">E23-L23</f>
        <v>0.909144089682154</v>
      </c>
      <c r="BB23" s="19" t="n">
        <f aca="false">BB22+BA23</f>
        <v>22.9585734617078</v>
      </c>
      <c r="BC23" s="19" t="n">
        <f aca="false">AT23+AU23+AV23+AW23</f>
        <v>257.640793718503</v>
      </c>
      <c r="BD23" s="19" t="n">
        <f aca="false">K23-BC23</f>
        <v>28.6267548576114</v>
      </c>
    </row>
    <row r="24" customFormat="false" ht="15" hidden="false" customHeight="false" outlineLevel="0" collapsed="false">
      <c r="B24" s="18" t="n">
        <v>20</v>
      </c>
      <c r="C24" s="18" t="n">
        <f aca="false">MAX(AU_TERM-B24+1,1)</f>
        <v>41</v>
      </c>
      <c r="D24" s="19" t="n">
        <f aca="false">K23</f>
        <v>286.267548576115</v>
      </c>
      <c r="E24" s="19" t="n">
        <f aca="false">D24*(1-(1-MIN(AU_CDR*AU_MULT1,0.999))^(1/12))</f>
        <v>1.59882552775507</v>
      </c>
      <c r="F24" s="19" t="n">
        <f aca="false">D24-E24</f>
        <v>284.66872304836</v>
      </c>
      <c r="G24" s="19" t="n">
        <f aca="false">IF(F24&gt;0,F24*(AU_WAC/12)/(1-(1+AU_WAC/12)^(-C24)),0)</f>
        <v>8.70536613090935</v>
      </c>
      <c r="H24" s="19" t="n">
        <f aca="false">F24*AU_WAC/12</f>
        <v>3.20252313429405</v>
      </c>
      <c r="I24" s="19" t="n">
        <f aca="false">MIN(G24-H24,F24)</f>
        <v>5.5028429966153</v>
      </c>
      <c r="J24" s="19" t="n">
        <f aca="false">IF(C24&lt;=1,(F24-I24),(F24-I24)*(1-(1-AU_CPR)^(1/12)))</f>
        <v>2.44035951523788</v>
      </c>
      <c r="K24" s="19" t="n">
        <f aca="false">IF(C24&lt;=1,0,(F24-I24)-J24)</f>
        <v>276.725520536506</v>
      </c>
      <c r="L24" s="19" t="n">
        <f aca="false">E24*AU_REC</f>
        <v>0.71947148748978</v>
      </c>
      <c r="M24" s="19" t="n">
        <f aca="false">H24+I24+J24+L24</f>
        <v>11.865197133637</v>
      </c>
      <c r="N24" s="19" t="n">
        <f aca="false">MIN(D24*AU_SERV/12,M24)</f>
        <v>0.238556290480096</v>
      </c>
      <c r="O24" s="19" t="n">
        <f aca="false">M24-N24</f>
        <v>11.6266408431569</v>
      </c>
      <c r="P24" s="19" t="n">
        <f aca="false">AT23</f>
        <v>157.640793718503</v>
      </c>
      <c r="Q24" s="19" t="n">
        <f aca="false">P24*AU_A_CP/12</f>
        <v>0.630563174874013</v>
      </c>
      <c r="R24" s="19" t="n">
        <f aca="false">MIN(Q24,O24)</f>
        <v>0.630563174874013</v>
      </c>
      <c r="S24" s="19" t="n">
        <f aca="false">MIN(AY23,Q24-R24)</f>
        <v>0</v>
      </c>
      <c r="T24" s="19" t="n">
        <f aca="false">O24-R24</f>
        <v>10.9960776682829</v>
      </c>
      <c r="U24" s="19" t="n">
        <f aca="false">AU23</f>
        <v>40</v>
      </c>
      <c r="V24" s="19" t="n">
        <f aca="false">U24*AU_B_CP/12</f>
        <v>0.18</v>
      </c>
      <c r="W24" s="19" t="n">
        <f aca="false">MIN(V24,T24)</f>
        <v>0.18</v>
      </c>
      <c r="X24" s="19" t="n">
        <f aca="false">MIN((AY23-S24),V24-W24)</f>
        <v>0</v>
      </c>
      <c r="Y24" s="19" t="n">
        <f aca="false">T24-W24</f>
        <v>10.8160776682829</v>
      </c>
      <c r="Z24" s="19" t="n">
        <f aca="false">AV23</f>
        <v>35</v>
      </c>
      <c r="AA24" s="19" t="n">
        <f aca="false">Z24*AU_C_CP/12</f>
        <v>0.175</v>
      </c>
      <c r="AB24" s="19" t="n">
        <f aca="false">MIN(AA24,Y24)</f>
        <v>0.175</v>
      </c>
      <c r="AC24" s="19" t="n">
        <f aca="false">MIN(((AY23-S24)-X24),AA24-AB24)</f>
        <v>0</v>
      </c>
      <c r="AD24" s="19" t="n">
        <f aca="false">Y24-AB24</f>
        <v>10.6410776682829</v>
      </c>
      <c r="AE24" s="19" t="n">
        <f aca="false">AW23</f>
        <v>25</v>
      </c>
      <c r="AF24" s="19" t="n">
        <f aca="false">AE24*AU_D_CP/12</f>
        <v>0.151041666666667</v>
      </c>
      <c r="AG24" s="19" t="n">
        <f aca="false">MIN(AF24,AD24)</f>
        <v>0.151041666666667</v>
      </c>
      <c r="AH24" s="19" t="n">
        <f aca="false">MIN((((AY23-S24)-X24)-AC24),AF24-AG24)</f>
        <v>0</v>
      </c>
      <c r="AI24" s="19" t="n">
        <f aca="false">AD24-AG24</f>
        <v>10.4900360016162</v>
      </c>
      <c r="AJ24" s="19" t="n">
        <f aca="false">((((AY23-S24)-X24)-AC24)-AH24)</f>
        <v>5</v>
      </c>
      <c r="AK24" s="19" t="n">
        <f aca="false">IF(K24&gt;0,MAX(AU_OCT*K24,AU_OCF*AU_POOL),0)</f>
        <v>27.6725520536506</v>
      </c>
      <c r="AL24" s="19" t="n">
        <f aca="false">MAX(0,(P24+U24+Z24+AE24)-MAX(0,K24-AK24))</f>
        <v>8.58782523564747</v>
      </c>
      <c r="AM24" s="19" t="n">
        <f aca="false">MIN(AL24,AI24)</f>
        <v>8.58782523564747</v>
      </c>
      <c r="AN24" s="19" t="n">
        <f aca="false">IF(K24&lt;=0,MIN(AJ24,AL24-AM24),0)</f>
        <v>0</v>
      </c>
      <c r="AO24" s="19" t="n">
        <f aca="false">AM24+AN24</f>
        <v>8.58782523564747</v>
      </c>
      <c r="AP24" s="19" t="n">
        <f aca="false">MIN(P24,MAX(0,AO24-(0)))</f>
        <v>8.58782523564747</v>
      </c>
      <c r="AQ24" s="19" t="n">
        <f aca="false">MIN(U24,MAX(0,AO24-(P24)))</f>
        <v>0</v>
      </c>
      <c r="AR24" s="19" t="n">
        <f aca="false">MIN(Z24,MAX(0,AO24-(P24+U24)))</f>
        <v>0</v>
      </c>
      <c r="AS24" s="19" t="n">
        <f aca="false">MIN(AE24,MAX(0,AO24-(P24+U24+Z24)))</f>
        <v>0</v>
      </c>
      <c r="AT24" s="19" t="n">
        <f aca="false">P24-AP24</f>
        <v>149.052968482856</v>
      </c>
      <c r="AU24" s="19" t="n">
        <f aca="false">U24-AQ24</f>
        <v>40</v>
      </c>
      <c r="AV24" s="19" t="n">
        <f aca="false">Z24-AR24</f>
        <v>35</v>
      </c>
      <c r="AW24" s="19" t="n">
        <f aca="false">AE24-AS24</f>
        <v>25</v>
      </c>
      <c r="AX24" s="19" t="n">
        <f aca="false">MIN((AI24-AM24),MAX(0,AU_RES-(AJ24-AN24)))</f>
        <v>0</v>
      </c>
      <c r="AY24" s="19" t="n">
        <f aca="false">IF(K24&lt;=0,0,(AJ24-AN24)+AX24)</f>
        <v>5</v>
      </c>
      <c r="AZ24" s="19" t="n">
        <f aca="false">(AI24-AM24)-AX24+IF(K24&lt;=0,(AJ24-AN24)+AX24,0)</f>
        <v>1.90221076596876</v>
      </c>
      <c r="BA24" s="19" t="n">
        <f aca="false">E24-L24</f>
        <v>0.879354040265287</v>
      </c>
      <c r="BB24" s="19" t="n">
        <f aca="false">BB23+BA24</f>
        <v>23.8379275019731</v>
      </c>
      <c r="BC24" s="19" t="n">
        <f aca="false">AT24+AU24+AV24+AW24</f>
        <v>249.052968482856</v>
      </c>
      <c r="BD24" s="19" t="n">
        <f aca="false">K24-BC24</f>
        <v>27.6725520536506</v>
      </c>
    </row>
    <row r="25" customFormat="false" ht="15" hidden="false" customHeight="false" outlineLevel="0" collapsed="false">
      <c r="B25" s="18" t="n">
        <v>21</v>
      </c>
      <c r="C25" s="18" t="n">
        <f aca="false">MAX(AU_TERM-B25+1,1)</f>
        <v>40</v>
      </c>
      <c r="D25" s="19" t="n">
        <f aca="false">K24</f>
        <v>276.725520536506</v>
      </c>
      <c r="E25" s="19" t="n">
        <f aca="false">D25*(1-(1-MIN(AU_CDR*AU_MULT1,0.999))^(1/12))</f>
        <v>1.54553259220522</v>
      </c>
      <c r="F25" s="19" t="n">
        <f aca="false">D25-E25</f>
        <v>275.179987944301</v>
      </c>
      <c r="G25" s="19" t="n">
        <f aca="false">IF(F25&gt;0,F25*(AU_WAC/12)/(1-(1+AU_WAC/12)^(-C25)),0)</f>
        <v>8.58107210849098</v>
      </c>
      <c r="H25" s="19" t="n">
        <f aca="false">F25*AU_WAC/12</f>
        <v>3.09577486437339</v>
      </c>
      <c r="I25" s="19" t="n">
        <f aca="false">MIN(G25-H25,F25)</f>
        <v>5.4852972441176</v>
      </c>
      <c r="J25" s="19" t="n">
        <f aca="false">IF(C25&lt;=1,(F25-I25),(F25-I25)*(1-(1-AU_CPR)^(1/12)))</f>
        <v>2.35756606264827</v>
      </c>
      <c r="K25" s="19" t="n">
        <f aca="false">IF(C25&lt;=1,0,(F25-I25)-J25)</f>
        <v>267.337124637535</v>
      </c>
      <c r="L25" s="19" t="n">
        <f aca="false">E25*AU_REC</f>
        <v>0.695489666492348</v>
      </c>
      <c r="M25" s="19" t="n">
        <f aca="false">H25+I25+J25+L25</f>
        <v>11.6341278376316</v>
      </c>
      <c r="N25" s="19" t="n">
        <f aca="false">MIN(D25*AU_SERV/12,M25)</f>
        <v>0.230604600447089</v>
      </c>
      <c r="O25" s="19" t="n">
        <f aca="false">M25-N25</f>
        <v>11.4035232371845</v>
      </c>
      <c r="P25" s="19" t="n">
        <f aca="false">AT24</f>
        <v>149.052968482856</v>
      </c>
      <c r="Q25" s="19" t="n">
        <f aca="false">P25*AU_A_CP/12</f>
        <v>0.596211873931423</v>
      </c>
      <c r="R25" s="19" t="n">
        <f aca="false">MIN(Q25,O25)</f>
        <v>0.596211873931423</v>
      </c>
      <c r="S25" s="19" t="n">
        <f aca="false">MIN(AY24,Q25-R25)</f>
        <v>0</v>
      </c>
      <c r="T25" s="19" t="n">
        <f aca="false">O25-R25</f>
        <v>10.8073113632531</v>
      </c>
      <c r="U25" s="19" t="n">
        <f aca="false">AU24</f>
        <v>40</v>
      </c>
      <c r="V25" s="19" t="n">
        <f aca="false">U25*AU_B_CP/12</f>
        <v>0.18</v>
      </c>
      <c r="W25" s="19" t="n">
        <f aca="false">MIN(V25,T25)</f>
        <v>0.18</v>
      </c>
      <c r="X25" s="19" t="n">
        <f aca="false">MIN((AY24-S25),V25-W25)</f>
        <v>0</v>
      </c>
      <c r="Y25" s="19" t="n">
        <f aca="false">T25-W25</f>
        <v>10.6273113632531</v>
      </c>
      <c r="Z25" s="19" t="n">
        <f aca="false">AV24</f>
        <v>35</v>
      </c>
      <c r="AA25" s="19" t="n">
        <f aca="false">Z25*AU_C_CP/12</f>
        <v>0.175</v>
      </c>
      <c r="AB25" s="19" t="n">
        <f aca="false">MIN(AA25,Y25)</f>
        <v>0.175</v>
      </c>
      <c r="AC25" s="19" t="n">
        <f aca="false">MIN(((AY24-S25)-X25),AA25-AB25)</f>
        <v>0</v>
      </c>
      <c r="AD25" s="19" t="n">
        <f aca="false">Y25-AB25</f>
        <v>10.4523113632531</v>
      </c>
      <c r="AE25" s="19" t="n">
        <f aca="false">AW24</f>
        <v>25</v>
      </c>
      <c r="AF25" s="19" t="n">
        <f aca="false">AE25*AU_D_CP/12</f>
        <v>0.151041666666667</v>
      </c>
      <c r="AG25" s="19" t="n">
        <f aca="false">MIN(AF25,AD25)</f>
        <v>0.151041666666667</v>
      </c>
      <c r="AH25" s="19" t="n">
        <f aca="false">MIN((((AY24-S25)-X25)-AC25),AF25-AG25)</f>
        <v>0</v>
      </c>
      <c r="AI25" s="19" t="n">
        <f aca="false">AD25-AG25</f>
        <v>10.3012696965864</v>
      </c>
      <c r="AJ25" s="19" t="n">
        <f aca="false">((((AY24-S25)-X25)-AC25)-AH25)</f>
        <v>5</v>
      </c>
      <c r="AK25" s="19" t="n">
        <f aca="false">IF(K25&gt;0,MAX(AU_OCT*K25,AU_OCF*AU_POOL),0)</f>
        <v>26.7337124637535</v>
      </c>
      <c r="AL25" s="19" t="n">
        <f aca="false">MAX(0,(P25+U25+Z25+AE25)-MAX(0,K25-AK25))</f>
        <v>8.44955630907401</v>
      </c>
      <c r="AM25" s="19" t="n">
        <f aca="false">MIN(AL25,AI25)</f>
        <v>8.44955630907401</v>
      </c>
      <c r="AN25" s="19" t="n">
        <f aca="false">IF(K25&lt;=0,MIN(AJ25,AL25-AM25),0)</f>
        <v>0</v>
      </c>
      <c r="AO25" s="19" t="n">
        <f aca="false">AM25+AN25</f>
        <v>8.44955630907401</v>
      </c>
      <c r="AP25" s="19" t="n">
        <f aca="false">MIN(P25,MAX(0,AO25-(0)))</f>
        <v>8.44955630907401</v>
      </c>
      <c r="AQ25" s="19" t="n">
        <f aca="false">MIN(U25,MAX(0,AO25-(P25)))</f>
        <v>0</v>
      </c>
      <c r="AR25" s="19" t="n">
        <f aca="false">MIN(Z25,MAX(0,AO25-(P25+U25)))</f>
        <v>0</v>
      </c>
      <c r="AS25" s="19" t="n">
        <f aca="false">MIN(AE25,MAX(0,AO25-(P25+U25+Z25)))</f>
        <v>0</v>
      </c>
      <c r="AT25" s="19" t="n">
        <f aca="false">P25-AP25</f>
        <v>140.603412173782</v>
      </c>
      <c r="AU25" s="19" t="n">
        <f aca="false">U25-AQ25</f>
        <v>40</v>
      </c>
      <c r="AV25" s="19" t="n">
        <f aca="false">Z25-AR25</f>
        <v>35</v>
      </c>
      <c r="AW25" s="19" t="n">
        <f aca="false">AE25-AS25</f>
        <v>25</v>
      </c>
      <c r="AX25" s="19" t="n">
        <f aca="false">MIN((AI25-AM25),MAX(0,AU_RES-(AJ25-AN25)))</f>
        <v>0</v>
      </c>
      <c r="AY25" s="19" t="n">
        <f aca="false">IF(K25&lt;=0,0,(AJ25-AN25)+AX25)</f>
        <v>5</v>
      </c>
      <c r="AZ25" s="19" t="n">
        <f aca="false">(AI25-AM25)-AX25+IF(K25&lt;=0,(AJ25-AN25)+AX25,0)</f>
        <v>1.85171338751241</v>
      </c>
      <c r="BA25" s="19" t="n">
        <f aca="false">E25-L25</f>
        <v>0.85004292571287</v>
      </c>
      <c r="BB25" s="19" t="n">
        <f aca="false">BB24+BA25</f>
        <v>24.6879704276859</v>
      </c>
      <c r="BC25" s="19" t="n">
        <f aca="false">AT25+AU25+AV25+AW25</f>
        <v>240.603412173782</v>
      </c>
      <c r="BD25" s="19" t="n">
        <f aca="false">K25-BC25</f>
        <v>26.7337124637535</v>
      </c>
    </row>
    <row r="26" customFormat="false" ht="15" hidden="false" customHeight="false" outlineLevel="0" collapsed="false">
      <c r="B26" s="18" t="n">
        <v>22</v>
      </c>
      <c r="C26" s="18" t="n">
        <f aca="false">MAX(AU_TERM-B26+1,1)</f>
        <v>39</v>
      </c>
      <c r="D26" s="19" t="n">
        <f aca="false">K25</f>
        <v>267.337124637535</v>
      </c>
      <c r="E26" s="19" t="n">
        <f aca="false">D26*(1-(1-MIN(AU_CDR*AU_MULT1,0.999))^(1/12))</f>
        <v>1.49309770357531</v>
      </c>
      <c r="F26" s="19" t="n">
        <f aca="false">D26-E26</f>
        <v>265.84402693396</v>
      </c>
      <c r="G26" s="19" t="n">
        <f aca="false">IF(F26&gt;0,F26*(AU_WAC/12)/(1-(1+AU_WAC/12)^(-C26)),0)</f>
        <v>8.45855273905983</v>
      </c>
      <c r="H26" s="19" t="n">
        <f aca="false">F26*AU_WAC/12</f>
        <v>2.99074530300705</v>
      </c>
      <c r="I26" s="19" t="n">
        <f aca="false">MIN(G26-H26,F26)</f>
        <v>5.46780743605278</v>
      </c>
      <c r="J26" s="19" t="n">
        <f aca="false">IF(C26&lt;=1,(F26-I26),(F26-I26)*(1-(1-AU_CPR)^(1/12)))</f>
        <v>2.27610761270542</v>
      </c>
      <c r="K26" s="19" t="n">
        <f aca="false">IF(C26&lt;=1,0,(F26-I26)-J26)</f>
        <v>258.100111885202</v>
      </c>
      <c r="L26" s="19" t="n">
        <f aca="false">E26*AU_REC</f>
        <v>0.671893966608888</v>
      </c>
      <c r="M26" s="19" t="n">
        <f aca="false">H26+I26+J26+L26</f>
        <v>11.4065543183741</v>
      </c>
      <c r="N26" s="19" t="n">
        <f aca="false">MIN(D26*AU_SERV/12,M26)</f>
        <v>0.222780937197946</v>
      </c>
      <c r="O26" s="19" t="n">
        <f aca="false">M26-N26</f>
        <v>11.1837733811762</v>
      </c>
      <c r="P26" s="19" t="n">
        <f aca="false">AT25</f>
        <v>140.603412173782</v>
      </c>
      <c r="Q26" s="19" t="n">
        <f aca="false">P26*AU_A_CP/12</f>
        <v>0.562413648695127</v>
      </c>
      <c r="R26" s="19" t="n">
        <f aca="false">MIN(Q26,O26)</f>
        <v>0.562413648695127</v>
      </c>
      <c r="S26" s="19" t="n">
        <f aca="false">MIN(AY25,Q26-R26)</f>
        <v>0</v>
      </c>
      <c r="T26" s="19" t="n">
        <f aca="false">O26-R26</f>
        <v>10.6213597324811</v>
      </c>
      <c r="U26" s="19" t="n">
        <f aca="false">AU25</f>
        <v>40</v>
      </c>
      <c r="V26" s="19" t="n">
        <f aca="false">U26*AU_B_CP/12</f>
        <v>0.18</v>
      </c>
      <c r="W26" s="19" t="n">
        <f aca="false">MIN(V26,T26)</f>
        <v>0.18</v>
      </c>
      <c r="X26" s="19" t="n">
        <f aca="false">MIN((AY25-S26),V26-W26)</f>
        <v>0</v>
      </c>
      <c r="Y26" s="19" t="n">
        <f aca="false">T26-W26</f>
        <v>10.4413597324811</v>
      </c>
      <c r="Z26" s="19" t="n">
        <f aca="false">AV25</f>
        <v>35</v>
      </c>
      <c r="AA26" s="19" t="n">
        <f aca="false">Z26*AU_C_CP/12</f>
        <v>0.175</v>
      </c>
      <c r="AB26" s="19" t="n">
        <f aca="false">MIN(AA26,Y26)</f>
        <v>0.175</v>
      </c>
      <c r="AC26" s="19" t="n">
        <f aca="false">MIN(((AY25-S26)-X26),AA26-AB26)</f>
        <v>0</v>
      </c>
      <c r="AD26" s="19" t="n">
        <f aca="false">Y26-AB26</f>
        <v>10.2663597324811</v>
      </c>
      <c r="AE26" s="19" t="n">
        <f aca="false">AW25</f>
        <v>25</v>
      </c>
      <c r="AF26" s="19" t="n">
        <f aca="false">AE26*AU_D_CP/12</f>
        <v>0.151041666666667</v>
      </c>
      <c r="AG26" s="19" t="n">
        <f aca="false">MIN(AF26,AD26)</f>
        <v>0.151041666666667</v>
      </c>
      <c r="AH26" s="19" t="n">
        <f aca="false">MIN((((AY25-S26)-X26)-AC26),AF26-AG26)</f>
        <v>0</v>
      </c>
      <c r="AI26" s="19" t="n">
        <f aca="false">AD26-AG26</f>
        <v>10.1153180658144</v>
      </c>
      <c r="AJ26" s="19" t="n">
        <f aca="false">((((AY25-S26)-X26)-AC26)-AH26)</f>
        <v>5</v>
      </c>
      <c r="AK26" s="19" t="n">
        <f aca="false">IF(K26&gt;0,MAX(AU_OCT*K26,AU_OCF*AU_POOL),0)</f>
        <v>25.8100111885202</v>
      </c>
      <c r="AL26" s="19" t="n">
        <f aca="false">MAX(0,(P26+U26+Z26+AE26)-MAX(0,K26-AK26))</f>
        <v>8.31331147710014</v>
      </c>
      <c r="AM26" s="19" t="n">
        <f aca="false">MIN(AL26,AI26)</f>
        <v>8.31331147710014</v>
      </c>
      <c r="AN26" s="19" t="n">
        <f aca="false">IF(K26&lt;=0,MIN(AJ26,AL26-AM26),0)</f>
        <v>0</v>
      </c>
      <c r="AO26" s="19" t="n">
        <f aca="false">AM26+AN26</f>
        <v>8.31331147710014</v>
      </c>
      <c r="AP26" s="19" t="n">
        <f aca="false">MIN(P26,MAX(0,AO26-(0)))</f>
        <v>8.31331147710014</v>
      </c>
      <c r="AQ26" s="19" t="n">
        <f aca="false">MIN(U26,MAX(0,AO26-(P26)))</f>
        <v>0</v>
      </c>
      <c r="AR26" s="19" t="n">
        <f aca="false">MIN(Z26,MAX(0,AO26-(P26+U26)))</f>
        <v>0</v>
      </c>
      <c r="AS26" s="19" t="n">
        <f aca="false">MIN(AE26,MAX(0,AO26-(P26+U26+Z26)))</f>
        <v>0</v>
      </c>
      <c r="AT26" s="19" t="n">
        <f aca="false">P26-AP26</f>
        <v>132.290100696682</v>
      </c>
      <c r="AU26" s="19" t="n">
        <f aca="false">U26-AQ26</f>
        <v>40</v>
      </c>
      <c r="AV26" s="19" t="n">
        <f aca="false">Z26-AR26</f>
        <v>35</v>
      </c>
      <c r="AW26" s="19" t="n">
        <f aca="false">AE26-AS26</f>
        <v>25</v>
      </c>
      <c r="AX26" s="19" t="n">
        <f aca="false">MIN((AI26-AM26),MAX(0,AU_RES-(AJ26-AN26)))</f>
        <v>0</v>
      </c>
      <c r="AY26" s="19" t="n">
        <f aca="false">IF(K26&lt;=0,0,(AJ26-AN26)+AX26)</f>
        <v>5</v>
      </c>
      <c r="AZ26" s="19" t="n">
        <f aca="false">(AI26-AM26)-AX26+IF(K26&lt;=0,(AJ26-AN26)+AX26,0)</f>
        <v>1.80200658871425</v>
      </c>
      <c r="BA26" s="19" t="n">
        <f aca="false">E26-L26</f>
        <v>0.821203736966419</v>
      </c>
      <c r="BB26" s="19" t="n">
        <f aca="false">BB25+BA26</f>
        <v>25.5091741646523</v>
      </c>
      <c r="BC26" s="19" t="n">
        <f aca="false">AT26+AU26+AV26+AW26</f>
        <v>232.290100696682</v>
      </c>
      <c r="BD26" s="19" t="n">
        <f aca="false">K26-BC26</f>
        <v>25.8100111885202</v>
      </c>
    </row>
    <row r="27" customFormat="false" ht="15" hidden="false" customHeight="false" outlineLevel="0" collapsed="false">
      <c r="B27" s="18" t="n">
        <v>23</v>
      </c>
      <c r="C27" s="18" t="n">
        <f aca="false">MAX(AU_TERM-B27+1,1)</f>
        <v>38</v>
      </c>
      <c r="D27" s="19" t="n">
        <f aca="false">K26</f>
        <v>258.100111885202</v>
      </c>
      <c r="E27" s="19" t="n">
        <f aca="false">D27*(1-(1-MIN(AU_CDR*AU_MULT1,0.999))^(1/12))</f>
        <v>1.44150830106675</v>
      </c>
      <c r="F27" s="19" t="n">
        <f aca="false">D27-E27</f>
        <v>256.658603584135</v>
      </c>
      <c r="G27" s="19" t="n">
        <f aca="false">IF(F27&gt;0,F27*(AU_WAC/12)/(1-(1+AU_WAC/12)^(-C27)),0)</f>
        <v>8.33778268436417</v>
      </c>
      <c r="H27" s="19" t="n">
        <f aca="false">F27*AU_WAC/12</f>
        <v>2.88740929032152</v>
      </c>
      <c r="I27" s="19" t="n">
        <f aca="false">MIN(G27-H27,F27)</f>
        <v>5.45037339404265</v>
      </c>
      <c r="J27" s="19" t="n">
        <f aca="false">IF(C27&lt;=1,(F27-I27),(F27-I27)*(1-(1-AU_CPR)^(1/12)))</f>
        <v>2.19596461693969</v>
      </c>
      <c r="K27" s="19" t="n">
        <f aca="false">IF(C27&lt;=1,0,(F27-I27)-J27)</f>
        <v>249.012265573153</v>
      </c>
      <c r="L27" s="19" t="n">
        <f aca="false">E27*AU_REC</f>
        <v>0.64867873548004</v>
      </c>
      <c r="M27" s="19" t="n">
        <f aca="false">H27+I27+J27+L27</f>
        <v>11.1824260367839</v>
      </c>
      <c r="N27" s="19" t="n">
        <f aca="false">MIN(D27*AU_SERV/12,M27)</f>
        <v>0.215083426571001</v>
      </c>
      <c r="O27" s="19" t="n">
        <f aca="false">M27-N27</f>
        <v>10.9673426102129</v>
      </c>
      <c r="P27" s="19" t="n">
        <f aca="false">AT26</f>
        <v>132.290100696682</v>
      </c>
      <c r="Q27" s="19" t="n">
        <f aca="false">P27*AU_A_CP/12</f>
        <v>0.529160402786726</v>
      </c>
      <c r="R27" s="19" t="n">
        <f aca="false">MIN(Q27,O27)</f>
        <v>0.529160402786726</v>
      </c>
      <c r="S27" s="19" t="n">
        <f aca="false">MIN(AY26,Q27-R27)</f>
        <v>0</v>
      </c>
      <c r="T27" s="19" t="n">
        <f aca="false">O27-R27</f>
        <v>10.4381822074262</v>
      </c>
      <c r="U27" s="19" t="n">
        <f aca="false">AU26</f>
        <v>40</v>
      </c>
      <c r="V27" s="19" t="n">
        <f aca="false">U27*AU_B_CP/12</f>
        <v>0.18</v>
      </c>
      <c r="W27" s="19" t="n">
        <f aca="false">MIN(V27,T27)</f>
        <v>0.18</v>
      </c>
      <c r="X27" s="19" t="n">
        <f aca="false">MIN((AY26-S27),V27-W27)</f>
        <v>0</v>
      </c>
      <c r="Y27" s="19" t="n">
        <f aca="false">T27-W27</f>
        <v>10.2581822074262</v>
      </c>
      <c r="Z27" s="19" t="n">
        <f aca="false">AV26</f>
        <v>35</v>
      </c>
      <c r="AA27" s="19" t="n">
        <f aca="false">Z27*AU_C_CP/12</f>
        <v>0.175</v>
      </c>
      <c r="AB27" s="19" t="n">
        <f aca="false">MIN(AA27,Y27)</f>
        <v>0.175</v>
      </c>
      <c r="AC27" s="19" t="n">
        <f aca="false">MIN(((AY26-S27)-X27),AA27-AB27)</f>
        <v>0</v>
      </c>
      <c r="AD27" s="19" t="n">
        <f aca="false">Y27-AB27</f>
        <v>10.0831822074262</v>
      </c>
      <c r="AE27" s="19" t="n">
        <f aca="false">AW26</f>
        <v>25</v>
      </c>
      <c r="AF27" s="19" t="n">
        <f aca="false">AE27*AU_D_CP/12</f>
        <v>0.151041666666667</v>
      </c>
      <c r="AG27" s="19" t="n">
        <f aca="false">MIN(AF27,AD27)</f>
        <v>0.151041666666667</v>
      </c>
      <c r="AH27" s="19" t="n">
        <f aca="false">MIN((((AY26-S27)-X27)-AC27),AF27-AG27)</f>
        <v>0</v>
      </c>
      <c r="AI27" s="19" t="n">
        <f aca="false">AD27-AG27</f>
        <v>9.93214054075951</v>
      </c>
      <c r="AJ27" s="19" t="n">
        <f aca="false">((((AY26-S27)-X27)-AC27)-AH27)</f>
        <v>5</v>
      </c>
      <c r="AK27" s="19" t="n">
        <f aca="false">IF(K27&gt;0,MAX(AU_OCT*K27,AU_OCF*AU_POOL),0)</f>
        <v>24.9012265573153</v>
      </c>
      <c r="AL27" s="19" t="n">
        <f aca="false">MAX(0,(P27+U27+Z27+AE27)-MAX(0,K27-AK27))</f>
        <v>8.17906168084417</v>
      </c>
      <c r="AM27" s="19" t="n">
        <f aca="false">MIN(AL27,AI27)</f>
        <v>8.17906168084417</v>
      </c>
      <c r="AN27" s="19" t="n">
        <f aca="false">IF(K27&lt;=0,MIN(AJ27,AL27-AM27),0)</f>
        <v>0</v>
      </c>
      <c r="AO27" s="19" t="n">
        <f aca="false">AM27+AN27</f>
        <v>8.17906168084417</v>
      </c>
      <c r="AP27" s="19" t="n">
        <f aca="false">MIN(P27,MAX(0,AO27-(0)))</f>
        <v>8.17906168084417</v>
      </c>
      <c r="AQ27" s="19" t="n">
        <f aca="false">MIN(U27,MAX(0,AO27-(P27)))</f>
        <v>0</v>
      </c>
      <c r="AR27" s="19" t="n">
        <f aca="false">MIN(Z27,MAX(0,AO27-(P27+U27)))</f>
        <v>0</v>
      </c>
      <c r="AS27" s="19" t="n">
        <f aca="false">MIN(AE27,MAX(0,AO27-(P27+U27+Z27)))</f>
        <v>0</v>
      </c>
      <c r="AT27" s="19" t="n">
        <f aca="false">P27-AP27</f>
        <v>124.111039015837</v>
      </c>
      <c r="AU27" s="19" t="n">
        <f aca="false">U27-AQ27</f>
        <v>40</v>
      </c>
      <c r="AV27" s="19" t="n">
        <f aca="false">Z27-AR27</f>
        <v>35</v>
      </c>
      <c r="AW27" s="19" t="n">
        <f aca="false">AE27-AS27</f>
        <v>25</v>
      </c>
      <c r="AX27" s="19" t="n">
        <f aca="false">MIN((AI27-AM27),MAX(0,AU_RES-(AJ27-AN27)))</f>
        <v>0</v>
      </c>
      <c r="AY27" s="19" t="n">
        <f aca="false">IF(K27&lt;=0,0,(AJ27-AN27)+AX27)</f>
        <v>5</v>
      </c>
      <c r="AZ27" s="19" t="n">
        <f aca="false">(AI27-AM27)-AX27+IF(K27&lt;=0,(AJ27-AN27)+AX27,0)</f>
        <v>1.75307885991533</v>
      </c>
      <c r="BA27" s="19" t="n">
        <f aca="false">E27-L27</f>
        <v>0.792829565586715</v>
      </c>
      <c r="BB27" s="19" t="n">
        <f aca="false">BB26+BA27</f>
        <v>26.3020037302391</v>
      </c>
      <c r="BC27" s="19" t="n">
        <f aca="false">AT27+AU27+AV27+AW27</f>
        <v>224.111039015837</v>
      </c>
      <c r="BD27" s="19" t="n">
        <f aca="false">K27-BC27</f>
        <v>24.9012265573153</v>
      </c>
    </row>
    <row r="28" customFormat="false" ht="15" hidden="false" customHeight="false" outlineLevel="0" collapsed="false">
      <c r="B28" s="18" t="n">
        <v>24</v>
      </c>
      <c r="C28" s="18" t="n">
        <f aca="false">MAX(AU_TERM-B28+1,1)</f>
        <v>37</v>
      </c>
      <c r="D28" s="19" t="n">
        <f aca="false">K27</f>
        <v>249.012265573153</v>
      </c>
      <c r="E28" s="19" t="n">
        <f aca="false">D28*(1-(1-MIN(AU_CDR*AU_MULT1,0.999))^(1/12))</f>
        <v>1.39075200420988</v>
      </c>
      <c r="F28" s="19" t="n">
        <f aca="false">D28-E28</f>
        <v>247.621513568943</v>
      </c>
      <c r="G28" s="19" t="n">
        <f aca="false">IF(F28&gt;0,F28*(AU_WAC/12)/(1-(1+AU_WAC/12)^(-C28)),0)</f>
        <v>8.2187369679284</v>
      </c>
      <c r="H28" s="19" t="n">
        <f aca="false">F28*AU_WAC/12</f>
        <v>2.78574202765061</v>
      </c>
      <c r="I28" s="19" t="n">
        <f aca="false">MIN(G28-H28,F28)</f>
        <v>5.43299494027779</v>
      </c>
      <c r="J28" s="19" t="n">
        <f aca="false">IF(C28&lt;=1,(F28-I28),(F28-I28)*(1-(1-AU_CPR)^(1/12)))</f>
        <v>2.11711780754611</v>
      </c>
      <c r="K28" s="19" t="n">
        <f aca="false">IF(C28&lt;=1,0,(F28-I28)-J28)</f>
        <v>240.071400821119</v>
      </c>
      <c r="L28" s="19" t="n">
        <f aca="false">E28*AU_REC</f>
        <v>0.625838401894446</v>
      </c>
      <c r="M28" s="19" t="n">
        <f aca="false">H28+I28+J28+L28</f>
        <v>10.961693177369</v>
      </c>
      <c r="N28" s="19" t="n">
        <f aca="false">MIN(D28*AU_SERV/12,M28)</f>
        <v>0.207510221310961</v>
      </c>
      <c r="O28" s="19" t="n">
        <f aca="false">M28-N28</f>
        <v>10.754182956058</v>
      </c>
      <c r="P28" s="19" t="n">
        <f aca="false">AT27</f>
        <v>124.111039015837</v>
      </c>
      <c r="Q28" s="19" t="n">
        <f aca="false">P28*AU_A_CP/12</f>
        <v>0.49644415606335</v>
      </c>
      <c r="R28" s="19" t="n">
        <f aca="false">MIN(Q28,O28)</f>
        <v>0.49644415606335</v>
      </c>
      <c r="S28" s="19" t="n">
        <f aca="false">MIN(AY27,Q28-R28)</f>
        <v>0</v>
      </c>
      <c r="T28" s="19" t="n">
        <f aca="false">O28-R28</f>
        <v>10.2577387999946</v>
      </c>
      <c r="U28" s="19" t="n">
        <f aca="false">AU27</f>
        <v>40</v>
      </c>
      <c r="V28" s="19" t="n">
        <f aca="false">U28*AU_B_CP/12</f>
        <v>0.18</v>
      </c>
      <c r="W28" s="19" t="n">
        <f aca="false">MIN(V28,T28)</f>
        <v>0.18</v>
      </c>
      <c r="X28" s="19" t="n">
        <f aca="false">MIN((AY27-S28),V28-W28)</f>
        <v>0</v>
      </c>
      <c r="Y28" s="19" t="n">
        <f aca="false">T28-W28</f>
        <v>10.0777387999946</v>
      </c>
      <c r="Z28" s="19" t="n">
        <f aca="false">AV27</f>
        <v>35</v>
      </c>
      <c r="AA28" s="19" t="n">
        <f aca="false">Z28*AU_C_CP/12</f>
        <v>0.175</v>
      </c>
      <c r="AB28" s="19" t="n">
        <f aca="false">MIN(AA28,Y28)</f>
        <v>0.175</v>
      </c>
      <c r="AC28" s="19" t="n">
        <f aca="false">MIN(((AY27-S28)-X28),AA28-AB28)</f>
        <v>0</v>
      </c>
      <c r="AD28" s="19" t="n">
        <f aca="false">Y28-AB28</f>
        <v>9.90273879999464</v>
      </c>
      <c r="AE28" s="19" t="n">
        <f aca="false">AW27</f>
        <v>25</v>
      </c>
      <c r="AF28" s="19" t="n">
        <f aca="false">AE28*AU_D_CP/12</f>
        <v>0.151041666666667</v>
      </c>
      <c r="AG28" s="19" t="n">
        <f aca="false">MIN(AF28,AD28)</f>
        <v>0.151041666666667</v>
      </c>
      <c r="AH28" s="19" t="n">
        <f aca="false">MIN((((AY27-S28)-X28)-AC28),AF28-AG28)</f>
        <v>0</v>
      </c>
      <c r="AI28" s="19" t="n">
        <f aca="false">AD28-AG28</f>
        <v>9.75169713332798</v>
      </c>
      <c r="AJ28" s="19" t="n">
        <f aca="false">((((AY27-S28)-X28)-AC28)-AH28)</f>
        <v>5</v>
      </c>
      <c r="AK28" s="19" t="n">
        <f aca="false">IF(K28&gt;0,MAX(AU_OCT*K28,AU_OCF*AU_POOL),0)</f>
        <v>24.0071400821119</v>
      </c>
      <c r="AL28" s="19" t="n">
        <f aca="false">MAX(0,(P28+U28+Z28+AE28)-MAX(0,K28-AK28))</f>
        <v>8.04677827683037</v>
      </c>
      <c r="AM28" s="19" t="n">
        <f aca="false">MIN(AL28,AI28)</f>
        <v>8.04677827683037</v>
      </c>
      <c r="AN28" s="19" t="n">
        <f aca="false">IF(K28&lt;=0,MIN(AJ28,AL28-AM28),0)</f>
        <v>0</v>
      </c>
      <c r="AO28" s="19" t="n">
        <f aca="false">AM28+AN28</f>
        <v>8.04677827683037</v>
      </c>
      <c r="AP28" s="19" t="n">
        <f aca="false">MIN(P28,MAX(0,AO28-(0)))</f>
        <v>8.04677827683037</v>
      </c>
      <c r="AQ28" s="19" t="n">
        <f aca="false">MIN(U28,MAX(0,AO28-(P28)))</f>
        <v>0</v>
      </c>
      <c r="AR28" s="19" t="n">
        <f aca="false">MIN(Z28,MAX(0,AO28-(P28+U28)))</f>
        <v>0</v>
      </c>
      <c r="AS28" s="19" t="n">
        <f aca="false">MIN(AE28,MAX(0,AO28-(P28+U28+Z28)))</f>
        <v>0</v>
      </c>
      <c r="AT28" s="19" t="n">
        <f aca="false">P28-AP28</f>
        <v>116.064260739007</v>
      </c>
      <c r="AU28" s="19" t="n">
        <f aca="false">U28-AQ28</f>
        <v>40</v>
      </c>
      <c r="AV28" s="19" t="n">
        <f aca="false">Z28-AR28</f>
        <v>35</v>
      </c>
      <c r="AW28" s="19" t="n">
        <f aca="false">AE28-AS28</f>
        <v>25</v>
      </c>
      <c r="AX28" s="19" t="n">
        <f aca="false">MIN((AI28-AM28),MAX(0,AU_RES-(AJ28-AN28)))</f>
        <v>0</v>
      </c>
      <c r="AY28" s="19" t="n">
        <f aca="false">IF(K28&lt;=0,0,(AJ28-AN28)+AX28)</f>
        <v>5</v>
      </c>
      <c r="AZ28" s="19" t="n">
        <f aca="false">(AI28-AM28)-AX28+IF(K28&lt;=0,(AJ28-AN28)+AX28,0)</f>
        <v>1.70491885649761</v>
      </c>
      <c r="BA28" s="19" t="n">
        <f aca="false">E28-L28</f>
        <v>0.764913602315435</v>
      </c>
      <c r="BB28" s="19" t="n">
        <f aca="false">BB27+BA28</f>
        <v>27.0669173325545</v>
      </c>
      <c r="BC28" s="19" t="n">
        <f aca="false">AT28+AU28+AV28+AW28</f>
        <v>216.064260739007</v>
      </c>
      <c r="BD28" s="19" t="n">
        <f aca="false">K28-BC28</f>
        <v>24.0071400821119</v>
      </c>
    </row>
    <row r="29" customFormat="false" ht="15" hidden="false" customHeight="false" outlineLevel="0" collapsed="false">
      <c r="B29" s="18" t="n">
        <v>25</v>
      </c>
      <c r="C29" s="18" t="n">
        <f aca="false">MAX(AU_TERM-B29+1,1)</f>
        <v>36</v>
      </c>
      <c r="D29" s="19" t="n">
        <f aca="false">K28</f>
        <v>240.071400821119</v>
      </c>
      <c r="E29" s="19" t="n">
        <f aca="false">D29*(1-(1-MIN(AU_CDR*AU_MULT1,0.999))^(1/12))</f>
        <v>1.34081661028605</v>
      </c>
      <c r="F29" s="19" t="n">
        <f aca="false">D29-E29</f>
        <v>238.730584210833</v>
      </c>
      <c r="G29" s="19" t="n">
        <f aca="false">IF(F29&gt;0,F29*(AU_WAC/12)/(1-(1+AU_WAC/12)^(-C29)),0)</f>
        <v>8.10139096988757</v>
      </c>
      <c r="H29" s="19" t="n">
        <f aca="false">F29*AU_WAC/12</f>
        <v>2.68571907237187</v>
      </c>
      <c r="I29" s="19" t="n">
        <f aca="false">MIN(G29-H29,F29)</f>
        <v>5.4156718975157</v>
      </c>
      <c r="J29" s="19" t="n">
        <f aca="false">IF(C29&lt;=1,(F29-I29),(F29-I29)*(1-(1-AU_CPR)^(1/12)))</f>
        <v>2.0395481933722</v>
      </c>
      <c r="K29" s="19" t="n">
        <f aca="false">IF(C29&lt;=1,0,(F29-I29)-J29)</f>
        <v>231.275364119945</v>
      </c>
      <c r="L29" s="19" t="n">
        <f aca="false">E29*AU_REC</f>
        <v>0.603367474628724</v>
      </c>
      <c r="M29" s="19" t="n">
        <f aca="false">H29+I29+J29+L29</f>
        <v>10.7443066378885</v>
      </c>
      <c r="N29" s="19" t="n">
        <f aca="false">MIN(D29*AU_SERV/12,M29)</f>
        <v>0.200059500684266</v>
      </c>
      <c r="O29" s="19" t="n">
        <f aca="false">M29-N29</f>
        <v>10.5442471372042</v>
      </c>
      <c r="P29" s="19" t="n">
        <f aca="false">AT28</f>
        <v>116.064260739007</v>
      </c>
      <c r="Q29" s="19" t="n">
        <f aca="false">P29*AU_A_CP/12</f>
        <v>0.464257042956028</v>
      </c>
      <c r="R29" s="19" t="n">
        <f aca="false">MIN(Q29,O29)</f>
        <v>0.464257042956028</v>
      </c>
      <c r="S29" s="19" t="n">
        <f aca="false">MIN(AY28,Q29-R29)</f>
        <v>0</v>
      </c>
      <c r="T29" s="19" t="n">
        <f aca="false">O29-R29</f>
        <v>10.0799900942482</v>
      </c>
      <c r="U29" s="19" t="n">
        <f aca="false">AU28</f>
        <v>40</v>
      </c>
      <c r="V29" s="19" t="n">
        <f aca="false">U29*AU_B_CP/12</f>
        <v>0.18</v>
      </c>
      <c r="W29" s="19" t="n">
        <f aca="false">MIN(V29,T29)</f>
        <v>0.18</v>
      </c>
      <c r="X29" s="19" t="n">
        <f aca="false">MIN((AY28-S29),V29-W29)</f>
        <v>0</v>
      </c>
      <c r="Y29" s="19" t="n">
        <f aca="false">T29-W29</f>
        <v>9.8999900942482</v>
      </c>
      <c r="Z29" s="19" t="n">
        <f aca="false">AV28</f>
        <v>35</v>
      </c>
      <c r="AA29" s="19" t="n">
        <f aca="false">Z29*AU_C_CP/12</f>
        <v>0.175</v>
      </c>
      <c r="AB29" s="19" t="n">
        <f aca="false">MIN(AA29,Y29)</f>
        <v>0.175</v>
      </c>
      <c r="AC29" s="19" t="n">
        <f aca="false">MIN(((AY28-S29)-X29),AA29-AB29)</f>
        <v>0</v>
      </c>
      <c r="AD29" s="19" t="n">
        <f aca="false">Y29-AB29</f>
        <v>9.7249900942482</v>
      </c>
      <c r="AE29" s="19" t="n">
        <f aca="false">AW28</f>
        <v>25</v>
      </c>
      <c r="AF29" s="19" t="n">
        <f aca="false">AE29*AU_D_CP/12</f>
        <v>0.151041666666667</v>
      </c>
      <c r="AG29" s="19" t="n">
        <f aca="false">MIN(AF29,AD29)</f>
        <v>0.151041666666667</v>
      </c>
      <c r="AH29" s="19" t="n">
        <f aca="false">MIN((((AY28-S29)-X29)-AC29),AF29-AG29)</f>
        <v>0</v>
      </c>
      <c r="AI29" s="19" t="n">
        <f aca="false">AD29-AG29</f>
        <v>9.57394842758154</v>
      </c>
      <c r="AJ29" s="19" t="n">
        <f aca="false">((((AY28-S29)-X29)-AC29)-AH29)</f>
        <v>5</v>
      </c>
      <c r="AK29" s="19" t="n">
        <f aca="false">IF(K29&gt;0,MAX(AU_OCT*K29,AU_OCF*AU_POOL),0)</f>
        <v>23.1275364119945</v>
      </c>
      <c r="AL29" s="19" t="n">
        <f aca="false">MAX(0,(P29+U29+Z29+AE29)-MAX(0,K29-AK29))</f>
        <v>7.91643303105658</v>
      </c>
      <c r="AM29" s="19" t="n">
        <f aca="false">MIN(AL29,AI29)</f>
        <v>7.91643303105658</v>
      </c>
      <c r="AN29" s="19" t="n">
        <f aca="false">IF(K29&lt;=0,MIN(AJ29,AL29-AM29),0)</f>
        <v>0</v>
      </c>
      <c r="AO29" s="19" t="n">
        <f aca="false">AM29+AN29</f>
        <v>7.91643303105658</v>
      </c>
      <c r="AP29" s="19" t="n">
        <f aca="false">MIN(P29,MAX(0,AO29-(0)))</f>
        <v>7.91643303105658</v>
      </c>
      <c r="AQ29" s="19" t="n">
        <f aca="false">MIN(U29,MAX(0,AO29-(P29)))</f>
        <v>0</v>
      </c>
      <c r="AR29" s="19" t="n">
        <f aca="false">MIN(Z29,MAX(0,AO29-(P29+U29)))</f>
        <v>0</v>
      </c>
      <c r="AS29" s="19" t="n">
        <f aca="false">MIN(AE29,MAX(0,AO29-(P29+U29+Z29)))</f>
        <v>0</v>
      </c>
      <c r="AT29" s="19" t="n">
        <f aca="false">P29-AP29</f>
        <v>108.14782770795</v>
      </c>
      <c r="AU29" s="19" t="n">
        <f aca="false">U29-AQ29</f>
        <v>40</v>
      </c>
      <c r="AV29" s="19" t="n">
        <f aca="false">Z29-AR29</f>
        <v>35</v>
      </c>
      <c r="AW29" s="19" t="n">
        <f aca="false">AE29-AS29</f>
        <v>25</v>
      </c>
      <c r="AX29" s="19" t="n">
        <f aca="false">MIN((AI29-AM29),MAX(0,AU_RES-(AJ29-AN29)))</f>
        <v>0</v>
      </c>
      <c r="AY29" s="19" t="n">
        <f aca="false">IF(K29&lt;=0,0,(AJ29-AN29)+AX29)</f>
        <v>5</v>
      </c>
      <c r="AZ29" s="19" t="n">
        <f aca="false">(AI29-AM29)-AX29+IF(K29&lt;=0,(AJ29-AN29)+AX29,0)</f>
        <v>1.65751539652495</v>
      </c>
      <c r="BA29" s="19" t="n">
        <f aca="false">E29-L29</f>
        <v>0.737449135657329</v>
      </c>
      <c r="BB29" s="19" t="n">
        <f aca="false">BB28+BA29</f>
        <v>27.8043664682118</v>
      </c>
      <c r="BC29" s="19" t="n">
        <f aca="false">AT29+AU29+AV29+AW29</f>
        <v>208.14782770795</v>
      </c>
      <c r="BD29" s="19" t="n">
        <f aca="false">K29-BC29</f>
        <v>23.1275364119945</v>
      </c>
    </row>
    <row r="30" customFormat="false" ht="15" hidden="false" customHeight="false" outlineLevel="0" collapsed="false">
      <c r="B30" s="18" t="n">
        <v>26</v>
      </c>
      <c r="C30" s="18" t="n">
        <f aca="false">MAX(AU_TERM-B30+1,1)</f>
        <v>35</v>
      </c>
      <c r="D30" s="19" t="n">
        <f aca="false">K29</f>
        <v>231.275364119945</v>
      </c>
      <c r="E30" s="19" t="n">
        <f aca="false">D30*(1-(1-MIN(AU_CDR*AU_MULT1,0.999))^(1/12))</f>
        <v>1.29169009178663</v>
      </c>
      <c r="F30" s="19" t="n">
        <f aca="false">D30-E30</f>
        <v>229.983674028158</v>
      </c>
      <c r="G30" s="19" t="n">
        <f aca="false">IF(F30&gt;0,F30*(AU_WAC/12)/(1-(1+AU_WAC/12)^(-C30)),0)</f>
        <v>7.98572042189582</v>
      </c>
      <c r="H30" s="19" t="n">
        <f aca="false">F30*AU_WAC/12</f>
        <v>2.58731633281678</v>
      </c>
      <c r="I30" s="19" t="n">
        <f aca="false">MIN(G30-H30,F30)</f>
        <v>5.39840408907904</v>
      </c>
      <c r="J30" s="19" t="n">
        <f aca="false">IF(C30&lt;=1,(F30-I30),(F30-I30)*(1-(1-AU_CPR)^(1/12)))</f>
        <v>1.96323705596298</v>
      </c>
      <c r="K30" s="19" t="n">
        <f aca="false">IF(C30&lt;=1,0,(F30-I30)-J30)</f>
        <v>222.622032883116</v>
      </c>
      <c r="L30" s="19" t="n">
        <f aca="false">E30*AU_REC</f>
        <v>0.581260541303986</v>
      </c>
      <c r="M30" s="19" t="n">
        <f aca="false">H30+I30+J30+L30</f>
        <v>10.5302180191628</v>
      </c>
      <c r="N30" s="19" t="n">
        <f aca="false">MIN(D30*AU_SERV/12,M30)</f>
        <v>0.192729470099954</v>
      </c>
      <c r="O30" s="19" t="n">
        <f aca="false">M30-N30</f>
        <v>10.3374885490628</v>
      </c>
      <c r="P30" s="19" t="n">
        <f aca="false">AT29</f>
        <v>108.14782770795</v>
      </c>
      <c r="Q30" s="19" t="n">
        <f aca="false">P30*AU_A_CP/12</f>
        <v>0.432591310831802</v>
      </c>
      <c r="R30" s="19" t="n">
        <f aca="false">MIN(Q30,O30)</f>
        <v>0.432591310831802</v>
      </c>
      <c r="S30" s="19" t="n">
        <f aca="false">MIN(AY29,Q30-R30)</f>
        <v>0</v>
      </c>
      <c r="T30" s="19" t="n">
        <f aca="false">O30-R30</f>
        <v>9.90489723823102</v>
      </c>
      <c r="U30" s="19" t="n">
        <f aca="false">AU29</f>
        <v>40</v>
      </c>
      <c r="V30" s="19" t="n">
        <f aca="false">U30*AU_B_CP/12</f>
        <v>0.18</v>
      </c>
      <c r="W30" s="19" t="n">
        <f aca="false">MIN(V30,T30)</f>
        <v>0.18</v>
      </c>
      <c r="X30" s="19" t="n">
        <f aca="false">MIN((AY29-S30),V30-W30)</f>
        <v>0</v>
      </c>
      <c r="Y30" s="19" t="n">
        <f aca="false">T30-W30</f>
        <v>9.72489723823103</v>
      </c>
      <c r="Z30" s="19" t="n">
        <f aca="false">AV29</f>
        <v>35</v>
      </c>
      <c r="AA30" s="19" t="n">
        <f aca="false">Z30*AU_C_CP/12</f>
        <v>0.175</v>
      </c>
      <c r="AB30" s="19" t="n">
        <f aca="false">MIN(AA30,Y30)</f>
        <v>0.175</v>
      </c>
      <c r="AC30" s="19" t="n">
        <f aca="false">MIN(((AY29-S30)-X30),AA30-AB30)</f>
        <v>0</v>
      </c>
      <c r="AD30" s="19" t="n">
        <f aca="false">Y30-AB30</f>
        <v>9.54989723823102</v>
      </c>
      <c r="AE30" s="19" t="n">
        <f aca="false">AW29</f>
        <v>25</v>
      </c>
      <c r="AF30" s="19" t="n">
        <f aca="false">AE30*AU_D_CP/12</f>
        <v>0.151041666666667</v>
      </c>
      <c r="AG30" s="19" t="n">
        <f aca="false">MIN(AF30,AD30)</f>
        <v>0.151041666666667</v>
      </c>
      <c r="AH30" s="19" t="n">
        <f aca="false">MIN((((AY29-S30)-X30)-AC30),AF30-AG30)</f>
        <v>0</v>
      </c>
      <c r="AI30" s="19" t="n">
        <f aca="false">AD30-AG30</f>
        <v>9.39885557156436</v>
      </c>
      <c r="AJ30" s="19" t="n">
        <f aca="false">((((AY29-S30)-X30)-AC30)-AH30)</f>
        <v>5</v>
      </c>
      <c r="AK30" s="19" t="n">
        <f aca="false">IF(K30&gt;0,MAX(AU_OCT*K30,AU_OCF*AU_POOL),0)</f>
        <v>22.2622032883116</v>
      </c>
      <c r="AL30" s="19" t="n">
        <f aca="false">MAX(0,(P30+U30+Z30+AE30)-MAX(0,K30-AK30))</f>
        <v>7.78799811314579</v>
      </c>
      <c r="AM30" s="19" t="n">
        <f aca="false">MIN(AL30,AI30)</f>
        <v>7.78799811314579</v>
      </c>
      <c r="AN30" s="19" t="n">
        <f aca="false">IF(K30&lt;=0,MIN(AJ30,AL30-AM30),0)</f>
        <v>0</v>
      </c>
      <c r="AO30" s="19" t="n">
        <f aca="false">AM30+AN30</f>
        <v>7.78799811314579</v>
      </c>
      <c r="AP30" s="19" t="n">
        <f aca="false">MIN(P30,MAX(0,AO30-(0)))</f>
        <v>7.78799811314579</v>
      </c>
      <c r="AQ30" s="19" t="n">
        <f aca="false">MIN(U30,MAX(0,AO30-(P30)))</f>
        <v>0</v>
      </c>
      <c r="AR30" s="19" t="n">
        <f aca="false">MIN(Z30,MAX(0,AO30-(P30+U30)))</f>
        <v>0</v>
      </c>
      <c r="AS30" s="19" t="n">
        <f aca="false">MIN(AE30,MAX(0,AO30-(P30+U30+Z30)))</f>
        <v>0</v>
      </c>
      <c r="AT30" s="19" t="n">
        <f aca="false">P30-AP30</f>
        <v>100.359829594805</v>
      </c>
      <c r="AU30" s="19" t="n">
        <f aca="false">U30-AQ30</f>
        <v>40</v>
      </c>
      <c r="AV30" s="19" t="n">
        <f aca="false">Z30-AR30</f>
        <v>35</v>
      </c>
      <c r="AW30" s="19" t="n">
        <f aca="false">AE30-AS30</f>
        <v>25</v>
      </c>
      <c r="AX30" s="19" t="n">
        <f aca="false">MIN((AI30-AM30),MAX(0,AU_RES-(AJ30-AN30)))</f>
        <v>0</v>
      </c>
      <c r="AY30" s="19" t="n">
        <f aca="false">IF(K30&lt;=0,0,(AJ30-AN30)+AX30)</f>
        <v>5</v>
      </c>
      <c r="AZ30" s="19" t="n">
        <f aca="false">(AI30-AM30)-AX30+IF(K30&lt;=0,(AJ30-AN30)+AX30,0)</f>
        <v>1.61085745841857</v>
      </c>
      <c r="BA30" s="19" t="n">
        <f aca="false">E30-L30</f>
        <v>0.710429550482649</v>
      </c>
      <c r="BB30" s="19" t="n">
        <f aca="false">BB29+BA30</f>
        <v>28.5147960186945</v>
      </c>
      <c r="BC30" s="19" t="n">
        <f aca="false">AT30+AU30+AV30+AW30</f>
        <v>200.359829594805</v>
      </c>
      <c r="BD30" s="19" t="n">
        <f aca="false">K30-BC30</f>
        <v>22.2622032883116</v>
      </c>
    </row>
    <row r="31" customFormat="false" ht="15" hidden="false" customHeight="false" outlineLevel="0" collapsed="false">
      <c r="B31" s="18" t="n">
        <v>27</v>
      </c>
      <c r="C31" s="18" t="n">
        <f aca="false">MAX(AU_TERM-B31+1,1)</f>
        <v>34</v>
      </c>
      <c r="D31" s="19" t="n">
        <f aca="false">K30</f>
        <v>222.622032883116</v>
      </c>
      <c r="E31" s="19" t="n">
        <f aca="false">D31*(1-(1-MIN(AU_CDR*AU_MULT1,0.999))^(1/12))</f>
        <v>1.24336059390824</v>
      </c>
      <c r="F31" s="19" t="n">
        <f aca="false">D31-E31</f>
        <v>221.378672289208</v>
      </c>
      <c r="G31" s="19" t="n">
        <f aca="false">IF(F31&gt;0,F31*(AU_WAC/12)/(1-(1+AU_WAC/12)^(-C31)),0)</f>
        <v>7.87170140210736</v>
      </c>
      <c r="H31" s="19" t="n">
        <f aca="false">F31*AU_WAC/12</f>
        <v>2.49051006325359</v>
      </c>
      <c r="I31" s="19" t="n">
        <f aca="false">MIN(G31-H31,F31)</f>
        <v>5.38119133885377</v>
      </c>
      <c r="J31" s="19" t="n">
        <f aca="false">IF(C31&lt;=1,(F31-I31),(F31-I31)*(1-(1-AU_CPR)^(1/12)))</f>
        <v>1.88816594566251</v>
      </c>
      <c r="K31" s="19" t="n">
        <f aca="false">IF(C31&lt;=1,0,(F31-I31)-J31)</f>
        <v>214.109315004692</v>
      </c>
      <c r="L31" s="19" t="n">
        <f aca="false">E31*AU_REC</f>
        <v>0.559512267258709</v>
      </c>
      <c r="M31" s="19" t="n">
        <f aca="false">H31+I31+J31+L31</f>
        <v>10.3193796150286</v>
      </c>
      <c r="N31" s="19" t="n">
        <f aca="false">MIN(D31*AU_SERV/12,M31)</f>
        <v>0.18551836073593</v>
      </c>
      <c r="O31" s="19" t="n">
        <f aca="false">M31-N31</f>
        <v>10.1338612542927</v>
      </c>
      <c r="P31" s="19" t="n">
        <f aca="false">AT30</f>
        <v>100.359829594805</v>
      </c>
      <c r="Q31" s="19" t="n">
        <f aca="false">P31*AU_A_CP/12</f>
        <v>0.401439318379219</v>
      </c>
      <c r="R31" s="19" t="n">
        <f aca="false">MIN(Q31,O31)</f>
        <v>0.401439318379219</v>
      </c>
      <c r="S31" s="19" t="n">
        <f aca="false">MIN(AY30,Q31-R31)</f>
        <v>0</v>
      </c>
      <c r="T31" s="19" t="n">
        <f aca="false">O31-R31</f>
        <v>9.73242193591344</v>
      </c>
      <c r="U31" s="19" t="n">
        <f aca="false">AU30</f>
        <v>40</v>
      </c>
      <c r="V31" s="19" t="n">
        <f aca="false">U31*AU_B_CP/12</f>
        <v>0.18</v>
      </c>
      <c r="W31" s="19" t="n">
        <f aca="false">MIN(V31,T31)</f>
        <v>0.18</v>
      </c>
      <c r="X31" s="19" t="n">
        <f aca="false">MIN((AY30-S31),V31-W31)</f>
        <v>0</v>
      </c>
      <c r="Y31" s="19" t="n">
        <f aca="false">T31-W31</f>
        <v>9.55242193591344</v>
      </c>
      <c r="Z31" s="19" t="n">
        <f aca="false">AV30</f>
        <v>35</v>
      </c>
      <c r="AA31" s="19" t="n">
        <f aca="false">Z31*AU_C_CP/12</f>
        <v>0.175</v>
      </c>
      <c r="AB31" s="19" t="n">
        <f aca="false">MIN(AA31,Y31)</f>
        <v>0.175</v>
      </c>
      <c r="AC31" s="19" t="n">
        <f aca="false">MIN(((AY30-S31)-X31),AA31-AB31)</f>
        <v>0</v>
      </c>
      <c r="AD31" s="19" t="n">
        <f aca="false">Y31-AB31</f>
        <v>9.37742193591344</v>
      </c>
      <c r="AE31" s="19" t="n">
        <f aca="false">AW30</f>
        <v>25</v>
      </c>
      <c r="AF31" s="19" t="n">
        <f aca="false">AE31*AU_D_CP/12</f>
        <v>0.151041666666667</v>
      </c>
      <c r="AG31" s="19" t="n">
        <f aca="false">MIN(AF31,AD31)</f>
        <v>0.151041666666667</v>
      </c>
      <c r="AH31" s="19" t="n">
        <f aca="false">MIN((((AY30-S31)-X31)-AC31),AF31-AG31)</f>
        <v>0</v>
      </c>
      <c r="AI31" s="19" t="n">
        <f aca="false">AD31-AG31</f>
        <v>9.22638026924677</v>
      </c>
      <c r="AJ31" s="19" t="n">
        <f aca="false">((((AY30-S31)-X31)-AC31)-AH31)</f>
        <v>5</v>
      </c>
      <c r="AK31" s="19" t="n">
        <f aca="false">IF(K31&gt;0,MAX(AU_OCT*K31,AU_OCF*AU_POOL),0)</f>
        <v>21.4109315004692</v>
      </c>
      <c r="AL31" s="19" t="n">
        <f aca="false">MAX(0,(P31+U31+Z31+AE31)-MAX(0,K31-AK31))</f>
        <v>7.66144609058205</v>
      </c>
      <c r="AM31" s="19" t="n">
        <f aca="false">MIN(AL31,AI31)</f>
        <v>7.66144609058205</v>
      </c>
      <c r="AN31" s="19" t="n">
        <f aca="false">IF(K31&lt;=0,MIN(AJ31,AL31-AM31),0)</f>
        <v>0</v>
      </c>
      <c r="AO31" s="19" t="n">
        <f aca="false">AM31+AN31</f>
        <v>7.66144609058205</v>
      </c>
      <c r="AP31" s="19" t="n">
        <f aca="false">MIN(P31,MAX(0,AO31-(0)))</f>
        <v>7.66144609058205</v>
      </c>
      <c r="AQ31" s="19" t="n">
        <f aca="false">MIN(U31,MAX(0,AO31-(P31)))</f>
        <v>0</v>
      </c>
      <c r="AR31" s="19" t="n">
        <f aca="false">MIN(Z31,MAX(0,AO31-(P31+U31)))</f>
        <v>0</v>
      </c>
      <c r="AS31" s="19" t="n">
        <f aca="false">MIN(AE31,MAX(0,AO31-(P31+U31+Z31)))</f>
        <v>0</v>
      </c>
      <c r="AT31" s="19" t="n">
        <f aca="false">P31-AP31</f>
        <v>92.6983835042226</v>
      </c>
      <c r="AU31" s="19" t="n">
        <f aca="false">U31-AQ31</f>
        <v>40</v>
      </c>
      <c r="AV31" s="19" t="n">
        <f aca="false">Z31-AR31</f>
        <v>35</v>
      </c>
      <c r="AW31" s="19" t="n">
        <f aca="false">AE31-AS31</f>
        <v>25</v>
      </c>
      <c r="AX31" s="19" t="n">
        <f aca="false">MIN((AI31-AM31),MAX(0,AU_RES-(AJ31-AN31)))</f>
        <v>0</v>
      </c>
      <c r="AY31" s="19" t="n">
        <f aca="false">IF(K31&lt;=0,0,(AJ31-AN31)+AX31)</f>
        <v>5</v>
      </c>
      <c r="AZ31" s="19" t="n">
        <f aca="false">(AI31-AM31)-AX31+IF(K31&lt;=0,(AJ31-AN31)+AX31,0)</f>
        <v>1.56493417866472</v>
      </c>
      <c r="BA31" s="19" t="n">
        <f aca="false">E31-L31</f>
        <v>0.683848326649533</v>
      </c>
      <c r="BB31" s="19" t="n">
        <f aca="false">BB30+BA31</f>
        <v>29.198644345344</v>
      </c>
      <c r="BC31" s="19" t="n">
        <f aca="false">AT31+AU31+AV31+AW31</f>
        <v>192.698383504223</v>
      </c>
      <c r="BD31" s="19" t="n">
        <f aca="false">K31-BC31</f>
        <v>21.4109315004692</v>
      </c>
    </row>
    <row r="32" customFormat="false" ht="15" hidden="false" customHeight="false" outlineLevel="0" collapsed="false">
      <c r="B32" s="18" t="n">
        <v>28</v>
      </c>
      <c r="C32" s="18" t="n">
        <f aca="false">MAX(AU_TERM-B32+1,1)</f>
        <v>33</v>
      </c>
      <c r="D32" s="19" t="n">
        <f aca="false">K31</f>
        <v>214.109315004692</v>
      </c>
      <c r="E32" s="19" t="n">
        <f aca="false">D32*(1-(1-MIN(AU_CDR*AU_MULT1,0.999))^(1/12))</f>
        <v>1.19581643208375</v>
      </c>
      <c r="F32" s="19" t="n">
        <f aca="false">D32-E32</f>
        <v>212.913498572608</v>
      </c>
      <c r="G32" s="19" t="n">
        <f aca="false">IF(F32&gt;0,F32*(AU_WAC/12)/(1-(1+AU_WAC/12)^(-C32)),0)</f>
        <v>7.75931033022926</v>
      </c>
      <c r="H32" s="19" t="n">
        <f aca="false">F32*AU_WAC/12</f>
        <v>2.39527685894184</v>
      </c>
      <c r="I32" s="19" t="n">
        <f aca="false">MIN(G32-H32,F32)</f>
        <v>5.36403347128742</v>
      </c>
      <c r="J32" s="19" t="n">
        <f aca="false">IF(C32&lt;=1,(F32-I32),(F32-I32)*(1-(1-AU_CPR)^(1/12)))</f>
        <v>1.81431667777115</v>
      </c>
      <c r="K32" s="19" t="n">
        <f aca="false">IF(C32&lt;=1,0,(F32-I32)-J32)</f>
        <v>205.735148423549</v>
      </c>
      <c r="L32" s="19" t="n">
        <f aca="false">E32*AU_REC</f>
        <v>0.53811739443769</v>
      </c>
      <c r="M32" s="19" t="n">
        <f aca="false">H32+I32+J32+L32</f>
        <v>10.1117444024381</v>
      </c>
      <c r="N32" s="19" t="n">
        <f aca="false">MIN(D32*AU_SERV/12,M32)</f>
        <v>0.178424429170576</v>
      </c>
      <c r="O32" s="19" t="n">
        <f aca="false">M32-N32</f>
        <v>9.93331997326752</v>
      </c>
      <c r="P32" s="19" t="n">
        <f aca="false">AT31</f>
        <v>92.6983835042226</v>
      </c>
      <c r="Q32" s="19" t="n">
        <f aca="false">P32*AU_A_CP/12</f>
        <v>0.37079353401689</v>
      </c>
      <c r="R32" s="19" t="n">
        <f aca="false">MIN(Q32,O32)</f>
        <v>0.37079353401689</v>
      </c>
      <c r="S32" s="19" t="n">
        <f aca="false">MIN(AY31,Q32-R32)</f>
        <v>0</v>
      </c>
      <c r="T32" s="19" t="n">
        <f aca="false">O32-R32</f>
        <v>9.56252643925063</v>
      </c>
      <c r="U32" s="19" t="n">
        <f aca="false">AU31</f>
        <v>40</v>
      </c>
      <c r="V32" s="19" t="n">
        <f aca="false">U32*AU_B_CP/12</f>
        <v>0.18</v>
      </c>
      <c r="W32" s="19" t="n">
        <f aca="false">MIN(V32,T32)</f>
        <v>0.18</v>
      </c>
      <c r="X32" s="19" t="n">
        <f aca="false">MIN((AY31-S32),V32-W32)</f>
        <v>0</v>
      </c>
      <c r="Y32" s="19" t="n">
        <f aca="false">T32-W32</f>
        <v>9.38252643925063</v>
      </c>
      <c r="Z32" s="19" t="n">
        <f aca="false">AV31</f>
        <v>35</v>
      </c>
      <c r="AA32" s="19" t="n">
        <f aca="false">Z32*AU_C_CP/12</f>
        <v>0.175</v>
      </c>
      <c r="AB32" s="19" t="n">
        <f aca="false">MIN(AA32,Y32)</f>
        <v>0.175</v>
      </c>
      <c r="AC32" s="19" t="n">
        <f aca="false">MIN(((AY31-S32)-X32),AA32-AB32)</f>
        <v>0</v>
      </c>
      <c r="AD32" s="19" t="n">
        <f aca="false">Y32-AB32</f>
        <v>9.20752643925063</v>
      </c>
      <c r="AE32" s="19" t="n">
        <f aca="false">AW31</f>
        <v>25</v>
      </c>
      <c r="AF32" s="19" t="n">
        <f aca="false">AE32*AU_D_CP/12</f>
        <v>0.151041666666667</v>
      </c>
      <c r="AG32" s="19" t="n">
        <f aca="false">MIN(AF32,AD32)</f>
        <v>0.151041666666667</v>
      </c>
      <c r="AH32" s="19" t="n">
        <f aca="false">MIN((((AY31-S32)-X32)-AC32),AF32-AG32)</f>
        <v>0</v>
      </c>
      <c r="AI32" s="19" t="n">
        <f aca="false">AD32-AG32</f>
        <v>9.05648477258397</v>
      </c>
      <c r="AJ32" s="19" t="n">
        <f aca="false">((((AY31-S32)-X32)-AC32)-AH32)</f>
        <v>5</v>
      </c>
      <c r="AK32" s="19" t="n">
        <f aca="false">IF(K32&gt;0,MAX(AU_OCT*K32,AU_OCF*AU_POOL),0)</f>
        <v>20.5735148423549</v>
      </c>
      <c r="AL32" s="19" t="n">
        <f aca="false">MAX(0,(P32+U32+Z32+AE32)-MAX(0,K32-AK32))</f>
        <v>7.53674992302811</v>
      </c>
      <c r="AM32" s="19" t="n">
        <f aca="false">MIN(AL32,AI32)</f>
        <v>7.53674992302811</v>
      </c>
      <c r="AN32" s="19" t="n">
        <f aca="false">IF(K32&lt;=0,MIN(AJ32,AL32-AM32),0)</f>
        <v>0</v>
      </c>
      <c r="AO32" s="19" t="n">
        <f aca="false">AM32+AN32</f>
        <v>7.53674992302811</v>
      </c>
      <c r="AP32" s="19" t="n">
        <f aca="false">MIN(P32,MAX(0,AO32-(0)))</f>
        <v>7.53674992302811</v>
      </c>
      <c r="AQ32" s="19" t="n">
        <f aca="false">MIN(U32,MAX(0,AO32-(P32)))</f>
        <v>0</v>
      </c>
      <c r="AR32" s="19" t="n">
        <f aca="false">MIN(Z32,MAX(0,AO32-(P32+U32)))</f>
        <v>0</v>
      </c>
      <c r="AS32" s="19" t="n">
        <f aca="false">MIN(AE32,MAX(0,AO32-(P32+U32+Z32)))</f>
        <v>0</v>
      </c>
      <c r="AT32" s="19" t="n">
        <f aca="false">P32-AP32</f>
        <v>85.1616335811945</v>
      </c>
      <c r="AU32" s="19" t="n">
        <f aca="false">U32-AQ32</f>
        <v>40</v>
      </c>
      <c r="AV32" s="19" t="n">
        <f aca="false">Z32-AR32</f>
        <v>35</v>
      </c>
      <c r="AW32" s="19" t="n">
        <f aca="false">AE32-AS32</f>
        <v>25</v>
      </c>
      <c r="AX32" s="19" t="n">
        <f aca="false">MIN((AI32-AM32),MAX(0,AU_RES-(AJ32-AN32)))</f>
        <v>0</v>
      </c>
      <c r="AY32" s="19" t="n">
        <f aca="false">IF(K32&lt;=0,0,(AJ32-AN32)+AX32)</f>
        <v>5</v>
      </c>
      <c r="AZ32" s="19" t="n">
        <f aca="false">(AI32-AM32)-AX32+IF(K32&lt;=0,(AJ32-AN32)+AX32,0)</f>
        <v>1.51973484955586</v>
      </c>
      <c r="BA32" s="19" t="n">
        <f aca="false">E32-L32</f>
        <v>0.657699037646065</v>
      </c>
      <c r="BB32" s="19" t="n">
        <f aca="false">BB31+BA32</f>
        <v>29.8563433829901</v>
      </c>
      <c r="BC32" s="19" t="n">
        <f aca="false">AT32+AU32+AV32+AW32</f>
        <v>185.161633581194</v>
      </c>
      <c r="BD32" s="19" t="n">
        <f aca="false">K32-BC32</f>
        <v>20.5735148423549</v>
      </c>
    </row>
    <row r="33" customFormat="false" ht="15" hidden="false" customHeight="false" outlineLevel="0" collapsed="false">
      <c r="B33" s="18" t="n">
        <v>29</v>
      </c>
      <c r="C33" s="18" t="n">
        <f aca="false">MAX(AU_TERM-B33+1,1)</f>
        <v>32</v>
      </c>
      <c r="D33" s="19" t="n">
        <f aca="false">K32</f>
        <v>205.735148423549</v>
      </c>
      <c r="E33" s="19" t="n">
        <f aca="false">D33*(1-(1-MIN(AU_CDR*AU_MULT1,0.999))^(1/12))</f>
        <v>1.1490460895486</v>
      </c>
      <c r="F33" s="19" t="n">
        <f aca="false">D33-E33</f>
        <v>204.586102334001</v>
      </c>
      <c r="G33" s="19" t="n">
        <f aca="false">IF(F33&gt;0,F33*(AU_WAC/12)/(1-(1+AU_WAC/12)^(-C33)),0)</f>
        <v>7.64852396264477</v>
      </c>
      <c r="H33" s="19" t="n">
        <f aca="false">F33*AU_WAC/12</f>
        <v>2.30159365125751</v>
      </c>
      <c r="I33" s="19" t="n">
        <f aca="false">MIN(G33-H33,F33)</f>
        <v>5.34693031138726</v>
      </c>
      <c r="J33" s="19" t="n">
        <f aca="false">IF(C33&lt;=1,(F33-I33),(F33-I33)*(1-(1-AU_CPR)^(1/12)))</f>
        <v>1.74167132875758</v>
      </c>
      <c r="K33" s="19" t="n">
        <f aca="false">IF(C33&lt;=1,0,(F33-I33)-J33)</f>
        <v>197.497500693856</v>
      </c>
      <c r="L33" s="19" t="n">
        <f aca="false">E33*AU_REC</f>
        <v>0.51707074029687</v>
      </c>
      <c r="M33" s="19" t="n">
        <f aca="false">H33+I33+J33+L33</f>
        <v>9.90726603169922</v>
      </c>
      <c r="N33" s="19" t="n">
        <f aca="false">MIN(D33*AU_SERV/12,M33)</f>
        <v>0.171445957019625</v>
      </c>
      <c r="O33" s="19" t="n">
        <f aca="false">M33-N33</f>
        <v>9.73582007467959</v>
      </c>
      <c r="P33" s="19" t="n">
        <f aca="false">AT32</f>
        <v>85.1616335811945</v>
      </c>
      <c r="Q33" s="19" t="n">
        <f aca="false">P33*AU_A_CP/12</f>
        <v>0.340646534324778</v>
      </c>
      <c r="R33" s="19" t="n">
        <f aca="false">MIN(Q33,O33)</f>
        <v>0.340646534324778</v>
      </c>
      <c r="S33" s="19" t="n">
        <f aca="false">MIN(AY32,Q33-R33)</f>
        <v>0</v>
      </c>
      <c r="T33" s="19" t="n">
        <f aca="false">O33-R33</f>
        <v>9.39517354035482</v>
      </c>
      <c r="U33" s="19" t="n">
        <f aca="false">AU32</f>
        <v>40</v>
      </c>
      <c r="V33" s="19" t="n">
        <f aca="false">U33*AU_B_CP/12</f>
        <v>0.18</v>
      </c>
      <c r="W33" s="19" t="n">
        <f aca="false">MIN(V33,T33)</f>
        <v>0.18</v>
      </c>
      <c r="X33" s="19" t="n">
        <f aca="false">MIN((AY32-S33),V33-W33)</f>
        <v>0</v>
      </c>
      <c r="Y33" s="19" t="n">
        <f aca="false">T33-W33</f>
        <v>9.21517354035482</v>
      </c>
      <c r="Z33" s="19" t="n">
        <f aca="false">AV32</f>
        <v>35</v>
      </c>
      <c r="AA33" s="19" t="n">
        <f aca="false">Z33*AU_C_CP/12</f>
        <v>0.175</v>
      </c>
      <c r="AB33" s="19" t="n">
        <f aca="false">MIN(AA33,Y33)</f>
        <v>0.175</v>
      </c>
      <c r="AC33" s="19" t="n">
        <f aca="false">MIN(((AY32-S33)-X33),AA33-AB33)</f>
        <v>0</v>
      </c>
      <c r="AD33" s="19" t="n">
        <f aca="false">Y33-AB33</f>
        <v>9.04017354035481</v>
      </c>
      <c r="AE33" s="19" t="n">
        <f aca="false">AW32</f>
        <v>25</v>
      </c>
      <c r="AF33" s="19" t="n">
        <f aca="false">AE33*AU_D_CP/12</f>
        <v>0.151041666666667</v>
      </c>
      <c r="AG33" s="19" t="n">
        <f aca="false">MIN(AF33,AD33)</f>
        <v>0.151041666666667</v>
      </c>
      <c r="AH33" s="19" t="n">
        <f aca="false">MIN((((AY32-S33)-X33)-AC33),AF33-AG33)</f>
        <v>0</v>
      </c>
      <c r="AI33" s="19" t="n">
        <f aca="false">AD33-AG33</f>
        <v>8.88913187368815</v>
      </c>
      <c r="AJ33" s="19" t="n">
        <f aca="false">((((AY32-S33)-X33)-AC33)-AH33)</f>
        <v>5</v>
      </c>
      <c r="AK33" s="19" t="n">
        <f aca="false">IF(K33&gt;0,MAX(AU_OCT*K33,AU_OCF*AU_POOL),0)</f>
        <v>19.7497500693856</v>
      </c>
      <c r="AL33" s="19" t="n">
        <f aca="false">MAX(0,(P33+U33+Z33+AE33)-MAX(0,K33-AK33))</f>
        <v>7.41388295672411</v>
      </c>
      <c r="AM33" s="19" t="n">
        <f aca="false">MIN(AL33,AI33)</f>
        <v>7.41388295672411</v>
      </c>
      <c r="AN33" s="19" t="n">
        <f aca="false">IF(K33&lt;=0,MIN(AJ33,AL33-AM33),0)</f>
        <v>0</v>
      </c>
      <c r="AO33" s="19" t="n">
        <f aca="false">AM33+AN33</f>
        <v>7.41388295672411</v>
      </c>
      <c r="AP33" s="19" t="n">
        <f aca="false">MIN(P33,MAX(0,AO33-(0)))</f>
        <v>7.41388295672411</v>
      </c>
      <c r="AQ33" s="19" t="n">
        <f aca="false">MIN(U33,MAX(0,AO33-(P33)))</f>
        <v>0</v>
      </c>
      <c r="AR33" s="19" t="n">
        <f aca="false">MIN(Z33,MAX(0,AO33-(P33+U33)))</f>
        <v>0</v>
      </c>
      <c r="AS33" s="19" t="n">
        <f aca="false">MIN(AE33,MAX(0,AO33-(P33+U33+Z33)))</f>
        <v>0</v>
      </c>
      <c r="AT33" s="19" t="n">
        <f aca="false">P33-AP33</f>
        <v>77.7477506244704</v>
      </c>
      <c r="AU33" s="19" t="n">
        <f aca="false">U33-AQ33</f>
        <v>40</v>
      </c>
      <c r="AV33" s="19" t="n">
        <f aca="false">Z33-AR33</f>
        <v>35</v>
      </c>
      <c r="AW33" s="19" t="n">
        <f aca="false">AE33-AS33</f>
        <v>25</v>
      </c>
      <c r="AX33" s="19" t="n">
        <f aca="false">MIN((AI33-AM33),MAX(0,AU_RES-(AJ33-AN33)))</f>
        <v>0</v>
      </c>
      <c r="AY33" s="19" t="n">
        <f aca="false">IF(K33&lt;=0,0,(AJ33-AN33)+AX33)</f>
        <v>5</v>
      </c>
      <c r="AZ33" s="19" t="n">
        <f aca="false">(AI33-AM33)-AX33+IF(K33&lt;=0,(AJ33-AN33)+AX33,0)</f>
        <v>1.47524891696404</v>
      </c>
      <c r="BA33" s="19" t="n">
        <f aca="false">E33-L33</f>
        <v>0.63197534925173</v>
      </c>
      <c r="BB33" s="19" t="n">
        <f aca="false">BB32+BA33</f>
        <v>30.4883187322418</v>
      </c>
      <c r="BC33" s="19" t="n">
        <f aca="false">AT33+AU33+AV33+AW33</f>
        <v>177.74775062447</v>
      </c>
      <c r="BD33" s="19" t="n">
        <f aca="false">K33-BC33</f>
        <v>19.7497500693856</v>
      </c>
    </row>
    <row r="34" customFormat="false" ht="15" hidden="false" customHeight="false" outlineLevel="0" collapsed="false">
      <c r="B34" s="18" t="n">
        <v>30</v>
      </c>
      <c r="C34" s="18" t="n">
        <f aca="false">MAX(AU_TERM-B34+1,1)</f>
        <v>31</v>
      </c>
      <c r="D34" s="19" t="n">
        <f aca="false">K33</f>
        <v>197.497500693856</v>
      </c>
      <c r="E34" s="19" t="n">
        <f aca="false">D34*(1-(1-MIN(AU_CDR*AU_MULT1,0.999))^(1/12))</f>
        <v>1.1030382149418</v>
      </c>
      <c r="F34" s="19" t="n">
        <f aca="false">D34-E34</f>
        <v>196.394462478914</v>
      </c>
      <c r="G34" s="19" t="n">
        <f aca="false">IF(F34&gt;0,F34*(AU_WAC/12)/(1-(1+AU_WAC/12)^(-C34)),0)</f>
        <v>7.53931938760628</v>
      </c>
      <c r="H34" s="19" t="n">
        <f aca="false">F34*AU_WAC/12</f>
        <v>2.20943770288778</v>
      </c>
      <c r="I34" s="19" t="n">
        <f aca="false">MIN(G34-H34,F34)</f>
        <v>5.32988168471849</v>
      </c>
      <c r="J34" s="19" t="n">
        <f aca="false">IF(C34&lt;=1,(F34-I34),(F34-I34)*(1-(1-AU_CPR)^(1/12)))</f>
        <v>1.67021223252508</v>
      </c>
      <c r="K34" s="19" t="n">
        <f aca="false">IF(C34&lt;=1,0,(F34-I34)-J34)</f>
        <v>189.394368561671</v>
      </c>
      <c r="L34" s="19" t="n">
        <f aca="false">E34*AU_REC</f>
        <v>0.496367196723808</v>
      </c>
      <c r="M34" s="19" t="n">
        <f aca="false">H34+I34+J34+L34</f>
        <v>9.70589881685516</v>
      </c>
      <c r="N34" s="19" t="n">
        <f aca="false">MIN(D34*AU_SERV/12,M34)</f>
        <v>0.164581250578213</v>
      </c>
      <c r="O34" s="19" t="n">
        <f aca="false">M34-N34</f>
        <v>9.54131756627695</v>
      </c>
      <c r="P34" s="19" t="n">
        <f aca="false">AT33</f>
        <v>77.7477506244704</v>
      </c>
      <c r="Q34" s="19" t="n">
        <f aca="false">P34*AU_A_CP/12</f>
        <v>0.310991002497882</v>
      </c>
      <c r="R34" s="19" t="n">
        <f aca="false">MIN(Q34,O34)</f>
        <v>0.310991002497882</v>
      </c>
      <c r="S34" s="19" t="n">
        <f aca="false">MIN(AY33,Q34-R34)</f>
        <v>0</v>
      </c>
      <c r="T34" s="19" t="n">
        <f aca="false">O34-R34</f>
        <v>9.23032656377907</v>
      </c>
      <c r="U34" s="19" t="n">
        <f aca="false">AU33</f>
        <v>40</v>
      </c>
      <c r="V34" s="19" t="n">
        <f aca="false">U34*AU_B_CP/12</f>
        <v>0.18</v>
      </c>
      <c r="W34" s="19" t="n">
        <f aca="false">MIN(V34,T34)</f>
        <v>0.18</v>
      </c>
      <c r="X34" s="19" t="n">
        <f aca="false">MIN((AY33-S34),V34-W34)</f>
        <v>0</v>
      </c>
      <c r="Y34" s="19" t="n">
        <f aca="false">T34-W34</f>
        <v>9.05032656377907</v>
      </c>
      <c r="Z34" s="19" t="n">
        <f aca="false">AV33</f>
        <v>35</v>
      </c>
      <c r="AA34" s="19" t="n">
        <f aca="false">Z34*AU_C_CP/12</f>
        <v>0.175</v>
      </c>
      <c r="AB34" s="19" t="n">
        <f aca="false">MIN(AA34,Y34)</f>
        <v>0.175</v>
      </c>
      <c r="AC34" s="19" t="n">
        <f aca="false">MIN(((AY33-S34)-X34),AA34-AB34)</f>
        <v>0</v>
      </c>
      <c r="AD34" s="19" t="n">
        <f aca="false">Y34-AB34</f>
        <v>8.87532656377907</v>
      </c>
      <c r="AE34" s="19" t="n">
        <f aca="false">AW33</f>
        <v>25</v>
      </c>
      <c r="AF34" s="19" t="n">
        <f aca="false">AE34*AU_D_CP/12</f>
        <v>0.151041666666667</v>
      </c>
      <c r="AG34" s="19" t="n">
        <f aca="false">MIN(AF34,AD34)</f>
        <v>0.151041666666667</v>
      </c>
      <c r="AH34" s="19" t="n">
        <f aca="false">MIN((((AY33-S34)-X34)-AC34),AF34-AG34)</f>
        <v>0</v>
      </c>
      <c r="AI34" s="19" t="n">
        <f aca="false">AD34-AG34</f>
        <v>8.7242848971124</v>
      </c>
      <c r="AJ34" s="19" t="n">
        <f aca="false">((((AY33-S34)-X34)-AC34)-AH34)</f>
        <v>5</v>
      </c>
      <c r="AK34" s="19" t="n">
        <f aca="false">IF(K34&gt;0,MAX(AU_OCT*K34,AU_OCF*AU_POOL),0)</f>
        <v>18.9394368561671</v>
      </c>
      <c r="AL34" s="19" t="n">
        <f aca="false">MAX(0,(P34+U34+Z34+AE34)-MAX(0,K34-AK34))</f>
        <v>7.29281891896682</v>
      </c>
      <c r="AM34" s="19" t="n">
        <f aca="false">MIN(AL34,AI34)</f>
        <v>7.29281891896682</v>
      </c>
      <c r="AN34" s="19" t="n">
        <f aca="false">IF(K34&lt;=0,MIN(AJ34,AL34-AM34),0)</f>
        <v>0</v>
      </c>
      <c r="AO34" s="19" t="n">
        <f aca="false">AM34+AN34</f>
        <v>7.29281891896682</v>
      </c>
      <c r="AP34" s="19" t="n">
        <f aca="false">MIN(P34,MAX(0,AO34-(0)))</f>
        <v>7.29281891896682</v>
      </c>
      <c r="AQ34" s="19" t="n">
        <f aca="false">MIN(U34,MAX(0,AO34-(P34)))</f>
        <v>0</v>
      </c>
      <c r="AR34" s="19" t="n">
        <f aca="false">MIN(Z34,MAX(0,AO34-(P34+U34)))</f>
        <v>0</v>
      </c>
      <c r="AS34" s="19" t="n">
        <f aca="false">MIN(AE34,MAX(0,AO34-(P34+U34+Z34)))</f>
        <v>0</v>
      </c>
      <c r="AT34" s="19" t="n">
        <f aca="false">P34-AP34</f>
        <v>70.4549317055036</v>
      </c>
      <c r="AU34" s="19" t="n">
        <f aca="false">U34-AQ34</f>
        <v>40</v>
      </c>
      <c r="AV34" s="19" t="n">
        <f aca="false">Z34-AR34</f>
        <v>35</v>
      </c>
      <c r="AW34" s="19" t="n">
        <f aca="false">AE34-AS34</f>
        <v>25</v>
      </c>
      <c r="AX34" s="19" t="n">
        <f aca="false">MIN((AI34-AM34),MAX(0,AU_RES-(AJ34-AN34)))</f>
        <v>0</v>
      </c>
      <c r="AY34" s="19" t="n">
        <f aca="false">IF(K34&lt;=0,0,(AJ34-AN34)+AX34)</f>
        <v>5</v>
      </c>
      <c r="AZ34" s="19" t="n">
        <f aca="false">(AI34-AM34)-AX34+IF(K34&lt;=0,(AJ34-AN34)+AX34,0)</f>
        <v>1.43146597814559</v>
      </c>
      <c r="BA34" s="19" t="n">
        <f aca="false">E34-L34</f>
        <v>0.606671018217987</v>
      </c>
      <c r="BB34" s="19" t="n">
        <f aca="false">BB33+BA34</f>
        <v>31.0949897504598</v>
      </c>
      <c r="BC34" s="19" t="n">
        <f aca="false">AT34+AU34+AV34+AW34</f>
        <v>170.454931705504</v>
      </c>
      <c r="BD34" s="19" t="n">
        <f aca="false">K34-BC34</f>
        <v>18.9394368561671</v>
      </c>
    </row>
    <row r="35" customFormat="false" ht="15" hidden="false" customHeight="false" outlineLevel="0" collapsed="false">
      <c r="B35" s="18" t="n">
        <v>31</v>
      </c>
      <c r="C35" s="18" t="n">
        <f aca="false">MAX(AU_TERM-B35+1,1)</f>
        <v>30</v>
      </c>
      <c r="D35" s="19" t="n">
        <f aca="false">K34</f>
        <v>189.394368561671</v>
      </c>
      <c r="E35" s="19" t="n">
        <f aca="false">D35*(1-(1-MIN(AU_CDR*AU_MULT1,0.999))^(1/12))</f>
        <v>1.05778161994124</v>
      </c>
      <c r="F35" s="19" t="n">
        <f aca="false">D35-E35</f>
        <v>188.336586941729</v>
      </c>
      <c r="G35" s="19" t="n">
        <f aca="false">IF(F35&gt;0,F35*(AU_WAC/12)/(1-(1+AU_WAC/12)^(-C35)),0)</f>
        <v>7.43167402049701</v>
      </c>
      <c r="H35" s="19" t="n">
        <f aca="false">F35*AU_WAC/12</f>
        <v>2.11878660309446</v>
      </c>
      <c r="I35" s="19" t="n">
        <f aca="false">MIN(G35-H35,F35)</f>
        <v>5.31288741740255</v>
      </c>
      <c r="J35" s="19" t="n">
        <f aca="false">IF(C35&lt;=1,(F35-I35),(F35-I35)*(1-(1-AU_CPR)^(1/12)))</f>
        <v>1.59992197673098</v>
      </c>
      <c r="K35" s="19" t="n">
        <f aca="false">IF(C35&lt;=1,0,(F35-I35)-J35)</f>
        <v>181.423777547596</v>
      </c>
      <c r="L35" s="19" t="n">
        <f aca="false">E35*AU_REC</f>
        <v>0.476001728973559</v>
      </c>
      <c r="M35" s="19" t="n">
        <f aca="false">H35+I35+J35+L35</f>
        <v>9.50759772620154</v>
      </c>
      <c r="N35" s="19" t="n">
        <f aca="false">MIN(D35*AU_SERV/12,M35)</f>
        <v>0.157828640468059</v>
      </c>
      <c r="O35" s="19" t="n">
        <f aca="false">M35-N35</f>
        <v>9.34976908573349</v>
      </c>
      <c r="P35" s="19" t="n">
        <f aca="false">AT34</f>
        <v>70.4549317055036</v>
      </c>
      <c r="Q35" s="19" t="n">
        <f aca="false">P35*AU_A_CP/12</f>
        <v>0.281819726822014</v>
      </c>
      <c r="R35" s="19" t="n">
        <f aca="false">MIN(Q35,O35)</f>
        <v>0.281819726822014</v>
      </c>
      <c r="S35" s="19" t="n">
        <f aca="false">MIN(AY34,Q35-R35)</f>
        <v>0</v>
      </c>
      <c r="T35" s="19" t="n">
        <f aca="false">O35-R35</f>
        <v>9.06794935891147</v>
      </c>
      <c r="U35" s="19" t="n">
        <f aca="false">AU34</f>
        <v>40</v>
      </c>
      <c r="V35" s="19" t="n">
        <f aca="false">U35*AU_B_CP/12</f>
        <v>0.18</v>
      </c>
      <c r="W35" s="19" t="n">
        <f aca="false">MIN(V35,T35)</f>
        <v>0.18</v>
      </c>
      <c r="X35" s="19" t="n">
        <f aca="false">MIN((AY34-S35),V35-W35)</f>
        <v>0</v>
      </c>
      <c r="Y35" s="19" t="n">
        <f aca="false">T35-W35</f>
        <v>8.88794935891147</v>
      </c>
      <c r="Z35" s="19" t="n">
        <f aca="false">AV34</f>
        <v>35</v>
      </c>
      <c r="AA35" s="19" t="n">
        <f aca="false">Z35*AU_C_CP/12</f>
        <v>0.175</v>
      </c>
      <c r="AB35" s="19" t="n">
        <f aca="false">MIN(AA35,Y35)</f>
        <v>0.175</v>
      </c>
      <c r="AC35" s="19" t="n">
        <f aca="false">MIN(((AY34-S35)-X35),AA35-AB35)</f>
        <v>0</v>
      </c>
      <c r="AD35" s="19" t="n">
        <f aca="false">Y35-AB35</f>
        <v>8.71294935891147</v>
      </c>
      <c r="AE35" s="19" t="n">
        <f aca="false">AW34</f>
        <v>25</v>
      </c>
      <c r="AF35" s="19" t="n">
        <f aca="false">AE35*AU_D_CP/12</f>
        <v>0.151041666666667</v>
      </c>
      <c r="AG35" s="19" t="n">
        <f aca="false">MIN(AF35,AD35)</f>
        <v>0.151041666666667</v>
      </c>
      <c r="AH35" s="19" t="n">
        <f aca="false">MIN((((AY34-S35)-X35)-AC35),AF35-AG35)</f>
        <v>0</v>
      </c>
      <c r="AI35" s="19" t="n">
        <f aca="false">AD35-AG35</f>
        <v>8.5619076922448</v>
      </c>
      <c r="AJ35" s="19" t="n">
        <f aca="false">((((AY34-S35)-X35)-AC35)-AH35)</f>
        <v>5</v>
      </c>
      <c r="AK35" s="19" t="n">
        <f aca="false">IF(K35&gt;0,MAX(AU_OCT*K35,AU_OCF*AU_POOL),0)</f>
        <v>18.1423777547596</v>
      </c>
      <c r="AL35" s="19" t="n">
        <f aca="false">MAX(0,(P35+U35+Z35+AE35)-MAX(0,K35-AK35))</f>
        <v>7.17353191266727</v>
      </c>
      <c r="AM35" s="19" t="n">
        <f aca="false">MIN(AL35,AI35)</f>
        <v>7.17353191266727</v>
      </c>
      <c r="AN35" s="19" t="n">
        <f aca="false">IF(K35&lt;=0,MIN(AJ35,AL35-AM35),0)</f>
        <v>0</v>
      </c>
      <c r="AO35" s="19" t="n">
        <f aca="false">AM35+AN35</f>
        <v>7.17353191266727</v>
      </c>
      <c r="AP35" s="19" t="n">
        <f aca="false">MIN(P35,MAX(0,AO35-(0)))</f>
        <v>7.17353191266727</v>
      </c>
      <c r="AQ35" s="19" t="n">
        <f aca="false">MIN(U35,MAX(0,AO35-(P35)))</f>
        <v>0</v>
      </c>
      <c r="AR35" s="19" t="n">
        <f aca="false">MIN(Z35,MAX(0,AO35-(P35+U35)))</f>
        <v>0</v>
      </c>
      <c r="AS35" s="19" t="n">
        <f aca="false">MIN(AE35,MAX(0,AO35-(P35+U35+Z35)))</f>
        <v>0</v>
      </c>
      <c r="AT35" s="19" t="n">
        <f aca="false">P35-AP35</f>
        <v>63.2813997928363</v>
      </c>
      <c r="AU35" s="19" t="n">
        <f aca="false">U35-AQ35</f>
        <v>40</v>
      </c>
      <c r="AV35" s="19" t="n">
        <f aca="false">Z35-AR35</f>
        <v>35</v>
      </c>
      <c r="AW35" s="19" t="n">
        <f aca="false">AE35-AS35</f>
        <v>25</v>
      </c>
      <c r="AX35" s="19" t="n">
        <f aca="false">MIN((AI35-AM35),MAX(0,AU_RES-(AJ35-AN35)))</f>
        <v>0</v>
      </c>
      <c r="AY35" s="19" t="n">
        <f aca="false">IF(K35&lt;=0,0,(AJ35-AN35)+AX35)</f>
        <v>5</v>
      </c>
      <c r="AZ35" s="19" t="n">
        <f aca="false">(AI35-AM35)-AX35+IF(K35&lt;=0,(AJ35-AN35)+AX35,0)</f>
        <v>1.38837577957753</v>
      </c>
      <c r="BA35" s="19" t="n">
        <f aca="false">E35-L35</f>
        <v>0.581779890967683</v>
      </c>
      <c r="BB35" s="19" t="n">
        <f aca="false">BB34+BA35</f>
        <v>31.6767696414275</v>
      </c>
      <c r="BC35" s="19" t="n">
        <f aca="false">AT35+AU35+AV35+AW35</f>
        <v>163.281399792836</v>
      </c>
      <c r="BD35" s="19" t="n">
        <f aca="false">K35-BC35</f>
        <v>18.1423777547596</v>
      </c>
    </row>
    <row r="36" customFormat="false" ht="15" hidden="false" customHeight="false" outlineLevel="0" collapsed="false">
      <c r="B36" s="18" t="n">
        <v>32</v>
      </c>
      <c r="C36" s="18" t="n">
        <f aca="false">MAX(AU_TERM-B36+1,1)</f>
        <v>29</v>
      </c>
      <c r="D36" s="19" t="n">
        <f aca="false">K35</f>
        <v>181.423777547596</v>
      </c>
      <c r="E36" s="19" t="n">
        <f aca="false">D36*(1-(1-MIN(AU_CDR*AU_MULT1,0.999))^(1/12))</f>
        <v>1.01326527693281</v>
      </c>
      <c r="F36" s="19" t="n">
        <f aca="false">D36-E36</f>
        <v>180.410512270663</v>
      </c>
      <c r="G36" s="19" t="n">
        <f aca="false">IF(F36&gt;0,F36*(AU_WAC/12)/(1-(1+AU_WAC/12)^(-C36)),0)</f>
        <v>7.32556559916021</v>
      </c>
      <c r="H36" s="19" t="n">
        <f aca="false">F36*AU_WAC/12</f>
        <v>2.02961826304496</v>
      </c>
      <c r="I36" s="19" t="n">
        <f aca="false">MIN(G36-H36,F36)</f>
        <v>5.29594733611525</v>
      </c>
      <c r="J36" s="19" t="n">
        <f aca="false">IF(C36&lt;=1,(F36-I36),(F36-I36)*(1-(1-AU_CPR)^(1/12)))</f>
        <v>1.53078339915879</v>
      </c>
      <c r="K36" s="19" t="n">
        <f aca="false">IF(C36&lt;=1,0,(F36-I36)-J36)</f>
        <v>173.583781535389</v>
      </c>
      <c r="L36" s="19" t="n">
        <f aca="false">E36*AU_REC</f>
        <v>0.455969374619764</v>
      </c>
      <c r="M36" s="19" t="n">
        <f aca="false">H36+I36+J36+L36</f>
        <v>9.31231837293877</v>
      </c>
      <c r="N36" s="19" t="n">
        <f aca="false">MIN(D36*AU_SERV/12,M36)</f>
        <v>0.151186481289663</v>
      </c>
      <c r="O36" s="19" t="n">
        <f aca="false">M36-N36</f>
        <v>9.1611318916491</v>
      </c>
      <c r="P36" s="19" t="n">
        <f aca="false">AT35</f>
        <v>63.2813997928363</v>
      </c>
      <c r="Q36" s="19" t="n">
        <f aca="false">P36*AU_A_CP/12</f>
        <v>0.253125599171345</v>
      </c>
      <c r="R36" s="19" t="n">
        <f aca="false">MIN(Q36,O36)</f>
        <v>0.253125599171345</v>
      </c>
      <c r="S36" s="19" t="n">
        <f aca="false">MIN(AY35,Q36-R36)</f>
        <v>0</v>
      </c>
      <c r="T36" s="19" t="n">
        <f aca="false">O36-R36</f>
        <v>8.90800629247776</v>
      </c>
      <c r="U36" s="19" t="n">
        <f aca="false">AU35</f>
        <v>40</v>
      </c>
      <c r="V36" s="19" t="n">
        <f aca="false">U36*AU_B_CP/12</f>
        <v>0.18</v>
      </c>
      <c r="W36" s="19" t="n">
        <f aca="false">MIN(V36,T36)</f>
        <v>0.18</v>
      </c>
      <c r="X36" s="19" t="n">
        <f aca="false">MIN((AY35-S36),V36-W36)</f>
        <v>0</v>
      </c>
      <c r="Y36" s="19" t="n">
        <f aca="false">T36-W36</f>
        <v>8.72800629247776</v>
      </c>
      <c r="Z36" s="19" t="n">
        <f aca="false">AV35</f>
        <v>35</v>
      </c>
      <c r="AA36" s="19" t="n">
        <f aca="false">Z36*AU_C_CP/12</f>
        <v>0.175</v>
      </c>
      <c r="AB36" s="19" t="n">
        <f aca="false">MIN(AA36,Y36)</f>
        <v>0.175</v>
      </c>
      <c r="AC36" s="19" t="n">
        <f aca="false">MIN(((AY35-S36)-X36),AA36-AB36)</f>
        <v>0</v>
      </c>
      <c r="AD36" s="19" t="n">
        <f aca="false">Y36-AB36</f>
        <v>8.55300629247776</v>
      </c>
      <c r="AE36" s="19" t="n">
        <f aca="false">AW35</f>
        <v>25</v>
      </c>
      <c r="AF36" s="19" t="n">
        <f aca="false">AE36*AU_D_CP/12</f>
        <v>0.151041666666667</v>
      </c>
      <c r="AG36" s="19" t="n">
        <f aca="false">MIN(AF36,AD36)</f>
        <v>0.151041666666667</v>
      </c>
      <c r="AH36" s="19" t="n">
        <f aca="false">MIN((((AY35-S36)-X36)-AC36),AF36-AG36)</f>
        <v>0</v>
      </c>
      <c r="AI36" s="19" t="n">
        <f aca="false">AD36-AG36</f>
        <v>8.40196462581109</v>
      </c>
      <c r="AJ36" s="19" t="n">
        <f aca="false">((((AY35-S36)-X36)-AC36)-AH36)</f>
        <v>5</v>
      </c>
      <c r="AK36" s="19" t="n">
        <f aca="false">IF(K36&gt;0,MAX(AU_OCT*K36,AU_OCF*AU_POOL),0)</f>
        <v>17.3583781535389</v>
      </c>
      <c r="AL36" s="19" t="n">
        <f aca="false">MAX(0,(P36+U36+Z36+AE36)-MAX(0,K36-AK36))</f>
        <v>7.05599641098613</v>
      </c>
      <c r="AM36" s="19" t="n">
        <f aca="false">MIN(AL36,AI36)</f>
        <v>7.05599641098613</v>
      </c>
      <c r="AN36" s="19" t="n">
        <f aca="false">IF(K36&lt;=0,MIN(AJ36,AL36-AM36),0)</f>
        <v>0</v>
      </c>
      <c r="AO36" s="19" t="n">
        <f aca="false">AM36+AN36</f>
        <v>7.05599641098613</v>
      </c>
      <c r="AP36" s="19" t="n">
        <f aca="false">MIN(P36,MAX(0,AO36-(0)))</f>
        <v>7.05599641098613</v>
      </c>
      <c r="AQ36" s="19" t="n">
        <f aca="false">MIN(U36,MAX(0,AO36-(P36)))</f>
        <v>0</v>
      </c>
      <c r="AR36" s="19" t="n">
        <f aca="false">MIN(Z36,MAX(0,AO36-(P36+U36)))</f>
        <v>0</v>
      </c>
      <c r="AS36" s="19" t="n">
        <f aca="false">MIN(AE36,MAX(0,AO36-(P36+U36+Z36)))</f>
        <v>0</v>
      </c>
      <c r="AT36" s="19" t="n">
        <f aca="false">P36-AP36</f>
        <v>56.2254033818502</v>
      </c>
      <c r="AU36" s="19" t="n">
        <f aca="false">U36-AQ36</f>
        <v>40</v>
      </c>
      <c r="AV36" s="19" t="n">
        <f aca="false">Z36-AR36</f>
        <v>35</v>
      </c>
      <c r="AW36" s="19" t="n">
        <f aca="false">AE36-AS36</f>
        <v>25</v>
      </c>
      <c r="AX36" s="19" t="n">
        <f aca="false">MIN((AI36-AM36),MAX(0,AU_RES-(AJ36-AN36)))</f>
        <v>0</v>
      </c>
      <c r="AY36" s="19" t="n">
        <f aca="false">IF(K36&lt;=0,0,(AJ36-AN36)+AX36)</f>
        <v>5</v>
      </c>
      <c r="AZ36" s="19" t="n">
        <f aca="false">(AI36-AM36)-AX36+IF(K36&lt;=0,(AJ36-AN36)+AX36,0)</f>
        <v>1.34596821482497</v>
      </c>
      <c r="BA36" s="19" t="n">
        <f aca="false">E36-L36</f>
        <v>0.557295902313045</v>
      </c>
      <c r="BB36" s="19" t="n">
        <f aca="false">BB35+BA36</f>
        <v>32.2340655437405</v>
      </c>
      <c r="BC36" s="19" t="n">
        <f aca="false">AT36+AU36+AV36+AW36</f>
        <v>156.22540338185</v>
      </c>
      <c r="BD36" s="19" t="n">
        <f aca="false">K36-BC36</f>
        <v>17.3583781535389</v>
      </c>
    </row>
    <row r="37" customFormat="false" ht="15" hidden="false" customHeight="false" outlineLevel="0" collapsed="false">
      <c r="B37" s="18" t="n">
        <v>33</v>
      </c>
      <c r="C37" s="18" t="n">
        <f aca="false">MAX(AU_TERM-B37+1,1)</f>
        <v>28</v>
      </c>
      <c r="D37" s="19" t="n">
        <f aca="false">K36</f>
        <v>173.583781535389</v>
      </c>
      <c r="E37" s="19" t="n">
        <f aca="false">D37*(1-(1-MIN(AU_CDR*AU_MULT1,0.999))^(1/12))</f>
        <v>0.969478316712686</v>
      </c>
      <c r="F37" s="19" t="n">
        <f aca="false">D37-E37</f>
        <v>172.614303218676</v>
      </c>
      <c r="G37" s="19" t="n">
        <f aca="false">IF(F37&gt;0,F37*(AU_WAC/12)/(1-(1+AU_WAC/12)^(-C37)),0)</f>
        <v>7.22097217929516</v>
      </c>
      <c r="H37" s="19" t="n">
        <f aca="false">F37*AU_WAC/12</f>
        <v>1.94191091121011</v>
      </c>
      <c r="I37" s="19" t="n">
        <f aca="false">MIN(G37-H37,F37)</f>
        <v>5.27906126808505</v>
      </c>
      <c r="J37" s="19" t="n">
        <f aca="false">IF(C37&lt;=1,(F37-I37),(F37-I37)*(1-(1-AU_CPR)^(1/12)))</f>
        <v>1.46277958414212</v>
      </c>
      <c r="K37" s="19" t="n">
        <f aca="false">IF(C37&lt;=1,0,(F37-I37)-J37)</f>
        <v>165.872462366449</v>
      </c>
      <c r="L37" s="19" t="n">
        <f aca="false">E37*AU_REC</f>
        <v>0.436265242520709</v>
      </c>
      <c r="M37" s="19" t="n">
        <f aca="false">H37+I37+J37+L37</f>
        <v>9.12001700595798</v>
      </c>
      <c r="N37" s="19" t="n">
        <f aca="false">MIN(D37*AU_SERV/12,M37)</f>
        <v>0.144653151279491</v>
      </c>
      <c r="O37" s="19" t="n">
        <f aca="false">M37-N37</f>
        <v>8.97536385467849</v>
      </c>
      <c r="P37" s="19" t="n">
        <f aca="false">AT36</f>
        <v>56.2254033818502</v>
      </c>
      <c r="Q37" s="19" t="n">
        <f aca="false">P37*AU_A_CP/12</f>
        <v>0.224901613527401</v>
      </c>
      <c r="R37" s="19" t="n">
        <f aca="false">MIN(Q37,O37)</f>
        <v>0.224901613527401</v>
      </c>
      <c r="S37" s="19" t="n">
        <f aca="false">MIN(AY36,Q37-R37)</f>
        <v>0</v>
      </c>
      <c r="T37" s="19" t="n">
        <f aca="false">O37-R37</f>
        <v>8.75046224115109</v>
      </c>
      <c r="U37" s="19" t="n">
        <f aca="false">AU36</f>
        <v>40</v>
      </c>
      <c r="V37" s="19" t="n">
        <f aca="false">U37*AU_B_CP/12</f>
        <v>0.18</v>
      </c>
      <c r="W37" s="19" t="n">
        <f aca="false">MIN(V37,T37)</f>
        <v>0.18</v>
      </c>
      <c r="X37" s="19" t="n">
        <f aca="false">MIN((AY36-S37),V37-W37)</f>
        <v>0</v>
      </c>
      <c r="Y37" s="19" t="n">
        <f aca="false">T37-W37</f>
        <v>8.57046224115109</v>
      </c>
      <c r="Z37" s="19" t="n">
        <f aca="false">AV36</f>
        <v>35</v>
      </c>
      <c r="AA37" s="19" t="n">
        <f aca="false">Z37*AU_C_CP/12</f>
        <v>0.175</v>
      </c>
      <c r="AB37" s="19" t="n">
        <f aca="false">MIN(AA37,Y37)</f>
        <v>0.175</v>
      </c>
      <c r="AC37" s="19" t="n">
        <f aca="false">MIN(((AY36-S37)-X37),AA37-AB37)</f>
        <v>0</v>
      </c>
      <c r="AD37" s="19" t="n">
        <f aca="false">Y37-AB37</f>
        <v>8.39546224115109</v>
      </c>
      <c r="AE37" s="19" t="n">
        <f aca="false">AW36</f>
        <v>25</v>
      </c>
      <c r="AF37" s="19" t="n">
        <f aca="false">AE37*AU_D_CP/12</f>
        <v>0.151041666666667</v>
      </c>
      <c r="AG37" s="19" t="n">
        <f aca="false">MIN(AF37,AD37)</f>
        <v>0.151041666666667</v>
      </c>
      <c r="AH37" s="19" t="n">
        <f aca="false">MIN((((AY36-S37)-X37)-AC37),AF37-AG37)</f>
        <v>0</v>
      </c>
      <c r="AI37" s="19" t="n">
        <f aca="false">AD37-AG37</f>
        <v>8.24442057448442</v>
      </c>
      <c r="AJ37" s="19" t="n">
        <f aca="false">((((AY36-S37)-X37)-AC37)-AH37)</f>
        <v>5</v>
      </c>
      <c r="AK37" s="19" t="n">
        <f aca="false">IF(K37&gt;0,MAX(AU_OCT*K37,AU_OCF*AU_POOL),0)</f>
        <v>16.5872462366449</v>
      </c>
      <c r="AL37" s="19" t="n">
        <f aca="false">MAX(0,(P37+U37+Z37+AE37)-MAX(0,K37-AK37))</f>
        <v>6.94018725204589</v>
      </c>
      <c r="AM37" s="19" t="n">
        <f aca="false">MIN(AL37,AI37)</f>
        <v>6.94018725204589</v>
      </c>
      <c r="AN37" s="19" t="n">
        <f aca="false">IF(K37&lt;=0,MIN(AJ37,AL37-AM37),0)</f>
        <v>0</v>
      </c>
      <c r="AO37" s="19" t="n">
        <f aca="false">AM37+AN37</f>
        <v>6.94018725204589</v>
      </c>
      <c r="AP37" s="19" t="n">
        <f aca="false">MIN(P37,MAX(0,AO37-(0)))</f>
        <v>6.94018725204589</v>
      </c>
      <c r="AQ37" s="19" t="n">
        <f aca="false">MIN(U37,MAX(0,AO37-(P37)))</f>
        <v>0</v>
      </c>
      <c r="AR37" s="19" t="n">
        <f aca="false">MIN(Z37,MAX(0,AO37-(P37+U37)))</f>
        <v>0</v>
      </c>
      <c r="AS37" s="19" t="n">
        <f aca="false">MIN(AE37,MAX(0,AO37-(P37+U37+Z37)))</f>
        <v>0</v>
      </c>
      <c r="AT37" s="19" t="n">
        <f aca="false">P37-AP37</f>
        <v>49.2852161298043</v>
      </c>
      <c r="AU37" s="19" t="n">
        <f aca="false">U37-AQ37</f>
        <v>40</v>
      </c>
      <c r="AV37" s="19" t="n">
        <f aca="false">Z37-AR37</f>
        <v>35</v>
      </c>
      <c r="AW37" s="19" t="n">
        <f aca="false">AE37-AS37</f>
        <v>25</v>
      </c>
      <c r="AX37" s="19" t="n">
        <f aca="false">MIN((AI37-AM37),MAX(0,AU_RES-(AJ37-AN37)))</f>
        <v>0</v>
      </c>
      <c r="AY37" s="19" t="n">
        <f aca="false">IF(K37&lt;=0,0,(AJ37-AN37)+AX37)</f>
        <v>5</v>
      </c>
      <c r="AZ37" s="19" t="n">
        <f aca="false">(AI37-AM37)-AX37+IF(K37&lt;=0,(AJ37-AN37)+AX37,0)</f>
        <v>1.30423332243853</v>
      </c>
      <c r="BA37" s="19" t="n">
        <f aca="false">E37-L37</f>
        <v>0.533213074191977</v>
      </c>
      <c r="BB37" s="19" t="n">
        <f aca="false">BB36+BA37</f>
        <v>32.7672786179325</v>
      </c>
      <c r="BC37" s="19" t="n">
        <f aca="false">AT37+AU37+AV37+AW37</f>
        <v>149.285216129804</v>
      </c>
      <c r="BD37" s="19" t="n">
        <f aca="false">K37-BC37</f>
        <v>16.5872462366449</v>
      </c>
    </row>
    <row r="38" customFormat="false" ht="15" hidden="false" customHeight="false" outlineLevel="0" collapsed="false">
      <c r="B38" s="18" t="n">
        <v>34</v>
      </c>
      <c r="C38" s="18" t="n">
        <f aca="false">MAX(AU_TERM-B38+1,1)</f>
        <v>27</v>
      </c>
      <c r="D38" s="19" t="n">
        <f aca="false">K37</f>
        <v>165.872462366449</v>
      </c>
      <c r="E38" s="19" t="n">
        <f aca="false">D38*(1-(1-MIN(AU_CDR*AU_MULT1,0.999))^(1/12))</f>
        <v>0.926410026222575</v>
      </c>
      <c r="F38" s="19" t="n">
        <f aca="false">D38-E38</f>
        <v>164.946052340227</v>
      </c>
      <c r="G38" s="19" t="n">
        <f aca="false">IF(F38&gt;0,F38*(AU_WAC/12)/(1-(1+AU_WAC/12)^(-C38)),0)</f>
        <v>7.11787212991883</v>
      </c>
      <c r="H38" s="19" t="n">
        <f aca="false">F38*AU_WAC/12</f>
        <v>1.85564308882755</v>
      </c>
      <c r="I38" s="19" t="n">
        <f aca="false">MIN(G38-H38,F38)</f>
        <v>5.26222904109128</v>
      </c>
      <c r="J38" s="19" t="n">
        <f aca="false">IF(C38&lt;=1,(F38-I38),(F38-I38)*(1-(1-AU_CPR)^(1/12)))</f>
        <v>1.39589385903958</v>
      </c>
      <c r="K38" s="19" t="n">
        <f aca="false">IF(C38&lt;=1,0,(F38-I38)-J38)</f>
        <v>158.287929440096</v>
      </c>
      <c r="L38" s="19" t="n">
        <f aca="false">E38*AU_REC</f>
        <v>0.416884511800159</v>
      </c>
      <c r="M38" s="19" t="n">
        <f aca="false">H38+I38+J38+L38</f>
        <v>8.93065050075857</v>
      </c>
      <c r="N38" s="19" t="n">
        <f aca="false">MIN(D38*AU_SERV/12,M38)</f>
        <v>0.138227051972041</v>
      </c>
      <c r="O38" s="19" t="n">
        <f aca="false">M38-N38</f>
        <v>8.79242344878653</v>
      </c>
      <c r="P38" s="19" t="n">
        <f aca="false">AT37</f>
        <v>49.2852161298043</v>
      </c>
      <c r="Q38" s="19" t="n">
        <f aca="false">P38*AU_A_CP/12</f>
        <v>0.197140864519217</v>
      </c>
      <c r="R38" s="19" t="n">
        <f aca="false">MIN(Q38,O38)</f>
        <v>0.197140864519217</v>
      </c>
      <c r="S38" s="19" t="n">
        <f aca="false">MIN(AY37,Q38-R38)</f>
        <v>0</v>
      </c>
      <c r="T38" s="19" t="n">
        <f aca="false">O38-R38</f>
        <v>8.59528258426731</v>
      </c>
      <c r="U38" s="19" t="n">
        <f aca="false">AU37</f>
        <v>40</v>
      </c>
      <c r="V38" s="19" t="n">
        <f aca="false">U38*AU_B_CP/12</f>
        <v>0.18</v>
      </c>
      <c r="W38" s="19" t="n">
        <f aca="false">MIN(V38,T38)</f>
        <v>0.18</v>
      </c>
      <c r="X38" s="19" t="n">
        <f aca="false">MIN((AY37-S38),V38-W38)</f>
        <v>0</v>
      </c>
      <c r="Y38" s="19" t="n">
        <f aca="false">T38-W38</f>
        <v>8.41528258426731</v>
      </c>
      <c r="Z38" s="19" t="n">
        <f aca="false">AV37</f>
        <v>35</v>
      </c>
      <c r="AA38" s="19" t="n">
        <f aca="false">Z38*AU_C_CP/12</f>
        <v>0.175</v>
      </c>
      <c r="AB38" s="19" t="n">
        <f aca="false">MIN(AA38,Y38)</f>
        <v>0.175</v>
      </c>
      <c r="AC38" s="19" t="n">
        <f aca="false">MIN(((AY37-S38)-X38),AA38-AB38)</f>
        <v>0</v>
      </c>
      <c r="AD38" s="19" t="n">
        <f aca="false">Y38-AB38</f>
        <v>8.24028258426731</v>
      </c>
      <c r="AE38" s="19" t="n">
        <f aca="false">AW37</f>
        <v>25</v>
      </c>
      <c r="AF38" s="19" t="n">
        <f aca="false">AE38*AU_D_CP/12</f>
        <v>0.151041666666667</v>
      </c>
      <c r="AG38" s="19" t="n">
        <f aca="false">MIN(AF38,AD38)</f>
        <v>0.151041666666667</v>
      </c>
      <c r="AH38" s="19" t="n">
        <f aca="false">MIN((((AY37-S38)-X38)-AC38),AF38-AG38)</f>
        <v>0</v>
      </c>
      <c r="AI38" s="19" t="n">
        <f aca="false">AD38-AG38</f>
        <v>8.08924091760065</v>
      </c>
      <c r="AJ38" s="19" t="n">
        <f aca="false">((((AY37-S38)-X38)-AC38)-AH38)</f>
        <v>5</v>
      </c>
      <c r="AK38" s="19" t="n">
        <f aca="false">IF(K38&gt;0,MAX(AU_OCT*K38,AU_OCF*AU_POOL),0)</f>
        <v>15.8287929440096</v>
      </c>
      <c r="AL38" s="19" t="n">
        <f aca="false">MAX(0,(P38+U38+Z38+AE38)-MAX(0,K38-AK38))</f>
        <v>6.82607963371808</v>
      </c>
      <c r="AM38" s="19" t="n">
        <f aca="false">MIN(AL38,AI38)</f>
        <v>6.82607963371808</v>
      </c>
      <c r="AN38" s="19" t="n">
        <f aca="false">IF(K38&lt;=0,MIN(AJ38,AL38-AM38),0)</f>
        <v>0</v>
      </c>
      <c r="AO38" s="19" t="n">
        <f aca="false">AM38+AN38</f>
        <v>6.82607963371808</v>
      </c>
      <c r="AP38" s="19" t="n">
        <f aca="false">MIN(P38,MAX(0,AO38-(0)))</f>
        <v>6.82607963371808</v>
      </c>
      <c r="AQ38" s="19" t="n">
        <f aca="false">MIN(U38,MAX(0,AO38-(P38)))</f>
        <v>0</v>
      </c>
      <c r="AR38" s="19" t="n">
        <f aca="false">MIN(Z38,MAX(0,AO38-(P38+U38)))</f>
        <v>0</v>
      </c>
      <c r="AS38" s="19" t="n">
        <f aca="false">MIN(AE38,MAX(0,AO38-(P38+U38+Z38)))</f>
        <v>0</v>
      </c>
      <c r="AT38" s="19" t="n">
        <f aca="false">P38-AP38</f>
        <v>42.4591364960862</v>
      </c>
      <c r="AU38" s="19" t="n">
        <f aca="false">U38-AQ38</f>
        <v>40</v>
      </c>
      <c r="AV38" s="19" t="n">
        <f aca="false">Z38-AR38</f>
        <v>35</v>
      </c>
      <c r="AW38" s="19" t="n">
        <f aca="false">AE38-AS38</f>
        <v>25</v>
      </c>
      <c r="AX38" s="19" t="n">
        <f aca="false">MIN((AI38-AM38),MAX(0,AU_RES-(AJ38-AN38)))</f>
        <v>0</v>
      </c>
      <c r="AY38" s="19" t="n">
        <f aca="false">IF(K38&lt;=0,0,(AJ38-AN38)+AX38)</f>
        <v>5</v>
      </c>
      <c r="AZ38" s="19" t="n">
        <f aca="false">(AI38-AM38)-AX38+IF(K38&lt;=0,(AJ38-AN38)+AX38,0)</f>
        <v>1.26316128388256</v>
      </c>
      <c r="BA38" s="19" t="n">
        <f aca="false">E38-L38</f>
        <v>0.509525514422416</v>
      </c>
      <c r="BB38" s="19" t="n">
        <f aca="false">BB37+BA38</f>
        <v>33.2768041323549</v>
      </c>
      <c r="BC38" s="19" t="n">
        <f aca="false">AT38+AU38+AV38+AW38</f>
        <v>142.459136496086</v>
      </c>
      <c r="BD38" s="19" t="n">
        <f aca="false">K38-BC38</f>
        <v>15.8287929440096</v>
      </c>
    </row>
    <row r="39" customFormat="false" ht="15" hidden="false" customHeight="false" outlineLevel="0" collapsed="false">
      <c r="B39" s="18" t="n">
        <v>35</v>
      </c>
      <c r="C39" s="18" t="n">
        <f aca="false">MAX(AU_TERM-B39+1,1)</f>
        <v>26</v>
      </c>
      <c r="D39" s="19" t="n">
        <f aca="false">K38</f>
        <v>158.287929440096</v>
      </c>
      <c r="E39" s="19" t="n">
        <f aca="false">D39*(1-(1-MIN(AU_CDR*AU_MULT1,0.999))^(1/12))</f>
        <v>0.884049846317208</v>
      </c>
      <c r="F39" s="19" t="n">
        <f aca="false">D39-E39</f>
        <v>157.403879593779</v>
      </c>
      <c r="G39" s="19" t="n">
        <f aca="false">IF(F39&gt;0,F39*(AU_WAC/12)/(1-(1+AU_WAC/12)^(-C39)),0)</f>
        <v>7.01624412889244</v>
      </c>
      <c r="H39" s="19" t="n">
        <f aca="false">F39*AU_WAC/12</f>
        <v>1.77079364543001</v>
      </c>
      <c r="I39" s="19" t="n">
        <f aca="false">MIN(G39-H39,F39)</f>
        <v>5.24545048346243</v>
      </c>
      <c r="J39" s="19" t="n">
        <f aca="false">IF(C39&lt;=1,(F39-I39),(F39-I39)*(1-(1-AU_CPR)^(1/12)))</f>
        <v>1.33010979076018</v>
      </c>
      <c r="K39" s="19" t="n">
        <f aca="false">IF(C39&lt;=1,0,(F39-I39)-J39)</f>
        <v>150.828319319556</v>
      </c>
      <c r="L39" s="19" t="n">
        <f aca="false">E39*AU_REC</f>
        <v>0.397822430842744</v>
      </c>
      <c r="M39" s="19" t="n">
        <f aca="false">H39+I39+J39+L39</f>
        <v>8.74417635049537</v>
      </c>
      <c r="N39" s="19" t="n">
        <f aca="false">MIN(D39*AU_SERV/12,M39)</f>
        <v>0.131906607866746</v>
      </c>
      <c r="O39" s="19" t="n">
        <f aca="false">M39-N39</f>
        <v>8.61226974262863</v>
      </c>
      <c r="P39" s="19" t="n">
        <f aca="false">AT38</f>
        <v>42.4591364960862</v>
      </c>
      <c r="Q39" s="19" t="n">
        <f aca="false">P39*AU_A_CP/12</f>
        <v>0.169836545984345</v>
      </c>
      <c r="R39" s="19" t="n">
        <f aca="false">MIN(Q39,O39)</f>
        <v>0.169836545984345</v>
      </c>
      <c r="S39" s="19" t="n">
        <f aca="false">MIN(AY38,Q39-R39)</f>
        <v>0</v>
      </c>
      <c r="T39" s="19" t="n">
        <f aca="false">O39-R39</f>
        <v>8.44243319664428</v>
      </c>
      <c r="U39" s="19" t="n">
        <f aca="false">AU38</f>
        <v>40</v>
      </c>
      <c r="V39" s="19" t="n">
        <f aca="false">U39*AU_B_CP/12</f>
        <v>0.18</v>
      </c>
      <c r="W39" s="19" t="n">
        <f aca="false">MIN(V39,T39)</f>
        <v>0.18</v>
      </c>
      <c r="X39" s="19" t="n">
        <f aca="false">MIN((AY38-S39),V39-W39)</f>
        <v>0</v>
      </c>
      <c r="Y39" s="19" t="n">
        <f aca="false">T39-W39</f>
        <v>8.26243319664428</v>
      </c>
      <c r="Z39" s="19" t="n">
        <f aca="false">AV38</f>
        <v>35</v>
      </c>
      <c r="AA39" s="19" t="n">
        <f aca="false">Z39*AU_C_CP/12</f>
        <v>0.175</v>
      </c>
      <c r="AB39" s="19" t="n">
        <f aca="false">MIN(AA39,Y39)</f>
        <v>0.175</v>
      </c>
      <c r="AC39" s="19" t="n">
        <f aca="false">MIN(((AY38-S39)-X39),AA39-AB39)</f>
        <v>0</v>
      </c>
      <c r="AD39" s="19" t="n">
        <f aca="false">Y39-AB39</f>
        <v>8.08743319664428</v>
      </c>
      <c r="AE39" s="19" t="n">
        <f aca="false">AW38</f>
        <v>25</v>
      </c>
      <c r="AF39" s="19" t="n">
        <f aca="false">AE39*AU_D_CP/12</f>
        <v>0.151041666666667</v>
      </c>
      <c r="AG39" s="19" t="n">
        <f aca="false">MIN(AF39,AD39)</f>
        <v>0.151041666666667</v>
      </c>
      <c r="AH39" s="19" t="n">
        <f aca="false">MIN((((AY38-S39)-X39)-AC39),AF39-AG39)</f>
        <v>0</v>
      </c>
      <c r="AI39" s="19" t="n">
        <f aca="false">AD39-AG39</f>
        <v>7.93639152997761</v>
      </c>
      <c r="AJ39" s="19" t="n">
        <f aca="false">((((AY38-S39)-X39)-AC39)-AH39)</f>
        <v>5</v>
      </c>
      <c r="AK39" s="19" t="n">
        <f aca="false">IF(K39&gt;0,MAX(AU_OCT*K39,AU_OCF*AU_POOL),0)</f>
        <v>15.0828319319556</v>
      </c>
      <c r="AL39" s="19" t="n">
        <f aca="false">MAX(0,(P39+U39+Z39+AE39)-MAX(0,K39-AK39))</f>
        <v>6.71364910848584</v>
      </c>
      <c r="AM39" s="19" t="n">
        <f aca="false">MIN(AL39,AI39)</f>
        <v>6.71364910848584</v>
      </c>
      <c r="AN39" s="19" t="n">
        <f aca="false">IF(K39&lt;=0,MIN(AJ39,AL39-AM39),0)</f>
        <v>0</v>
      </c>
      <c r="AO39" s="19" t="n">
        <f aca="false">AM39+AN39</f>
        <v>6.71364910848584</v>
      </c>
      <c r="AP39" s="19" t="n">
        <f aca="false">MIN(P39,MAX(0,AO39-(0)))</f>
        <v>6.71364910848584</v>
      </c>
      <c r="AQ39" s="19" t="n">
        <f aca="false">MIN(U39,MAX(0,AO39-(P39)))</f>
        <v>0</v>
      </c>
      <c r="AR39" s="19" t="n">
        <f aca="false">MIN(Z39,MAX(0,AO39-(P39+U39)))</f>
        <v>0</v>
      </c>
      <c r="AS39" s="19" t="n">
        <f aca="false">MIN(AE39,MAX(0,AO39-(P39+U39+Z39)))</f>
        <v>0</v>
      </c>
      <c r="AT39" s="19" t="n">
        <f aca="false">P39-AP39</f>
        <v>35.7454873876004</v>
      </c>
      <c r="AU39" s="19" t="n">
        <f aca="false">U39-AQ39</f>
        <v>40</v>
      </c>
      <c r="AV39" s="19" t="n">
        <f aca="false">Z39-AR39</f>
        <v>35</v>
      </c>
      <c r="AW39" s="19" t="n">
        <f aca="false">AE39-AS39</f>
        <v>25</v>
      </c>
      <c r="AX39" s="19" t="n">
        <f aca="false">MIN((AI39-AM39),MAX(0,AU_RES-(AJ39-AN39)))</f>
        <v>0</v>
      </c>
      <c r="AY39" s="19" t="n">
        <f aca="false">IF(K39&lt;=0,0,(AJ39-AN39)+AX39)</f>
        <v>5</v>
      </c>
      <c r="AZ39" s="19" t="n">
        <f aca="false">(AI39-AM39)-AX39+IF(K39&lt;=0,(AJ39-AN39)+AX39,0)</f>
        <v>1.22274242149177</v>
      </c>
      <c r="BA39" s="19" t="n">
        <f aca="false">E39-L39</f>
        <v>0.486227415474464</v>
      </c>
      <c r="BB39" s="19" t="n">
        <f aca="false">BB38+BA39</f>
        <v>33.7630315478294</v>
      </c>
      <c r="BC39" s="19" t="n">
        <f aca="false">AT39+AU39+AV39+AW39</f>
        <v>135.7454873876</v>
      </c>
      <c r="BD39" s="19" t="n">
        <f aca="false">K39-BC39</f>
        <v>15.0828319319556</v>
      </c>
    </row>
    <row r="40" customFormat="false" ht="15" hidden="false" customHeight="false" outlineLevel="0" collapsed="false">
      <c r="B40" s="18" t="n">
        <v>36</v>
      </c>
      <c r="C40" s="18" t="n">
        <f aca="false">MAX(AU_TERM-B40+1,1)</f>
        <v>25</v>
      </c>
      <c r="D40" s="19" t="n">
        <f aca="false">K39</f>
        <v>150.828319319556</v>
      </c>
      <c r="E40" s="19" t="n">
        <f aca="false">D40*(1-(1-MIN(AU_CDR*AU_MULT1,0.999))^(1/12))</f>
        <v>0.842387369563759</v>
      </c>
      <c r="F40" s="19" t="n">
        <f aca="false">D40-E40</f>
        <v>149.985931949992</v>
      </c>
      <c r="G40" s="19" t="n">
        <f aca="false">IF(F40&gt;0,F40*(AU_WAC/12)/(1-(1+AU_WAC/12)^(-C40)),0)</f>
        <v>6.91606715851174</v>
      </c>
      <c r="H40" s="19" t="n">
        <f aca="false">F40*AU_WAC/12</f>
        <v>1.68734173443741</v>
      </c>
      <c r="I40" s="19" t="n">
        <f aca="false">MIN(G40-H40,F40)</f>
        <v>5.22872542407433</v>
      </c>
      <c r="J40" s="19" t="n">
        <f aca="false">IF(C40&lt;=1,(F40-I40),(F40-I40)*(1-(1-AU_CPR)^(1/12)))</f>
        <v>1.26541118233826</v>
      </c>
      <c r="K40" s="19" t="n">
        <f aca="false">IF(C40&lt;=1,0,(F40-I40)-J40)</f>
        <v>143.49179534358</v>
      </c>
      <c r="L40" s="19" t="n">
        <f aca="false">E40*AU_REC</f>
        <v>0.379074316303692</v>
      </c>
      <c r="M40" s="19" t="n">
        <f aca="false">H40+I40+J40+L40</f>
        <v>8.56055265715369</v>
      </c>
      <c r="N40" s="19" t="n">
        <f aca="false">MIN(D40*AU_SERV/12,M40)</f>
        <v>0.12569026609963</v>
      </c>
      <c r="O40" s="19" t="n">
        <f aca="false">M40-N40</f>
        <v>8.43486239105406</v>
      </c>
      <c r="P40" s="19" t="n">
        <f aca="false">AT39</f>
        <v>35.7454873876004</v>
      </c>
      <c r="Q40" s="19" t="n">
        <f aca="false">P40*AU_A_CP/12</f>
        <v>0.142981949550401</v>
      </c>
      <c r="R40" s="19" t="n">
        <f aca="false">MIN(Q40,O40)</f>
        <v>0.142981949550401</v>
      </c>
      <c r="S40" s="19" t="n">
        <f aca="false">MIN(AY39,Q40-R40)</f>
        <v>0</v>
      </c>
      <c r="T40" s="19" t="n">
        <f aca="false">O40-R40</f>
        <v>8.29188044150366</v>
      </c>
      <c r="U40" s="19" t="n">
        <f aca="false">AU39</f>
        <v>40</v>
      </c>
      <c r="V40" s="19" t="n">
        <f aca="false">U40*AU_B_CP/12</f>
        <v>0.18</v>
      </c>
      <c r="W40" s="19" t="n">
        <f aca="false">MIN(V40,T40)</f>
        <v>0.18</v>
      </c>
      <c r="X40" s="19" t="n">
        <f aca="false">MIN((AY39-S40),V40-W40)</f>
        <v>0</v>
      </c>
      <c r="Y40" s="19" t="n">
        <f aca="false">T40-W40</f>
        <v>8.11188044150366</v>
      </c>
      <c r="Z40" s="19" t="n">
        <f aca="false">AV39</f>
        <v>35</v>
      </c>
      <c r="AA40" s="19" t="n">
        <f aca="false">Z40*AU_C_CP/12</f>
        <v>0.175</v>
      </c>
      <c r="AB40" s="19" t="n">
        <f aca="false">MIN(AA40,Y40)</f>
        <v>0.175</v>
      </c>
      <c r="AC40" s="19" t="n">
        <f aca="false">MIN(((AY39-S40)-X40),AA40-AB40)</f>
        <v>0</v>
      </c>
      <c r="AD40" s="19" t="n">
        <f aca="false">Y40-AB40</f>
        <v>7.93688044150366</v>
      </c>
      <c r="AE40" s="19" t="n">
        <f aca="false">AW39</f>
        <v>25</v>
      </c>
      <c r="AF40" s="19" t="n">
        <f aca="false">AE40*AU_D_CP/12</f>
        <v>0.151041666666667</v>
      </c>
      <c r="AG40" s="19" t="n">
        <f aca="false">MIN(AF40,AD40)</f>
        <v>0.151041666666667</v>
      </c>
      <c r="AH40" s="19" t="n">
        <f aca="false">MIN((((AY39-S40)-X40)-AC40),AF40-AG40)</f>
        <v>0</v>
      </c>
      <c r="AI40" s="19" t="n">
        <f aca="false">AD40-AG40</f>
        <v>7.78583877483699</v>
      </c>
      <c r="AJ40" s="19" t="n">
        <f aca="false">((((AY39-S40)-X40)-AC40)-AH40)</f>
        <v>5</v>
      </c>
      <c r="AK40" s="19" t="n">
        <f aca="false">IF(K40&gt;0,MAX(AU_OCT*K40,AU_OCF*AU_POOL),0)</f>
        <v>14.349179534358</v>
      </c>
      <c r="AL40" s="19" t="n">
        <f aca="false">MAX(0,(P40+U40+Z40+AE40)-MAX(0,K40-AK40))</f>
        <v>6.60287157837871</v>
      </c>
      <c r="AM40" s="19" t="n">
        <f aca="false">MIN(AL40,AI40)</f>
        <v>6.60287157837871</v>
      </c>
      <c r="AN40" s="19" t="n">
        <f aca="false">IF(K40&lt;=0,MIN(AJ40,AL40-AM40),0)</f>
        <v>0</v>
      </c>
      <c r="AO40" s="19" t="n">
        <f aca="false">AM40+AN40</f>
        <v>6.60287157837871</v>
      </c>
      <c r="AP40" s="19" t="n">
        <f aca="false">MIN(P40,MAX(0,AO40-(0)))</f>
        <v>6.60287157837871</v>
      </c>
      <c r="AQ40" s="19" t="n">
        <f aca="false">MIN(U40,MAX(0,AO40-(P40)))</f>
        <v>0</v>
      </c>
      <c r="AR40" s="19" t="n">
        <f aca="false">MIN(Z40,MAX(0,AO40-(P40+U40)))</f>
        <v>0</v>
      </c>
      <c r="AS40" s="19" t="n">
        <f aca="false">MIN(AE40,MAX(0,AO40-(P40+U40+Z40)))</f>
        <v>0</v>
      </c>
      <c r="AT40" s="19" t="n">
        <f aca="false">P40-AP40</f>
        <v>29.1426158092216</v>
      </c>
      <c r="AU40" s="19" t="n">
        <f aca="false">U40-AQ40</f>
        <v>40</v>
      </c>
      <c r="AV40" s="19" t="n">
        <f aca="false">Z40-AR40</f>
        <v>35</v>
      </c>
      <c r="AW40" s="19" t="n">
        <f aca="false">AE40-AS40</f>
        <v>25</v>
      </c>
      <c r="AX40" s="19" t="n">
        <f aca="false">MIN((AI40-AM40),MAX(0,AU_RES-(AJ40-AN40)))</f>
        <v>0</v>
      </c>
      <c r="AY40" s="19" t="n">
        <f aca="false">IF(K40&lt;=0,0,(AJ40-AN40)+AX40)</f>
        <v>5</v>
      </c>
      <c r="AZ40" s="19" t="n">
        <f aca="false">(AI40-AM40)-AX40+IF(K40&lt;=0,(AJ40-AN40)+AX40,0)</f>
        <v>1.18296719645828</v>
      </c>
      <c r="BA40" s="19" t="n">
        <f aca="false">E40-L40</f>
        <v>0.463313053260068</v>
      </c>
      <c r="BB40" s="19" t="n">
        <f aca="false">BB39+BA40</f>
        <v>34.2263446010894</v>
      </c>
      <c r="BC40" s="19" t="n">
        <f aca="false">AT40+AU40+AV40+AW40</f>
        <v>129.142615809222</v>
      </c>
      <c r="BD40" s="19" t="n">
        <f aca="false">K40-BC40</f>
        <v>14.3491795343579</v>
      </c>
    </row>
    <row r="41" customFormat="false" ht="15" hidden="false" customHeight="false" outlineLevel="0" collapsed="false">
      <c r="B41" s="18" t="n">
        <v>37</v>
      </c>
      <c r="C41" s="18" t="n">
        <f aca="false">MAX(AU_TERM-B41+1,1)</f>
        <v>24</v>
      </c>
      <c r="D41" s="19" t="n">
        <f aca="false">K40</f>
        <v>143.49179534358</v>
      </c>
      <c r="E41" s="19" t="n">
        <f aca="false">D41*(1-(1-MIN(AU_CDR*AU_MULT1,0.999))^(1/12))</f>
        <v>0.801412338072688</v>
      </c>
      <c r="F41" s="19" t="n">
        <f aca="false">D41-E41</f>
        <v>142.690383005507</v>
      </c>
      <c r="G41" s="19" t="n">
        <f aca="false">IF(F41&gt;0,F41*(AU_WAC/12)/(1-(1+AU_WAC/12)^(-C41)),0)</f>
        <v>6.81732050116039</v>
      </c>
      <c r="H41" s="19" t="n">
        <f aca="false">F41*AU_WAC/12</f>
        <v>1.60526680881195</v>
      </c>
      <c r="I41" s="19" t="n">
        <f aca="false">MIN(G41-H41,F41)</f>
        <v>5.21205369234843</v>
      </c>
      <c r="J41" s="19" t="n">
        <f aca="false">IF(C41&lt;=1,(F41-I41),(F41-I41)*(1-(1-AU_CPR)^(1/12)))</f>
        <v>1.20178206955731</v>
      </c>
      <c r="K41" s="19" t="n">
        <f aca="false">IF(C41&lt;=1,0,(F41-I41)-J41)</f>
        <v>136.276547243601</v>
      </c>
      <c r="L41" s="19" t="n">
        <f aca="false">E41*AU_REC</f>
        <v>0.36063555213271</v>
      </c>
      <c r="M41" s="19" t="n">
        <f aca="false">H41+I41+J41+L41</f>
        <v>8.3797381228504</v>
      </c>
      <c r="N41" s="19" t="n">
        <f aca="false">MIN(D41*AU_SERV/12,M41)</f>
        <v>0.11957649611965</v>
      </c>
      <c r="O41" s="19" t="n">
        <f aca="false">M41-N41</f>
        <v>8.26016162673075</v>
      </c>
      <c r="P41" s="19" t="n">
        <f aca="false">AT40</f>
        <v>29.1426158092216</v>
      </c>
      <c r="Q41" s="19" t="n">
        <f aca="false">P41*AU_A_CP/12</f>
        <v>0.116570463236887</v>
      </c>
      <c r="R41" s="19" t="n">
        <f aca="false">MIN(Q41,O41)</f>
        <v>0.116570463236887</v>
      </c>
      <c r="S41" s="19" t="n">
        <f aca="false">MIN(AY40,Q41-R41)</f>
        <v>0</v>
      </c>
      <c r="T41" s="19" t="n">
        <f aca="false">O41-R41</f>
        <v>8.14359116349387</v>
      </c>
      <c r="U41" s="19" t="n">
        <f aca="false">AU40</f>
        <v>40</v>
      </c>
      <c r="V41" s="19" t="n">
        <f aca="false">U41*AU_B_CP/12</f>
        <v>0.18</v>
      </c>
      <c r="W41" s="19" t="n">
        <f aca="false">MIN(V41,T41)</f>
        <v>0.18</v>
      </c>
      <c r="X41" s="19" t="n">
        <f aca="false">MIN((AY40-S41),V41-W41)</f>
        <v>0</v>
      </c>
      <c r="Y41" s="19" t="n">
        <f aca="false">T41-W41</f>
        <v>7.96359116349387</v>
      </c>
      <c r="Z41" s="19" t="n">
        <f aca="false">AV40</f>
        <v>35</v>
      </c>
      <c r="AA41" s="19" t="n">
        <f aca="false">Z41*AU_C_CP/12</f>
        <v>0.175</v>
      </c>
      <c r="AB41" s="19" t="n">
        <f aca="false">MIN(AA41,Y41)</f>
        <v>0.175</v>
      </c>
      <c r="AC41" s="19" t="n">
        <f aca="false">MIN(((AY40-S41)-X41),AA41-AB41)</f>
        <v>0</v>
      </c>
      <c r="AD41" s="19" t="n">
        <f aca="false">Y41-AB41</f>
        <v>7.78859116349387</v>
      </c>
      <c r="AE41" s="19" t="n">
        <f aca="false">AW40</f>
        <v>25</v>
      </c>
      <c r="AF41" s="19" t="n">
        <f aca="false">AE41*AU_D_CP/12</f>
        <v>0.151041666666667</v>
      </c>
      <c r="AG41" s="19" t="n">
        <f aca="false">MIN(AF41,AD41)</f>
        <v>0.151041666666667</v>
      </c>
      <c r="AH41" s="19" t="n">
        <f aca="false">MIN((((AY40-S41)-X41)-AC41),AF41-AG41)</f>
        <v>0</v>
      </c>
      <c r="AI41" s="19" t="n">
        <f aca="false">AD41-AG41</f>
        <v>7.6375494968272</v>
      </c>
      <c r="AJ41" s="19" t="n">
        <f aca="false">((((AY40-S41)-X41)-AC41)-AH41)</f>
        <v>5</v>
      </c>
      <c r="AK41" s="19" t="n">
        <f aca="false">IF(K41&gt;0,MAX(AU_OCT*K41,AU_OCF*AU_POOL),0)</f>
        <v>13.6276547243601</v>
      </c>
      <c r="AL41" s="19" t="n">
        <f aca="false">MAX(0,(P41+U41+Z41+AE41)-MAX(0,K41-AK41))</f>
        <v>6.49372328998059</v>
      </c>
      <c r="AM41" s="19" t="n">
        <f aca="false">MIN(AL41,AI41)</f>
        <v>6.49372328998059</v>
      </c>
      <c r="AN41" s="19" t="n">
        <f aca="false">IF(K41&lt;=0,MIN(AJ41,AL41-AM41),0)</f>
        <v>0</v>
      </c>
      <c r="AO41" s="19" t="n">
        <f aca="false">AM41+AN41</f>
        <v>6.49372328998059</v>
      </c>
      <c r="AP41" s="19" t="n">
        <f aca="false">MIN(P41,MAX(0,AO41-(0)))</f>
        <v>6.49372328998059</v>
      </c>
      <c r="AQ41" s="19" t="n">
        <f aca="false">MIN(U41,MAX(0,AO41-(P41)))</f>
        <v>0</v>
      </c>
      <c r="AR41" s="19" t="n">
        <f aca="false">MIN(Z41,MAX(0,AO41-(P41+U41)))</f>
        <v>0</v>
      </c>
      <c r="AS41" s="19" t="n">
        <f aca="false">MIN(AE41,MAX(0,AO41-(P41+U41+Z41)))</f>
        <v>0</v>
      </c>
      <c r="AT41" s="19" t="n">
        <f aca="false">P41-AP41</f>
        <v>22.648892519241</v>
      </c>
      <c r="AU41" s="19" t="n">
        <f aca="false">U41-AQ41</f>
        <v>40</v>
      </c>
      <c r="AV41" s="19" t="n">
        <f aca="false">Z41-AR41</f>
        <v>35</v>
      </c>
      <c r="AW41" s="19" t="n">
        <f aca="false">AE41-AS41</f>
        <v>25</v>
      </c>
      <c r="AX41" s="19" t="n">
        <f aca="false">MIN((AI41-AM41),MAX(0,AU_RES-(AJ41-AN41)))</f>
        <v>0</v>
      </c>
      <c r="AY41" s="19" t="n">
        <f aca="false">IF(K41&lt;=0,0,(AJ41-AN41)+AX41)</f>
        <v>5</v>
      </c>
      <c r="AZ41" s="19" t="n">
        <f aca="false">(AI41-AM41)-AX41+IF(K41&lt;=0,(AJ41-AN41)+AX41,0)</f>
        <v>1.14382620684661</v>
      </c>
      <c r="BA41" s="19" t="n">
        <f aca="false">E41-L41</f>
        <v>0.440776785939978</v>
      </c>
      <c r="BB41" s="19" t="n">
        <f aca="false">BB40+BA41</f>
        <v>34.6671213870294</v>
      </c>
      <c r="BC41" s="19" t="n">
        <f aca="false">AT41+AU41+AV41+AW41</f>
        <v>122.648892519241</v>
      </c>
      <c r="BD41" s="19" t="n">
        <f aca="false">K41-BC41</f>
        <v>13.6276547243601</v>
      </c>
    </row>
    <row r="42" customFormat="false" ht="15" hidden="false" customHeight="false" outlineLevel="0" collapsed="false">
      <c r="B42" s="18" t="n">
        <v>38</v>
      </c>
      <c r="C42" s="18" t="n">
        <f aca="false">MAX(AU_TERM-B42+1,1)</f>
        <v>23</v>
      </c>
      <c r="D42" s="19" t="n">
        <f aca="false">K41</f>
        <v>136.276547243601</v>
      </c>
      <c r="E42" s="19" t="n">
        <f aca="false">D42*(1-(1-MIN(AU_CDR*AU_MULT1,0.999))^(1/12))</f>
        <v>0.761114641359557</v>
      </c>
      <c r="F42" s="19" t="n">
        <f aca="false">D42-E42</f>
        <v>135.515432602242</v>
      </c>
      <c r="G42" s="19" t="n">
        <f aca="false">IF(F42&gt;0,F42*(AU_WAC/12)/(1-(1+AU_WAC/12)^(-C42)),0)</f>
        <v>6.71998373502533</v>
      </c>
      <c r="H42" s="19" t="n">
        <f aca="false">F42*AU_WAC/12</f>
        <v>1.52454861677522</v>
      </c>
      <c r="I42" s="19" t="n">
        <f aca="false">MIN(G42-H42,F42)</f>
        <v>5.19543511825011</v>
      </c>
      <c r="J42" s="19" t="n">
        <f aca="false">IF(C42&lt;=1,(F42-I42),(F42-I42)*(1-(1-AU_CPR)^(1/12)))</f>
        <v>1.13920671762211</v>
      </c>
      <c r="K42" s="19" t="n">
        <f aca="false">IF(C42&lt;=1,0,(F42-I42)-J42)</f>
        <v>129.180790766369</v>
      </c>
      <c r="L42" s="19" t="n">
        <f aca="false">E42*AU_REC</f>
        <v>0.342501588611801</v>
      </c>
      <c r="M42" s="19" t="n">
        <f aca="false">H42+I42+J42+L42</f>
        <v>8.20169204125924</v>
      </c>
      <c r="N42" s="19" t="n">
        <f aca="false">MIN(D42*AU_SERV/12,M42)</f>
        <v>0.113563789369668</v>
      </c>
      <c r="O42" s="19" t="n">
        <f aca="false">M42-N42</f>
        <v>8.08812825188957</v>
      </c>
      <c r="P42" s="19" t="n">
        <f aca="false">AT41</f>
        <v>22.648892519241</v>
      </c>
      <c r="Q42" s="19" t="n">
        <f aca="false">P42*AU_A_CP/12</f>
        <v>0.0905955700769642</v>
      </c>
      <c r="R42" s="19" t="n">
        <f aca="false">MIN(Q42,O42)</f>
        <v>0.0905955700769642</v>
      </c>
      <c r="S42" s="19" t="n">
        <f aca="false">MIN(AY41,Q42-R42)</f>
        <v>0</v>
      </c>
      <c r="T42" s="19" t="n">
        <f aca="false">O42-R42</f>
        <v>7.9975326818126</v>
      </c>
      <c r="U42" s="19" t="n">
        <f aca="false">AU41</f>
        <v>40</v>
      </c>
      <c r="V42" s="19" t="n">
        <f aca="false">U42*AU_B_CP/12</f>
        <v>0.18</v>
      </c>
      <c r="W42" s="19" t="n">
        <f aca="false">MIN(V42,T42)</f>
        <v>0.18</v>
      </c>
      <c r="X42" s="19" t="n">
        <f aca="false">MIN((AY41-S42),V42-W42)</f>
        <v>0</v>
      </c>
      <c r="Y42" s="19" t="n">
        <f aca="false">T42-W42</f>
        <v>7.8175326818126</v>
      </c>
      <c r="Z42" s="19" t="n">
        <f aca="false">AV41</f>
        <v>35</v>
      </c>
      <c r="AA42" s="19" t="n">
        <f aca="false">Z42*AU_C_CP/12</f>
        <v>0.175</v>
      </c>
      <c r="AB42" s="19" t="n">
        <f aca="false">MIN(AA42,Y42)</f>
        <v>0.175</v>
      </c>
      <c r="AC42" s="19" t="n">
        <f aca="false">MIN(((AY41-S42)-X42),AA42-AB42)</f>
        <v>0</v>
      </c>
      <c r="AD42" s="19" t="n">
        <f aca="false">Y42-AB42</f>
        <v>7.64253268181261</v>
      </c>
      <c r="AE42" s="19" t="n">
        <f aca="false">AW41</f>
        <v>25</v>
      </c>
      <c r="AF42" s="19" t="n">
        <f aca="false">AE42*AU_D_CP/12</f>
        <v>0.151041666666667</v>
      </c>
      <c r="AG42" s="19" t="n">
        <f aca="false">MIN(AF42,AD42)</f>
        <v>0.151041666666667</v>
      </c>
      <c r="AH42" s="19" t="n">
        <f aca="false">MIN((((AY41-S42)-X42)-AC42),AF42-AG42)</f>
        <v>0</v>
      </c>
      <c r="AI42" s="19" t="n">
        <f aca="false">AD42-AG42</f>
        <v>7.49149101514594</v>
      </c>
      <c r="AJ42" s="19" t="n">
        <f aca="false">((((AY41-S42)-X42)-AC42)-AH42)</f>
        <v>5</v>
      </c>
      <c r="AK42" s="19" t="n">
        <f aca="false">IF(K42&gt;0,MAX(AU_OCT*K42,AU_OCF*AU_POOL),0)</f>
        <v>12.9180790766369</v>
      </c>
      <c r="AL42" s="19" t="n">
        <f aca="false">MAX(0,(P42+U42+Z42+AE42)-MAX(0,K42-AK42))</f>
        <v>6.38618082950862</v>
      </c>
      <c r="AM42" s="19" t="n">
        <f aca="false">MIN(AL42,AI42)</f>
        <v>6.38618082950862</v>
      </c>
      <c r="AN42" s="19" t="n">
        <f aca="false">IF(K42&lt;=0,MIN(AJ42,AL42-AM42),0)</f>
        <v>0</v>
      </c>
      <c r="AO42" s="19" t="n">
        <f aca="false">AM42+AN42</f>
        <v>6.38618082950862</v>
      </c>
      <c r="AP42" s="19" t="n">
        <f aca="false">MIN(P42,MAX(0,AO42-(0)))</f>
        <v>6.38618082950862</v>
      </c>
      <c r="AQ42" s="19" t="n">
        <f aca="false">MIN(U42,MAX(0,AO42-(P42)))</f>
        <v>0</v>
      </c>
      <c r="AR42" s="19" t="n">
        <f aca="false">MIN(Z42,MAX(0,AO42-(P42+U42)))</f>
        <v>0</v>
      </c>
      <c r="AS42" s="19" t="n">
        <f aca="false">MIN(AE42,MAX(0,AO42-(P42+U42+Z42)))</f>
        <v>0</v>
      </c>
      <c r="AT42" s="19" t="n">
        <f aca="false">P42-AP42</f>
        <v>16.2627116897324</v>
      </c>
      <c r="AU42" s="19" t="n">
        <f aca="false">U42-AQ42</f>
        <v>40</v>
      </c>
      <c r="AV42" s="19" t="n">
        <f aca="false">Z42-AR42</f>
        <v>35</v>
      </c>
      <c r="AW42" s="19" t="n">
        <f aca="false">AE42-AS42</f>
        <v>25</v>
      </c>
      <c r="AX42" s="19" t="n">
        <f aca="false">MIN((AI42-AM42),MAX(0,AU_RES-(AJ42-AN42)))</f>
        <v>0</v>
      </c>
      <c r="AY42" s="19" t="n">
        <f aca="false">IF(K42&lt;=0,0,(AJ42-AN42)+AX42)</f>
        <v>5</v>
      </c>
      <c r="AZ42" s="19" t="n">
        <f aca="false">(AI42-AM42)-AX42+IF(K42&lt;=0,(AJ42-AN42)+AX42,0)</f>
        <v>1.10531018563732</v>
      </c>
      <c r="BA42" s="19" t="n">
        <f aca="false">E42-L42</f>
        <v>0.418613052747756</v>
      </c>
      <c r="BB42" s="19" t="n">
        <f aca="false">BB41+BA42</f>
        <v>35.0857344397772</v>
      </c>
      <c r="BC42" s="19" t="n">
        <f aca="false">AT42+AU42+AV42+AW42</f>
        <v>116.262711689732</v>
      </c>
      <c r="BD42" s="19" t="n">
        <f aca="false">K42-BC42</f>
        <v>12.9180790766369</v>
      </c>
    </row>
    <row r="43" customFormat="false" ht="15" hidden="false" customHeight="false" outlineLevel="0" collapsed="false">
      <c r="B43" s="18" t="n">
        <v>39</v>
      </c>
      <c r="C43" s="18" t="n">
        <f aca="false">MAX(AU_TERM-B43+1,1)</f>
        <v>22</v>
      </c>
      <c r="D43" s="19" t="n">
        <f aca="false">K42</f>
        <v>129.180790766369</v>
      </c>
      <c r="E43" s="19" t="n">
        <f aca="false">D43*(1-(1-MIN(AU_CDR*AU_MULT1,0.999))^(1/12))</f>
        <v>0.721484314237392</v>
      </c>
      <c r="F43" s="19" t="n">
        <f aca="false">D43-E43</f>
        <v>128.459306452132</v>
      </c>
      <c r="G43" s="19" t="n">
        <f aca="false">IF(F43&gt;0,F43*(AU_WAC/12)/(1-(1+AU_WAC/12)^(-C43)),0)</f>
        <v>6.62403672987334</v>
      </c>
      <c r="H43" s="19" t="n">
        <f aca="false">F43*AU_WAC/12</f>
        <v>1.44516719758648</v>
      </c>
      <c r="I43" s="19" t="n">
        <f aca="false">MIN(G43-H43,F43)</f>
        <v>5.17886953228685</v>
      </c>
      <c r="J43" s="19" t="n">
        <f aca="false">IF(C43&lt;=1,(F43-I43),(F43-I43)*(1-(1-AU_CPR)^(1/12)))</f>
        <v>1.07766961787832</v>
      </c>
      <c r="K43" s="19" t="n">
        <f aca="false">IF(C43&lt;=1,0,(F43-I43)-J43)</f>
        <v>122.202767301967</v>
      </c>
      <c r="L43" s="19" t="n">
        <f aca="false">E43*AU_REC</f>
        <v>0.324667941406827</v>
      </c>
      <c r="M43" s="19" t="n">
        <f aca="false">H43+I43+J43+L43</f>
        <v>8.02637428915848</v>
      </c>
      <c r="N43" s="19" t="n">
        <f aca="false">MIN(D43*AU_SERV/12,M43)</f>
        <v>0.107650658971974</v>
      </c>
      <c r="O43" s="19" t="n">
        <f aca="false">M43-N43</f>
        <v>7.91872363018651</v>
      </c>
      <c r="P43" s="19" t="n">
        <f aca="false">AT42</f>
        <v>16.2627116897324</v>
      </c>
      <c r="Q43" s="19" t="n">
        <f aca="false">P43*AU_A_CP/12</f>
        <v>0.0650508467589297</v>
      </c>
      <c r="R43" s="19" t="n">
        <f aca="false">MIN(Q43,O43)</f>
        <v>0.0650508467589297</v>
      </c>
      <c r="S43" s="19" t="n">
        <f aca="false">MIN(AY42,Q43-R43)</f>
        <v>0</v>
      </c>
      <c r="T43" s="19" t="n">
        <f aca="false">O43-R43</f>
        <v>7.85367278342758</v>
      </c>
      <c r="U43" s="19" t="n">
        <f aca="false">AU42</f>
        <v>40</v>
      </c>
      <c r="V43" s="19" t="n">
        <f aca="false">U43*AU_B_CP/12</f>
        <v>0.18</v>
      </c>
      <c r="W43" s="19" t="n">
        <f aca="false">MIN(V43,T43)</f>
        <v>0.18</v>
      </c>
      <c r="X43" s="19" t="n">
        <f aca="false">MIN((AY42-S43),V43-W43)</f>
        <v>0</v>
      </c>
      <c r="Y43" s="19" t="n">
        <f aca="false">T43-W43</f>
        <v>7.67367278342758</v>
      </c>
      <c r="Z43" s="19" t="n">
        <f aca="false">AV42</f>
        <v>35</v>
      </c>
      <c r="AA43" s="19" t="n">
        <f aca="false">Z43*AU_C_CP/12</f>
        <v>0.175</v>
      </c>
      <c r="AB43" s="19" t="n">
        <f aca="false">MIN(AA43,Y43)</f>
        <v>0.175</v>
      </c>
      <c r="AC43" s="19" t="n">
        <f aca="false">MIN(((AY42-S43)-X43),AA43-AB43)</f>
        <v>0</v>
      </c>
      <c r="AD43" s="19" t="n">
        <f aca="false">Y43-AB43</f>
        <v>7.49867278342758</v>
      </c>
      <c r="AE43" s="19" t="n">
        <f aca="false">AW42</f>
        <v>25</v>
      </c>
      <c r="AF43" s="19" t="n">
        <f aca="false">AE43*AU_D_CP/12</f>
        <v>0.151041666666667</v>
      </c>
      <c r="AG43" s="19" t="n">
        <f aca="false">MIN(AF43,AD43)</f>
        <v>0.151041666666667</v>
      </c>
      <c r="AH43" s="19" t="n">
        <f aca="false">MIN((((AY42-S43)-X43)-AC43),AF43-AG43)</f>
        <v>0</v>
      </c>
      <c r="AI43" s="19" t="n">
        <f aca="false">AD43-AG43</f>
        <v>7.34763111676091</v>
      </c>
      <c r="AJ43" s="19" t="n">
        <f aca="false">((((AY42-S43)-X43)-AC43)-AH43)</f>
        <v>5</v>
      </c>
      <c r="AK43" s="19" t="n">
        <f aca="false">IF(K43&gt;0,MAX(AU_OCT*K43,AU_OCF*AU_POOL),0)</f>
        <v>12.2202767301967</v>
      </c>
      <c r="AL43" s="19" t="n">
        <f aca="false">MAX(0,(P43+U43+Z43+AE43)-MAX(0,K43-AK43))</f>
        <v>6.2802211179623</v>
      </c>
      <c r="AM43" s="19" t="n">
        <f aca="false">MIN(AL43,AI43)</f>
        <v>6.2802211179623</v>
      </c>
      <c r="AN43" s="19" t="n">
        <f aca="false">IF(K43&lt;=0,MIN(AJ43,AL43-AM43),0)</f>
        <v>0</v>
      </c>
      <c r="AO43" s="19" t="n">
        <f aca="false">AM43+AN43</f>
        <v>6.2802211179623</v>
      </c>
      <c r="AP43" s="19" t="n">
        <f aca="false">MIN(P43,MAX(0,AO43-(0)))</f>
        <v>6.2802211179623</v>
      </c>
      <c r="AQ43" s="19" t="n">
        <f aca="false">MIN(U43,MAX(0,AO43-(P43)))</f>
        <v>0</v>
      </c>
      <c r="AR43" s="19" t="n">
        <f aca="false">MIN(Z43,MAX(0,AO43-(P43+U43)))</f>
        <v>0</v>
      </c>
      <c r="AS43" s="19" t="n">
        <f aca="false">MIN(AE43,MAX(0,AO43-(P43+U43+Z43)))</f>
        <v>0</v>
      </c>
      <c r="AT43" s="19" t="n">
        <f aca="false">P43-AP43</f>
        <v>9.98249057177013</v>
      </c>
      <c r="AU43" s="19" t="n">
        <f aca="false">U43-AQ43</f>
        <v>40</v>
      </c>
      <c r="AV43" s="19" t="n">
        <f aca="false">Z43-AR43</f>
        <v>35</v>
      </c>
      <c r="AW43" s="19" t="n">
        <f aca="false">AE43-AS43</f>
        <v>25</v>
      </c>
      <c r="AX43" s="19" t="n">
        <f aca="false">MIN((AI43-AM43),MAX(0,AU_RES-(AJ43-AN43)))</f>
        <v>0</v>
      </c>
      <c r="AY43" s="19" t="n">
        <f aca="false">IF(K43&lt;=0,0,(AJ43-AN43)+AX43)</f>
        <v>5</v>
      </c>
      <c r="AZ43" s="19" t="n">
        <f aca="false">(AI43-AM43)-AX43+IF(K43&lt;=0,(AJ43-AN43)+AX43,0)</f>
        <v>1.06740999879861</v>
      </c>
      <c r="BA43" s="19" t="n">
        <f aca="false">E43-L43</f>
        <v>0.396816372830566</v>
      </c>
      <c r="BB43" s="19" t="n">
        <f aca="false">BB42+BA43</f>
        <v>35.4825508126077</v>
      </c>
      <c r="BC43" s="19" t="n">
        <f aca="false">AT43+AU43+AV43+AW43</f>
        <v>109.98249057177</v>
      </c>
      <c r="BD43" s="19" t="n">
        <f aca="false">K43-BC43</f>
        <v>12.2202767301967</v>
      </c>
    </row>
    <row r="44" customFormat="false" ht="15" hidden="false" customHeight="false" outlineLevel="0" collapsed="false">
      <c r="B44" s="18" t="n">
        <v>40</v>
      </c>
      <c r="C44" s="18" t="n">
        <f aca="false">MAX(AU_TERM-B44+1,1)</f>
        <v>21</v>
      </c>
      <c r="D44" s="19" t="n">
        <f aca="false">K43</f>
        <v>122.202767301967</v>
      </c>
      <c r="E44" s="19" t="n">
        <f aca="false">D44*(1-(1-MIN(AU_CDR*AU_MULT1,0.999))^(1/12))</f>
        <v>0.682511534739145</v>
      </c>
      <c r="F44" s="19" t="n">
        <f aca="false">D44-E44</f>
        <v>121.520255767228</v>
      </c>
      <c r="G44" s="19" t="n">
        <f aca="false">IF(F44&gt;0,F44*(AU_WAC/12)/(1-(1+AU_WAC/12)^(-C44)),0)</f>
        <v>6.52945964288792</v>
      </c>
      <c r="H44" s="19" t="n">
        <f aca="false">F44*AU_WAC/12</f>
        <v>1.36710287738131</v>
      </c>
      <c r="I44" s="19" t="n">
        <f aca="false">MIN(G44-H44,F44)</f>
        <v>5.1623567655066</v>
      </c>
      <c r="J44" s="19" t="n">
        <f aca="false">IF(C44&lt;=1,(F44-I44),(F44-I44)*(1-(1-AU_CPR)^(1/12)))</f>
        <v>1.01715548457894</v>
      </c>
      <c r="K44" s="19" t="n">
        <f aca="false">IF(C44&lt;=1,0,(F44-I44)-J44)</f>
        <v>115.340743517142</v>
      </c>
      <c r="L44" s="19" t="n">
        <f aca="false">E44*AU_REC</f>
        <v>0.307130190632615</v>
      </c>
      <c r="M44" s="19" t="n">
        <f aca="false">H44+I44+J44+L44</f>
        <v>7.85374531809947</v>
      </c>
      <c r="N44" s="19" t="n">
        <f aca="false">MIN(D44*AU_SERV/12,M44)</f>
        <v>0.101835639418306</v>
      </c>
      <c r="O44" s="19" t="n">
        <f aca="false">M44-N44</f>
        <v>7.75190967868116</v>
      </c>
      <c r="P44" s="19" t="n">
        <f aca="false">AT43</f>
        <v>9.98249057177013</v>
      </c>
      <c r="Q44" s="19" t="n">
        <f aca="false">P44*AU_A_CP/12</f>
        <v>0.0399299622870805</v>
      </c>
      <c r="R44" s="19" t="n">
        <f aca="false">MIN(Q44,O44)</f>
        <v>0.0399299622870805</v>
      </c>
      <c r="S44" s="19" t="n">
        <f aca="false">MIN(AY43,Q44-R44)</f>
        <v>0</v>
      </c>
      <c r="T44" s="19" t="n">
        <f aca="false">O44-R44</f>
        <v>7.71197971639408</v>
      </c>
      <c r="U44" s="19" t="n">
        <f aca="false">AU43</f>
        <v>40</v>
      </c>
      <c r="V44" s="19" t="n">
        <f aca="false">U44*AU_B_CP/12</f>
        <v>0.18</v>
      </c>
      <c r="W44" s="19" t="n">
        <f aca="false">MIN(V44,T44)</f>
        <v>0.18</v>
      </c>
      <c r="X44" s="19" t="n">
        <f aca="false">MIN((AY43-S44),V44-W44)</f>
        <v>0</v>
      </c>
      <c r="Y44" s="19" t="n">
        <f aca="false">T44-W44</f>
        <v>7.53197971639408</v>
      </c>
      <c r="Z44" s="19" t="n">
        <f aca="false">AV43</f>
        <v>35</v>
      </c>
      <c r="AA44" s="19" t="n">
        <f aca="false">Z44*AU_C_CP/12</f>
        <v>0.175</v>
      </c>
      <c r="AB44" s="19" t="n">
        <f aca="false">MIN(AA44,Y44)</f>
        <v>0.175</v>
      </c>
      <c r="AC44" s="19" t="n">
        <f aca="false">MIN(((AY43-S44)-X44),AA44-AB44)</f>
        <v>0</v>
      </c>
      <c r="AD44" s="19" t="n">
        <f aca="false">Y44-AB44</f>
        <v>7.35697971639408</v>
      </c>
      <c r="AE44" s="19" t="n">
        <f aca="false">AW43</f>
        <v>25</v>
      </c>
      <c r="AF44" s="19" t="n">
        <f aca="false">AE44*AU_D_CP/12</f>
        <v>0.151041666666667</v>
      </c>
      <c r="AG44" s="19" t="n">
        <f aca="false">MIN(AF44,AD44)</f>
        <v>0.151041666666667</v>
      </c>
      <c r="AH44" s="19" t="n">
        <f aca="false">MIN((((AY43-S44)-X44)-AC44),AF44-AG44)</f>
        <v>0</v>
      </c>
      <c r="AI44" s="19" t="n">
        <f aca="false">AD44-AG44</f>
        <v>7.20593804972742</v>
      </c>
      <c r="AJ44" s="19" t="n">
        <f aca="false">((((AY43-S44)-X44)-AC44)-AH44)</f>
        <v>5</v>
      </c>
      <c r="AK44" s="19" t="n">
        <f aca="false">IF(K44&gt;0,MAX(AU_OCT*K44,AU_OCF*AU_POOL),0)</f>
        <v>11.5340743517142</v>
      </c>
      <c r="AL44" s="19" t="n">
        <f aca="false">MAX(0,(P44+U44+Z44+AE44)-MAX(0,K44-AK44))</f>
        <v>6.17582140634221</v>
      </c>
      <c r="AM44" s="19" t="n">
        <f aca="false">MIN(AL44,AI44)</f>
        <v>6.17582140634221</v>
      </c>
      <c r="AN44" s="19" t="n">
        <f aca="false">IF(K44&lt;=0,MIN(AJ44,AL44-AM44),0)</f>
        <v>0</v>
      </c>
      <c r="AO44" s="19" t="n">
        <f aca="false">AM44+AN44</f>
        <v>6.17582140634221</v>
      </c>
      <c r="AP44" s="19" t="n">
        <f aca="false">MIN(P44,MAX(0,AO44-(0)))</f>
        <v>6.17582140634221</v>
      </c>
      <c r="AQ44" s="19" t="n">
        <f aca="false">MIN(U44,MAX(0,AO44-(P44)))</f>
        <v>0</v>
      </c>
      <c r="AR44" s="19" t="n">
        <f aca="false">MIN(Z44,MAX(0,AO44-(P44+U44)))</f>
        <v>0</v>
      </c>
      <c r="AS44" s="19" t="n">
        <f aca="false">MIN(AE44,MAX(0,AO44-(P44+U44+Z44)))</f>
        <v>0</v>
      </c>
      <c r="AT44" s="19" t="n">
        <f aca="false">P44-AP44</f>
        <v>3.80666916542792</v>
      </c>
      <c r="AU44" s="19" t="n">
        <f aca="false">U44-AQ44</f>
        <v>40</v>
      </c>
      <c r="AV44" s="19" t="n">
        <f aca="false">Z44-AR44</f>
        <v>35</v>
      </c>
      <c r="AW44" s="19" t="n">
        <f aca="false">AE44-AS44</f>
        <v>25</v>
      </c>
      <c r="AX44" s="19" t="n">
        <f aca="false">MIN((AI44-AM44),MAX(0,AU_RES-(AJ44-AN44)))</f>
        <v>0</v>
      </c>
      <c r="AY44" s="19" t="n">
        <f aca="false">IF(K44&lt;=0,0,(AJ44-AN44)+AX44)</f>
        <v>5</v>
      </c>
      <c r="AZ44" s="19" t="n">
        <f aca="false">(AI44-AM44)-AX44+IF(K44&lt;=0,(AJ44-AN44)+AX44,0)</f>
        <v>1.03011664338521</v>
      </c>
      <c r="BA44" s="19" t="n">
        <f aca="false">E44-L44</f>
        <v>0.37538134410653</v>
      </c>
      <c r="BB44" s="19" t="n">
        <f aca="false">BB43+BA44</f>
        <v>35.8579321567143</v>
      </c>
      <c r="BC44" s="19" t="n">
        <f aca="false">AT44+AU44+AV44+AW44</f>
        <v>103.806669165428</v>
      </c>
      <c r="BD44" s="19" t="n">
        <f aca="false">K44-BC44</f>
        <v>11.5340743517142</v>
      </c>
    </row>
    <row r="45" customFormat="false" ht="15" hidden="false" customHeight="false" outlineLevel="0" collapsed="false">
      <c r="B45" s="18" t="n">
        <v>41</v>
      </c>
      <c r="C45" s="18" t="n">
        <f aca="false">MAX(AU_TERM-B45+1,1)</f>
        <v>20</v>
      </c>
      <c r="D45" s="19" t="n">
        <f aca="false">K44</f>
        <v>115.340743517142</v>
      </c>
      <c r="E45" s="19" t="n">
        <f aca="false">D45*(1-(1-MIN(AU_CDR*AU_MULT1,0.999))^(1/12))</f>
        <v>0.644186622069824</v>
      </c>
      <c r="F45" s="19" t="n">
        <f aca="false">D45-E45</f>
        <v>114.696556895072</v>
      </c>
      <c r="G45" s="19" t="n">
        <f aca="false">IF(F45&gt;0,F45*(AU_WAC/12)/(1-(1+AU_WAC/12)^(-C45)),0)</f>
        <v>6.43623291456556</v>
      </c>
      <c r="H45" s="19" t="n">
        <f aca="false">F45*AU_WAC/12</f>
        <v>1.29033626506956</v>
      </c>
      <c r="I45" s="19" t="n">
        <f aca="false">MIN(G45-H45,F45)</f>
        <v>5.145896649496</v>
      </c>
      <c r="J45" s="19" t="n">
        <f aca="false">IF(C45&lt;=1,(F45-I45),(F45-I45)*(1-(1-AU_CPR)^(1/12)))</f>
        <v>0.957649251696988</v>
      </c>
      <c r="K45" s="19" t="n">
        <f aca="false">IF(C45&lt;=1,0,(F45-I45)-J45)</f>
        <v>108.593010993879</v>
      </c>
      <c r="L45" s="19" t="n">
        <f aca="false">E45*AU_REC</f>
        <v>0.289883979931421</v>
      </c>
      <c r="M45" s="19" t="n">
        <f aca="false">H45+I45+J45+L45</f>
        <v>7.68376614619397</v>
      </c>
      <c r="N45" s="19" t="n">
        <f aca="false">MIN(D45*AU_SERV/12,M45)</f>
        <v>0.0961172862642851</v>
      </c>
      <c r="O45" s="19" t="n">
        <f aca="false">M45-N45</f>
        <v>7.58764885992968</v>
      </c>
      <c r="P45" s="19" t="n">
        <f aca="false">AT44</f>
        <v>3.80666916542792</v>
      </c>
      <c r="Q45" s="19" t="n">
        <f aca="false">P45*AU_A_CP/12</f>
        <v>0.0152266766617117</v>
      </c>
      <c r="R45" s="19" t="n">
        <f aca="false">MIN(Q45,O45)</f>
        <v>0.0152266766617117</v>
      </c>
      <c r="S45" s="19" t="n">
        <f aca="false">MIN(AY44,Q45-R45)</f>
        <v>0</v>
      </c>
      <c r="T45" s="19" t="n">
        <f aca="false">O45-R45</f>
        <v>7.57242218326797</v>
      </c>
      <c r="U45" s="19" t="n">
        <f aca="false">AU44</f>
        <v>40</v>
      </c>
      <c r="V45" s="19" t="n">
        <f aca="false">U45*AU_B_CP/12</f>
        <v>0.18</v>
      </c>
      <c r="W45" s="19" t="n">
        <f aca="false">MIN(V45,T45)</f>
        <v>0.18</v>
      </c>
      <c r="X45" s="19" t="n">
        <f aca="false">MIN((AY44-S45),V45-W45)</f>
        <v>0</v>
      </c>
      <c r="Y45" s="19" t="n">
        <f aca="false">T45-W45</f>
        <v>7.39242218326797</v>
      </c>
      <c r="Z45" s="19" t="n">
        <f aca="false">AV44</f>
        <v>35</v>
      </c>
      <c r="AA45" s="19" t="n">
        <f aca="false">Z45*AU_C_CP/12</f>
        <v>0.175</v>
      </c>
      <c r="AB45" s="19" t="n">
        <f aca="false">MIN(AA45,Y45)</f>
        <v>0.175</v>
      </c>
      <c r="AC45" s="19" t="n">
        <f aca="false">MIN(((AY44-S45)-X45),AA45-AB45)</f>
        <v>0</v>
      </c>
      <c r="AD45" s="19" t="n">
        <f aca="false">Y45-AB45</f>
        <v>7.21742218326797</v>
      </c>
      <c r="AE45" s="19" t="n">
        <f aca="false">AW44</f>
        <v>25</v>
      </c>
      <c r="AF45" s="19" t="n">
        <f aca="false">AE45*AU_D_CP/12</f>
        <v>0.151041666666667</v>
      </c>
      <c r="AG45" s="19" t="n">
        <f aca="false">MIN(AF45,AD45)</f>
        <v>0.151041666666667</v>
      </c>
      <c r="AH45" s="19" t="n">
        <f aca="false">MIN((((AY44-S45)-X45)-AC45),AF45-AG45)</f>
        <v>0</v>
      </c>
      <c r="AI45" s="19" t="n">
        <f aca="false">AD45-AG45</f>
        <v>7.06638051660131</v>
      </c>
      <c r="AJ45" s="19" t="n">
        <f aca="false">((((AY44-S45)-X45)-AC45)-AH45)</f>
        <v>5</v>
      </c>
      <c r="AK45" s="19" t="n">
        <f aca="false">IF(K45&gt;0,MAX(AU_OCT*K45,AU_OCF*AU_POOL),0)</f>
        <v>10.8593010993879</v>
      </c>
      <c r="AL45" s="19" t="n">
        <f aca="false">MAX(0,(P45+U45+Z45+AE45)-MAX(0,K45-AK45))</f>
        <v>6.07295927093654</v>
      </c>
      <c r="AM45" s="19" t="n">
        <f aca="false">MIN(AL45,AI45)</f>
        <v>6.07295927093654</v>
      </c>
      <c r="AN45" s="19" t="n">
        <f aca="false">IF(K45&lt;=0,MIN(AJ45,AL45-AM45),0)</f>
        <v>0</v>
      </c>
      <c r="AO45" s="19" t="n">
        <f aca="false">AM45+AN45</f>
        <v>6.07295927093654</v>
      </c>
      <c r="AP45" s="19" t="n">
        <f aca="false">MIN(P45,MAX(0,AO45-(0)))</f>
        <v>3.80666916542792</v>
      </c>
      <c r="AQ45" s="19" t="n">
        <f aca="false">MIN(U45,MAX(0,AO45-(P45)))</f>
        <v>2.26629010550862</v>
      </c>
      <c r="AR45" s="19" t="n">
        <f aca="false">MIN(Z45,MAX(0,AO45-(P45+U45)))</f>
        <v>0</v>
      </c>
      <c r="AS45" s="19" t="n">
        <f aca="false">MIN(AE45,MAX(0,AO45-(P45+U45+Z45)))</f>
        <v>0</v>
      </c>
      <c r="AT45" s="19" t="n">
        <f aca="false">P45-AP45</f>
        <v>0</v>
      </c>
      <c r="AU45" s="19" t="n">
        <f aca="false">U45-AQ45</f>
        <v>37.7337098944914</v>
      </c>
      <c r="AV45" s="19" t="n">
        <f aca="false">Z45-AR45</f>
        <v>35</v>
      </c>
      <c r="AW45" s="19" t="n">
        <f aca="false">AE45-AS45</f>
        <v>25</v>
      </c>
      <c r="AX45" s="19" t="n">
        <f aca="false">MIN((AI45-AM45),MAX(0,AU_RES-(AJ45-AN45)))</f>
        <v>0</v>
      </c>
      <c r="AY45" s="19" t="n">
        <f aca="false">IF(K45&lt;=0,0,(AJ45-AN45)+AX45)</f>
        <v>5</v>
      </c>
      <c r="AZ45" s="19" t="n">
        <f aca="false">(AI45-AM45)-AX45+IF(K45&lt;=0,(AJ45-AN45)+AX45,0)</f>
        <v>0.993421245664769</v>
      </c>
      <c r="BA45" s="19" t="n">
        <f aca="false">E45-L45</f>
        <v>0.354302642138403</v>
      </c>
      <c r="BB45" s="19" t="n">
        <f aca="false">BB44+BA45</f>
        <v>36.2122347988527</v>
      </c>
      <c r="BC45" s="19" t="n">
        <f aca="false">AT45+AU45+AV45+AW45</f>
        <v>97.7337098944914</v>
      </c>
      <c r="BD45" s="19" t="n">
        <f aca="false">K45-BC45</f>
        <v>10.8593010993879</v>
      </c>
    </row>
    <row r="46" customFormat="false" ht="15" hidden="false" customHeight="false" outlineLevel="0" collapsed="false">
      <c r="B46" s="18" t="n">
        <v>42</v>
      </c>
      <c r="C46" s="18" t="n">
        <f aca="false">MAX(AU_TERM-B46+1,1)</f>
        <v>19</v>
      </c>
      <c r="D46" s="19" t="n">
        <f aca="false">K45</f>
        <v>108.593010993879</v>
      </c>
      <c r="E46" s="19" t="n">
        <f aca="false">D46*(1-(1-MIN(AU_CDR*AU_MULT1,0.999))^(1/12))</f>
        <v>0.606500034587879</v>
      </c>
      <c r="F46" s="19" t="n">
        <f aca="false">D46-E46</f>
        <v>107.986510959291</v>
      </c>
      <c r="G46" s="19" t="n">
        <f aca="false">IF(F46&gt;0,F46*(AU_WAC/12)/(1-(1+AU_WAC/12)^(-C46)),0)</f>
        <v>6.34433726467068</v>
      </c>
      <c r="H46" s="19" t="n">
        <f aca="false">F46*AU_WAC/12</f>
        <v>1.21484824829203</v>
      </c>
      <c r="I46" s="19" t="n">
        <f aca="false">MIN(G46-H46,F46)</f>
        <v>5.12948901637865</v>
      </c>
      <c r="J46" s="19" t="n">
        <f aca="false">IF(C46&lt;=1,(F46-I46),(F46-I46)*(1-(1-AU_CPR)^(1/12)))</f>
        <v>0.899136069783647</v>
      </c>
      <c r="K46" s="19" t="n">
        <f aca="false">IF(C46&lt;=1,0,(F46-I46)-J46)</f>
        <v>101.957885873129</v>
      </c>
      <c r="L46" s="19" t="n">
        <f aca="false">E46*AU_REC</f>
        <v>0.272925015564546</v>
      </c>
      <c r="M46" s="19" t="n">
        <f aca="false">H46+I46+J46+L46</f>
        <v>7.51639835001887</v>
      </c>
      <c r="N46" s="19" t="n">
        <f aca="false">MIN(D46*AU_SERV/12,M46)</f>
        <v>0.0904941758282328</v>
      </c>
      <c r="O46" s="19" t="n">
        <f aca="false">M46-N46</f>
        <v>7.42590417419064</v>
      </c>
      <c r="P46" s="19" t="n">
        <f aca="false">AT45</f>
        <v>0</v>
      </c>
      <c r="Q46" s="19" t="n">
        <f aca="false">P46*AU_A_CP/12</f>
        <v>0</v>
      </c>
      <c r="R46" s="19" t="n">
        <f aca="false">MIN(Q46,O46)</f>
        <v>0</v>
      </c>
      <c r="S46" s="19" t="n">
        <f aca="false">MIN(AY45,Q46-R46)</f>
        <v>0</v>
      </c>
      <c r="T46" s="19" t="n">
        <f aca="false">O46-R46</f>
        <v>7.42590417419064</v>
      </c>
      <c r="U46" s="19" t="n">
        <f aca="false">AU45</f>
        <v>37.7337098944914</v>
      </c>
      <c r="V46" s="19" t="n">
        <f aca="false">U46*AU_B_CP/12</f>
        <v>0.169801694525211</v>
      </c>
      <c r="W46" s="19" t="n">
        <f aca="false">MIN(V46,T46)</f>
        <v>0.169801694525211</v>
      </c>
      <c r="X46" s="19" t="n">
        <f aca="false">MIN((AY45-S46),V46-W46)</f>
        <v>0</v>
      </c>
      <c r="Y46" s="19" t="n">
        <f aca="false">T46-W46</f>
        <v>7.25610247966543</v>
      </c>
      <c r="Z46" s="19" t="n">
        <f aca="false">AV45</f>
        <v>35</v>
      </c>
      <c r="AA46" s="19" t="n">
        <f aca="false">Z46*AU_C_CP/12</f>
        <v>0.175</v>
      </c>
      <c r="AB46" s="19" t="n">
        <f aca="false">MIN(AA46,Y46)</f>
        <v>0.175</v>
      </c>
      <c r="AC46" s="19" t="n">
        <f aca="false">MIN(((AY45-S46)-X46),AA46-AB46)</f>
        <v>0</v>
      </c>
      <c r="AD46" s="19" t="n">
        <f aca="false">Y46-AB46</f>
        <v>7.08110247966543</v>
      </c>
      <c r="AE46" s="19" t="n">
        <f aca="false">AW45</f>
        <v>25</v>
      </c>
      <c r="AF46" s="19" t="n">
        <f aca="false">AE46*AU_D_CP/12</f>
        <v>0.151041666666667</v>
      </c>
      <c r="AG46" s="19" t="n">
        <f aca="false">MIN(AF46,AD46)</f>
        <v>0.151041666666667</v>
      </c>
      <c r="AH46" s="19" t="n">
        <f aca="false">MIN((((AY45-S46)-X46)-AC46),AF46-AG46)</f>
        <v>0</v>
      </c>
      <c r="AI46" s="19" t="n">
        <f aca="false">AD46-AG46</f>
        <v>6.93006081299876</v>
      </c>
      <c r="AJ46" s="19" t="n">
        <f aca="false">((((AY45-S46)-X46)-AC46)-AH46)</f>
        <v>5</v>
      </c>
      <c r="AK46" s="19" t="n">
        <f aca="false">IF(K46&gt;0,MAX(AU_OCT*K46,AU_OCF*AU_POOL),0)</f>
        <v>10.1957885873129</v>
      </c>
      <c r="AL46" s="19" t="n">
        <f aca="false">MAX(0,(P46+U46+Z46+AE46)-MAX(0,K46-AK46))</f>
        <v>5.97161260867517</v>
      </c>
      <c r="AM46" s="19" t="n">
        <f aca="false">MIN(AL46,AI46)</f>
        <v>5.97161260867517</v>
      </c>
      <c r="AN46" s="19" t="n">
        <f aca="false">IF(K46&lt;=0,MIN(AJ46,AL46-AM46),0)</f>
        <v>0</v>
      </c>
      <c r="AO46" s="19" t="n">
        <f aca="false">AM46+AN46</f>
        <v>5.97161260867517</v>
      </c>
      <c r="AP46" s="19" t="n">
        <f aca="false">MIN(P46,MAX(0,AO46-(0)))</f>
        <v>0</v>
      </c>
      <c r="AQ46" s="19" t="n">
        <f aca="false">MIN(U46,MAX(0,AO46-(P46)))</f>
        <v>5.97161260867517</v>
      </c>
      <c r="AR46" s="19" t="n">
        <f aca="false">MIN(Z46,MAX(0,AO46-(P46+U46)))</f>
        <v>0</v>
      </c>
      <c r="AS46" s="19" t="n">
        <f aca="false">MIN(AE46,MAX(0,AO46-(P46+U46+Z46)))</f>
        <v>0</v>
      </c>
      <c r="AT46" s="19" t="n">
        <f aca="false">P46-AP46</f>
        <v>0</v>
      </c>
      <c r="AU46" s="19" t="n">
        <f aca="false">U46-AQ46</f>
        <v>31.7620972858162</v>
      </c>
      <c r="AV46" s="19" t="n">
        <f aca="false">Z46-AR46</f>
        <v>35</v>
      </c>
      <c r="AW46" s="19" t="n">
        <f aca="false">AE46-AS46</f>
        <v>25</v>
      </c>
      <c r="AX46" s="19" t="n">
        <f aca="false">MIN((AI46-AM46),MAX(0,AU_RES-(AJ46-AN46)))</f>
        <v>0</v>
      </c>
      <c r="AY46" s="19" t="n">
        <f aca="false">IF(K46&lt;=0,0,(AJ46-AN46)+AX46)</f>
        <v>5</v>
      </c>
      <c r="AZ46" s="19" t="n">
        <f aca="false">(AI46-AM46)-AX46+IF(K46&lt;=0,(AJ46-AN46)+AX46,0)</f>
        <v>0.958448204323588</v>
      </c>
      <c r="BA46" s="19" t="n">
        <f aca="false">E46-L46</f>
        <v>0.333575019023334</v>
      </c>
      <c r="BB46" s="19" t="n">
        <f aca="false">BB45+BA46</f>
        <v>36.545809817876</v>
      </c>
      <c r="BC46" s="19" t="n">
        <f aca="false">AT46+AU46+AV46+AW46</f>
        <v>91.7620972858162</v>
      </c>
      <c r="BD46" s="19" t="n">
        <f aca="false">K46-BC46</f>
        <v>10.1957885873129</v>
      </c>
    </row>
    <row r="47" customFormat="false" ht="15" hidden="false" customHeight="false" outlineLevel="0" collapsed="false">
      <c r="B47" s="18" t="n">
        <v>43</v>
      </c>
      <c r="C47" s="18" t="n">
        <f aca="false">MAX(AU_TERM-B47+1,1)</f>
        <v>18</v>
      </c>
      <c r="D47" s="19" t="n">
        <f aca="false">K46</f>
        <v>101.957885873129</v>
      </c>
      <c r="E47" s="19" t="n">
        <f aca="false">D47*(1-(1-MIN(AU_CDR*AU_MULT1,0.999))^(1/12))</f>
        <v>0.569442367815414</v>
      </c>
      <c r="F47" s="19" t="n">
        <f aca="false">D47-E47</f>
        <v>101.388443505314</v>
      </c>
      <c r="G47" s="19" t="n">
        <f aca="false">IF(F47&gt;0,F47*(AU_WAC/12)/(1-(1+AU_WAC/12)^(-C47)),0)</f>
        <v>6.25375368824822</v>
      </c>
      <c r="H47" s="19" t="n">
        <f aca="false">F47*AU_WAC/12</f>
        <v>1.14061998943478</v>
      </c>
      <c r="I47" s="19" t="n">
        <f aca="false">MIN(G47-H47,F47)</f>
        <v>5.11313369881344</v>
      </c>
      <c r="J47" s="19" t="n">
        <f aca="false">IF(C47&lt;=1,(F47-I47),(F47-I47)*(1-(1-AU_CPR)^(1/12)))</f>
        <v>0.841601302871324</v>
      </c>
      <c r="K47" s="19" t="n">
        <f aca="false">IF(C47&lt;=1,0,(F47-I47)-J47)</f>
        <v>95.433708503629</v>
      </c>
      <c r="L47" s="19" t="n">
        <f aca="false">E47*AU_REC</f>
        <v>0.256249065516936</v>
      </c>
      <c r="M47" s="19" t="n">
        <f aca="false">H47+I47+J47+L47</f>
        <v>7.35160405663648</v>
      </c>
      <c r="N47" s="19" t="n">
        <f aca="false">MIN(D47*AU_SERV/12,M47)</f>
        <v>0.0849649048942743</v>
      </c>
      <c r="O47" s="19" t="n">
        <f aca="false">M47-N47</f>
        <v>7.26663915174221</v>
      </c>
      <c r="P47" s="19" t="n">
        <f aca="false">AT46</f>
        <v>0</v>
      </c>
      <c r="Q47" s="19" t="n">
        <f aca="false">P47*AU_A_CP/12</f>
        <v>0</v>
      </c>
      <c r="R47" s="19" t="n">
        <f aca="false">MIN(Q47,O47)</f>
        <v>0</v>
      </c>
      <c r="S47" s="19" t="n">
        <f aca="false">MIN(AY46,Q47-R47)</f>
        <v>0</v>
      </c>
      <c r="T47" s="19" t="n">
        <f aca="false">O47-R47</f>
        <v>7.26663915174221</v>
      </c>
      <c r="U47" s="19" t="n">
        <f aca="false">AU46</f>
        <v>31.7620972858162</v>
      </c>
      <c r="V47" s="19" t="n">
        <f aca="false">U47*AU_B_CP/12</f>
        <v>0.142929437786173</v>
      </c>
      <c r="W47" s="19" t="n">
        <f aca="false">MIN(V47,T47)</f>
        <v>0.142929437786173</v>
      </c>
      <c r="X47" s="19" t="n">
        <f aca="false">MIN((AY46-S47),V47-W47)</f>
        <v>0</v>
      </c>
      <c r="Y47" s="19" t="n">
        <f aca="false">T47-W47</f>
        <v>7.12370971395604</v>
      </c>
      <c r="Z47" s="19" t="n">
        <f aca="false">AV46</f>
        <v>35</v>
      </c>
      <c r="AA47" s="19" t="n">
        <f aca="false">Z47*AU_C_CP/12</f>
        <v>0.175</v>
      </c>
      <c r="AB47" s="19" t="n">
        <f aca="false">MIN(AA47,Y47)</f>
        <v>0.175</v>
      </c>
      <c r="AC47" s="19" t="n">
        <f aca="false">MIN(((AY46-S47)-X47),AA47-AB47)</f>
        <v>0</v>
      </c>
      <c r="AD47" s="19" t="n">
        <f aca="false">Y47-AB47</f>
        <v>6.94870971395604</v>
      </c>
      <c r="AE47" s="19" t="n">
        <f aca="false">AW46</f>
        <v>25</v>
      </c>
      <c r="AF47" s="19" t="n">
        <f aca="false">AE47*AU_D_CP/12</f>
        <v>0.151041666666667</v>
      </c>
      <c r="AG47" s="19" t="n">
        <f aca="false">MIN(AF47,AD47)</f>
        <v>0.151041666666667</v>
      </c>
      <c r="AH47" s="19" t="n">
        <f aca="false">MIN((((AY46-S47)-X47)-AC47),AF47-AG47)</f>
        <v>0</v>
      </c>
      <c r="AI47" s="19" t="n">
        <f aca="false">AD47-AG47</f>
        <v>6.79766804728937</v>
      </c>
      <c r="AJ47" s="19" t="n">
        <f aca="false">((((AY46-S47)-X47)-AC47)-AH47)</f>
        <v>5</v>
      </c>
      <c r="AK47" s="19" t="n">
        <f aca="false">IF(K47&gt;0,MAX(AU_OCT*K47,AU_OCF*AU_POOL),0)</f>
        <v>10</v>
      </c>
      <c r="AL47" s="19" t="n">
        <f aca="false">MAX(0,(P47+U47+Z47+AE47)-MAX(0,K47-AK47))</f>
        <v>6.32838878218726</v>
      </c>
      <c r="AM47" s="19" t="n">
        <f aca="false">MIN(AL47,AI47)</f>
        <v>6.32838878218726</v>
      </c>
      <c r="AN47" s="19" t="n">
        <f aca="false">IF(K47&lt;=0,MIN(AJ47,AL47-AM47),0)</f>
        <v>0</v>
      </c>
      <c r="AO47" s="19" t="n">
        <f aca="false">AM47+AN47</f>
        <v>6.32838878218726</v>
      </c>
      <c r="AP47" s="19" t="n">
        <f aca="false">MIN(P47,MAX(0,AO47-(0)))</f>
        <v>0</v>
      </c>
      <c r="AQ47" s="19" t="n">
        <f aca="false">MIN(U47,MAX(0,AO47-(P47)))</f>
        <v>6.32838878218726</v>
      </c>
      <c r="AR47" s="19" t="n">
        <f aca="false">MIN(Z47,MAX(0,AO47-(P47+U47)))</f>
        <v>0</v>
      </c>
      <c r="AS47" s="19" t="n">
        <f aca="false">MIN(AE47,MAX(0,AO47-(P47+U47+Z47)))</f>
        <v>0</v>
      </c>
      <c r="AT47" s="19" t="n">
        <f aca="false">P47-AP47</f>
        <v>0</v>
      </c>
      <c r="AU47" s="19" t="n">
        <f aca="false">U47-AQ47</f>
        <v>25.433708503629</v>
      </c>
      <c r="AV47" s="19" t="n">
        <f aca="false">Z47-AR47</f>
        <v>35</v>
      </c>
      <c r="AW47" s="19" t="n">
        <f aca="false">AE47-AS47</f>
        <v>25</v>
      </c>
      <c r="AX47" s="19" t="n">
        <f aca="false">MIN((AI47-AM47),MAX(0,AU_RES-(AJ47-AN47)))</f>
        <v>0</v>
      </c>
      <c r="AY47" s="19" t="n">
        <f aca="false">IF(K47&lt;=0,0,(AJ47-AN47)+AX47)</f>
        <v>5</v>
      </c>
      <c r="AZ47" s="19" t="n">
        <f aca="false">(AI47-AM47)-AX47+IF(K47&lt;=0,(AJ47-AN47)+AX47,0)</f>
        <v>0.469279265102108</v>
      </c>
      <c r="BA47" s="19" t="n">
        <f aca="false">E47-L47</f>
        <v>0.313193302298477</v>
      </c>
      <c r="BB47" s="19" t="n">
        <f aca="false">BB46+BA47</f>
        <v>36.8590031201745</v>
      </c>
      <c r="BC47" s="19" t="n">
        <f aca="false">AT47+AU47+AV47+AW47</f>
        <v>85.433708503629</v>
      </c>
      <c r="BD47" s="19" t="n">
        <f aca="false">K47-BC47</f>
        <v>10</v>
      </c>
    </row>
    <row r="48" customFormat="false" ht="15" hidden="false" customHeight="false" outlineLevel="0" collapsed="false">
      <c r="B48" s="18" t="n">
        <v>44</v>
      </c>
      <c r="C48" s="18" t="n">
        <f aca="false">MAX(AU_TERM-B48+1,1)</f>
        <v>17</v>
      </c>
      <c r="D48" s="19" t="n">
        <f aca="false">K47</f>
        <v>95.433708503629</v>
      </c>
      <c r="E48" s="19" t="n">
        <f aca="false">D48*(1-(1-MIN(AU_CDR*AU_MULT1,0.999))^(1/12))</f>
        <v>0.533004352476817</v>
      </c>
      <c r="F48" s="19" t="n">
        <f aca="false">D48-E48</f>
        <v>94.9007041511521</v>
      </c>
      <c r="G48" s="19" t="n">
        <f aca="false">IF(F48&gt;0,F48*(AU_WAC/12)/(1-(1+AU_WAC/12)^(-C48)),0)</f>
        <v>6.16446345169331</v>
      </c>
      <c r="H48" s="19" t="n">
        <f aca="false">F48*AU_WAC/12</f>
        <v>1.06763292170046</v>
      </c>
      <c r="I48" s="19" t="n">
        <f aca="false">MIN(G48-H48,F48)</f>
        <v>5.09683052999284</v>
      </c>
      <c r="J48" s="19" t="n">
        <f aca="false">IF(C48&lt;=1,(F48-I48),(F48-I48)*(1-(1-AU_CPR)^(1/12)))</f>
        <v>0.785030525420926</v>
      </c>
      <c r="K48" s="19" t="n">
        <f aca="false">IF(C48&lt;=1,0,(F48-I48)-J48)</f>
        <v>89.0188430957384</v>
      </c>
      <c r="L48" s="19" t="n">
        <f aca="false">E48*AU_REC</f>
        <v>0.239851958614568</v>
      </c>
      <c r="M48" s="19" t="n">
        <f aca="false">H48+I48+J48+L48</f>
        <v>7.1893459357288</v>
      </c>
      <c r="N48" s="19" t="n">
        <f aca="false">MIN(D48*AU_SERV/12,M48)</f>
        <v>0.0795280904196908</v>
      </c>
      <c r="O48" s="19" t="n">
        <f aca="false">M48-N48</f>
        <v>7.10981784530911</v>
      </c>
      <c r="P48" s="19" t="n">
        <f aca="false">AT47</f>
        <v>0</v>
      </c>
      <c r="Q48" s="19" t="n">
        <f aca="false">P48*AU_A_CP/12</f>
        <v>0</v>
      </c>
      <c r="R48" s="19" t="n">
        <f aca="false">MIN(Q48,O48)</f>
        <v>0</v>
      </c>
      <c r="S48" s="19" t="n">
        <f aca="false">MIN(AY47,Q48-R48)</f>
        <v>0</v>
      </c>
      <c r="T48" s="19" t="n">
        <f aca="false">O48-R48</f>
        <v>7.10981784530911</v>
      </c>
      <c r="U48" s="19" t="n">
        <f aca="false">AU47</f>
        <v>25.433708503629</v>
      </c>
      <c r="V48" s="19" t="n">
        <f aca="false">U48*AU_B_CP/12</f>
        <v>0.11445168826633</v>
      </c>
      <c r="W48" s="19" t="n">
        <f aca="false">MIN(V48,T48)</f>
        <v>0.11445168826633</v>
      </c>
      <c r="X48" s="19" t="n">
        <f aca="false">MIN((AY47-S48),V48-W48)</f>
        <v>0</v>
      </c>
      <c r="Y48" s="19" t="n">
        <f aca="false">T48-W48</f>
        <v>6.99536615704278</v>
      </c>
      <c r="Z48" s="19" t="n">
        <f aca="false">AV47</f>
        <v>35</v>
      </c>
      <c r="AA48" s="19" t="n">
        <f aca="false">Z48*AU_C_CP/12</f>
        <v>0.175</v>
      </c>
      <c r="AB48" s="19" t="n">
        <f aca="false">MIN(AA48,Y48)</f>
        <v>0.175</v>
      </c>
      <c r="AC48" s="19" t="n">
        <f aca="false">MIN(((AY47-S48)-X48),AA48-AB48)</f>
        <v>0</v>
      </c>
      <c r="AD48" s="19" t="n">
        <f aca="false">Y48-AB48</f>
        <v>6.82036615704278</v>
      </c>
      <c r="AE48" s="19" t="n">
        <f aca="false">AW47</f>
        <v>25</v>
      </c>
      <c r="AF48" s="19" t="n">
        <f aca="false">AE48*AU_D_CP/12</f>
        <v>0.151041666666667</v>
      </c>
      <c r="AG48" s="19" t="n">
        <f aca="false">MIN(AF48,AD48)</f>
        <v>0.151041666666667</v>
      </c>
      <c r="AH48" s="19" t="n">
        <f aca="false">MIN((((AY47-S48)-X48)-AC48),AF48-AG48)</f>
        <v>0</v>
      </c>
      <c r="AI48" s="19" t="n">
        <f aca="false">AD48-AG48</f>
        <v>6.66932449037611</v>
      </c>
      <c r="AJ48" s="19" t="n">
        <f aca="false">((((AY47-S48)-X48)-AC48)-AH48)</f>
        <v>5</v>
      </c>
      <c r="AK48" s="19" t="n">
        <f aca="false">IF(K48&gt;0,MAX(AU_OCT*K48,AU_OCF*AU_POOL),0)</f>
        <v>10</v>
      </c>
      <c r="AL48" s="19" t="n">
        <f aca="false">MAX(0,(P48+U48+Z48+AE48)-MAX(0,K48-AK48))</f>
        <v>6.41486540789059</v>
      </c>
      <c r="AM48" s="19" t="n">
        <f aca="false">MIN(AL48,AI48)</f>
        <v>6.41486540789059</v>
      </c>
      <c r="AN48" s="19" t="n">
        <f aca="false">IF(K48&lt;=0,MIN(AJ48,AL48-AM48),0)</f>
        <v>0</v>
      </c>
      <c r="AO48" s="19" t="n">
        <f aca="false">AM48+AN48</f>
        <v>6.41486540789059</v>
      </c>
      <c r="AP48" s="19" t="n">
        <f aca="false">MIN(P48,MAX(0,AO48-(0)))</f>
        <v>0</v>
      </c>
      <c r="AQ48" s="19" t="n">
        <f aca="false">MIN(U48,MAX(0,AO48-(P48)))</f>
        <v>6.41486540789059</v>
      </c>
      <c r="AR48" s="19" t="n">
        <f aca="false">MIN(Z48,MAX(0,AO48-(P48+U48)))</f>
        <v>0</v>
      </c>
      <c r="AS48" s="19" t="n">
        <f aca="false">MIN(AE48,MAX(0,AO48-(P48+U48+Z48)))</f>
        <v>0</v>
      </c>
      <c r="AT48" s="19" t="n">
        <f aca="false">P48-AP48</f>
        <v>0</v>
      </c>
      <c r="AU48" s="19" t="n">
        <f aca="false">U48-AQ48</f>
        <v>19.0188430957384</v>
      </c>
      <c r="AV48" s="19" t="n">
        <f aca="false">Z48-AR48</f>
        <v>35</v>
      </c>
      <c r="AW48" s="19" t="n">
        <f aca="false">AE48-AS48</f>
        <v>25</v>
      </c>
      <c r="AX48" s="19" t="n">
        <f aca="false">MIN((AI48-AM48),MAX(0,AU_RES-(AJ48-AN48)))</f>
        <v>0</v>
      </c>
      <c r="AY48" s="19" t="n">
        <f aca="false">IF(K48&lt;=0,0,(AJ48-AN48)+AX48)</f>
        <v>5</v>
      </c>
      <c r="AZ48" s="19" t="n">
        <f aca="false">(AI48-AM48)-AX48+IF(K48&lt;=0,(AJ48-AN48)+AX48,0)</f>
        <v>0.254459082485523</v>
      </c>
      <c r="BA48" s="19" t="n">
        <f aca="false">E48-L48</f>
        <v>0.29315239386225</v>
      </c>
      <c r="BB48" s="19" t="n">
        <f aca="false">BB47+BA48</f>
        <v>37.1521555140367</v>
      </c>
      <c r="BC48" s="19" t="n">
        <f aca="false">AT48+AU48+AV48+AW48</f>
        <v>79.0188430957384</v>
      </c>
      <c r="BD48" s="19" t="n">
        <f aca="false">K48-BC48</f>
        <v>10</v>
      </c>
    </row>
    <row r="49" customFormat="false" ht="15" hidden="false" customHeight="false" outlineLevel="0" collapsed="false">
      <c r="B49" s="18" t="n">
        <v>45</v>
      </c>
      <c r="C49" s="18" t="n">
        <f aca="false">MAX(AU_TERM-B49+1,1)</f>
        <v>16</v>
      </c>
      <c r="D49" s="19" t="n">
        <f aca="false">K48</f>
        <v>89.0188430957384</v>
      </c>
      <c r="E49" s="19" t="n">
        <f aca="false">D49*(1-(1-MIN(AU_CDR*AU_MULT1,0.999))^(1/12))</f>
        <v>0.497176852565414</v>
      </c>
      <c r="F49" s="19" t="n">
        <f aca="false">D49-E49</f>
        <v>88.5216662431729</v>
      </c>
      <c r="G49" s="19" t="n">
        <f aca="false">IF(F49&gt;0,F49*(AU_WAC/12)/(1-(1+AU_WAC/12)^(-C49)),0)</f>
        <v>6.07644808887686</v>
      </c>
      <c r="H49" s="19" t="n">
        <f aca="false">F49*AU_WAC/12</f>
        <v>0.995868745235696</v>
      </c>
      <c r="I49" s="19" t="n">
        <f aca="false">MIN(G49-H49,F49)</f>
        <v>5.08057934364117</v>
      </c>
      <c r="J49" s="19" t="n">
        <f aca="false">IF(C49&lt;=1,(F49-I49),(F49-I49)*(1-(1-AU_CPR)^(1/12)))</f>
        <v>0.729409519312748</v>
      </c>
      <c r="K49" s="19" t="n">
        <f aca="false">IF(C49&lt;=1,0,(F49-I49)-J49)</f>
        <v>82.711677380219</v>
      </c>
      <c r="L49" s="19" t="n">
        <f aca="false">E49*AU_REC</f>
        <v>0.223729583654436</v>
      </c>
      <c r="M49" s="19" t="n">
        <f aca="false">H49+I49+J49+L49</f>
        <v>7.02958719184405</v>
      </c>
      <c r="N49" s="19" t="n">
        <f aca="false">MIN(D49*AU_SERV/12,M49)</f>
        <v>0.0741823692464486</v>
      </c>
      <c r="O49" s="19" t="n">
        <f aca="false">M49-N49</f>
        <v>6.9554048225976</v>
      </c>
      <c r="P49" s="19" t="n">
        <f aca="false">AT48</f>
        <v>0</v>
      </c>
      <c r="Q49" s="19" t="n">
        <f aca="false">P49*AU_A_CP/12</f>
        <v>0</v>
      </c>
      <c r="R49" s="19" t="n">
        <f aca="false">MIN(Q49,O49)</f>
        <v>0</v>
      </c>
      <c r="S49" s="19" t="n">
        <f aca="false">MIN(AY48,Q49-R49)</f>
        <v>0</v>
      </c>
      <c r="T49" s="19" t="n">
        <f aca="false">O49-R49</f>
        <v>6.9554048225976</v>
      </c>
      <c r="U49" s="19" t="n">
        <f aca="false">AU48</f>
        <v>19.0188430957384</v>
      </c>
      <c r="V49" s="19" t="n">
        <f aca="false">U49*AU_B_CP/12</f>
        <v>0.0855847939308226</v>
      </c>
      <c r="W49" s="19" t="n">
        <f aca="false">MIN(V49,T49)</f>
        <v>0.0855847939308226</v>
      </c>
      <c r="X49" s="19" t="n">
        <f aca="false">MIN((AY48-S49),V49-W49)</f>
        <v>0</v>
      </c>
      <c r="Y49" s="19" t="n">
        <f aca="false">T49-W49</f>
        <v>6.86982002866677</v>
      </c>
      <c r="Z49" s="19" t="n">
        <f aca="false">AV48</f>
        <v>35</v>
      </c>
      <c r="AA49" s="19" t="n">
        <f aca="false">Z49*AU_C_CP/12</f>
        <v>0.175</v>
      </c>
      <c r="AB49" s="19" t="n">
        <f aca="false">MIN(AA49,Y49)</f>
        <v>0.175</v>
      </c>
      <c r="AC49" s="19" t="n">
        <f aca="false">MIN(((AY48-S49)-X49),AA49-AB49)</f>
        <v>0</v>
      </c>
      <c r="AD49" s="19" t="n">
        <f aca="false">Y49-AB49</f>
        <v>6.69482002866678</v>
      </c>
      <c r="AE49" s="19" t="n">
        <f aca="false">AW48</f>
        <v>25</v>
      </c>
      <c r="AF49" s="19" t="n">
        <f aca="false">AE49*AU_D_CP/12</f>
        <v>0.151041666666667</v>
      </c>
      <c r="AG49" s="19" t="n">
        <f aca="false">MIN(AF49,AD49)</f>
        <v>0.151041666666667</v>
      </c>
      <c r="AH49" s="19" t="n">
        <f aca="false">MIN((((AY48-S49)-X49)-AC49),AF49-AG49)</f>
        <v>0</v>
      </c>
      <c r="AI49" s="19" t="n">
        <f aca="false">AD49-AG49</f>
        <v>6.54377836200011</v>
      </c>
      <c r="AJ49" s="19" t="n">
        <f aca="false">((((AY48-S49)-X49)-AC49)-AH49)</f>
        <v>5</v>
      </c>
      <c r="AK49" s="19" t="n">
        <f aca="false">IF(K49&gt;0,MAX(AU_OCT*K49,AU_OCF*AU_POOL),0)</f>
        <v>10</v>
      </c>
      <c r="AL49" s="19" t="n">
        <f aca="false">MAX(0,(P49+U49+Z49+AE49)-MAX(0,K49-AK49))</f>
        <v>6.30716571551933</v>
      </c>
      <c r="AM49" s="19" t="n">
        <f aca="false">MIN(AL49,AI49)</f>
        <v>6.30716571551933</v>
      </c>
      <c r="AN49" s="19" t="n">
        <f aca="false">IF(K49&lt;=0,MIN(AJ49,AL49-AM49),0)</f>
        <v>0</v>
      </c>
      <c r="AO49" s="19" t="n">
        <f aca="false">AM49+AN49</f>
        <v>6.30716571551933</v>
      </c>
      <c r="AP49" s="19" t="n">
        <f aca="false">MIN(P49,MAX(0,AO49-(0)))</f>
        <v>0</v>
      </c>
      <c r="AQ49" s="19" t="n">
        <f aca="false">MIN(U49,MAX(0,AO49-(P49)))</f>
        <v>6.30716571551933</v>
      </c>
      <c r="AR49" s="19" t="n">
        <f aca="false">MIN(Z49,MAX(0,AO49-(P49+U49)))</f>
        <v>0</v>
      </c>
      <c r="AS49" s="19" t="n">
        <f aca="false">MIN(AE49,MAX(0,AO49-(P49+U49+Z49)))</f>
        <v>0</v>
      </c>
      <c r="AT49" s="19" t="n">
        <f aca="false">P49-AP49</f>
        <v>0</v>
      </c>
      <c r="AU49" s="19" t="n">
        <f aca="false">U49-AQ49</f>
        <v>12.711677380219</v>
      </c>
      <c r="AV49" s="19" t="n">
        <f aca="false">Z49-AR49</f>
        <v>35</v>
      </c>
      <c r="AW49" s="19" t="n">
        <f aca="false">AE49-AS49</f>
        <v>25</v>
      </c>
      <c r="AX49" s="19" t="n">
        <f aca="false">MIN((AI49-AM49),MAX(0,AU_RES-(AJ49-AN49)))</f>
        <v>0</v>
      </c>
      <c r="AY49" s="19" t="n">
        <f aca="false">IF(K49&lt;=0,0,(AJ49-AN49)+AX49)</f>
        <v>5</v>
      </c>
      <c r="AZ49" s="19" t="n">
        <f aca="false">(AI49-AM49)-AX49+IF(K49&lt;=0,(AJ49-AN49)+AX49,0)</f>
        <v>0.236612646480776</v>
      </c>
      <c r="BA49" s="19" t="n">
        <f aca="false">E49-L49</f>
        <v>0.273447268910978</v>
      </c>
      <c r="BB49" s="19" t="n">
        <f aca="false">BB48+BA49</f>
        <v>37.4256027829477</v>
      </c>
      <c r="BC49" s="19" t="n">
        <f aca="false">AT49+AU49+AV49+AW49</f>
        <v>72.711677380219</v>
      </c>
      <c r="BD49" s="19" t="n">
        <f aca="false">K49-BC49</f>
        <v>10</v>
      </c>
    </row>
    <row r="50" customFormat="false" ht="15" hidden="false" customHeight="false" outlineLevel="0" collapsed="false">
      <c r="B50" s="18" t="n">
        <v>46</v>
      </c>
      <c r="C50" s="18" t="n">
        <f aca="false">MAX(AU_TERM-B50+1,1)</f>
        <v>15</v>
      </c>
      <c r="D50" s="19" t="n">
        <f aca="false">K49</f>
        <v>82.711677380219</v>
      </c>
      <c r="E50" s="19" t="n">
        <f aca="false">D50*(1-(1-MIN(AU_CDR*AU_MULT1,0.999))^(1/12))</f>
        <v>0.46195086343772</v>
      </c>
      <c r="F50" s="19" t="n">
        <f aca="false">D50-E50</f>
        <v>82.2497265167813</v>
      </c>
      <c r="G50" s="19" t="n">
        <f aca="false">IF(F50&gt;0,F50*(AU_WAC/12)/(1-(1+AU_WAC/12)^(-C50)),0)</f>
        <v>5.98968939732669</v>
      </c>
      <c r="H50" s="19" t="n">
        <f aca="false">F50*AU_WAC/12</f>
        <v>0.92530942331379</v>
      </c>
      <c r="I50" s="19" t="n">
        <f aca="false">MIN(G50-H50,F50)</f>
        <v>5.0643799740129</v>
      </c>
      <c r="J50" s="19" t="n">
        <f aca="false">IF(C50&lt;=1,(F50-I50),(F50-I50)*(1-(1-AU_CPR)^(1/12)))</f>
        <v>0.674724270880327</v>
      </c>
      <c r="K50" s="19" t="n">
        <f aca="false">IF(C50&lt;=1,0,(F50-I50)-J50)</f>
        <v>76.5106222718881</v>
      </c>
      <c r="L50" s="19" t="n">
        <f aca="false">E50*AU_REC</f>
        <v>0.207877888546974</v>
      </c>
      <c r="M50" s="19" t="n">
        <f aca="false">H50+I50+J50+L50</f>
        <v>6.87229155675399</v>
      </c>
      <c r="N50" s="19" t="n">
        <f aca="false">MIN(D50*AU_SERV/12,M50)</f>
        <v>0.0689263978168492</v>
      </c>
      <c r="O50" s="19" t="n">
        <f aca="false">M50-N50</f>
        <v>6.80336515893714</v>
      </c>
      <c r="P50" s="19" t="n">
        <f aca="false">AT49</f>
        <v>0</v>
      </c>
      <c r="Q50" s="19" t="n">
        <f aca="false">P50*AU_A_CP/12</f>
        <v>0</v>
      </c>
      <c r="R50" s="19" t="n">
        <f aca="false">MIN(Q50,O50)</f>
        <v>0</v>
      </c>
      <c r="S50" s="19" t="n">
        <f aca="false">MIN(AY49,Q50-R50)</f>
        <v>0</v>
      </c>
      <c r="T50" s="19" t="n">
        <f aca="false">O50-R50</f>
        <v>6.80336515893714</v>
      </c>
      <c r="U50" s="19" t="n">
        <f aca="false">AU49</f>
        <v>12.711677380219</v>
      </c>
      <c r="V50" s="19" t="n">
        <f aca="false">U50*AU_B_CP/12</f>
        <v>0.0572025482109856</v>
      </c>
      <c r="W50" s="19" t="n">
        <f aca="false">MIN(V50,T50)</f>
        <v>0.0572025482109856</v>
      </c>
      <c r="X50" s="19" t="n">
        <f aca="false">MIN((AY49-S50),V50-W50)</f>
        <v>0</v>
      </c>
      <c r="Y50" s="19" t="n">
        <f aca="false">T50-W50</f>
        <v>6.74616261072616</v>
      </c>
      <c r="Z50" s="19" t="n">
        <f aca="false">AV49</f>
        <v>35</v>
      </c>
      <c r="AA50" s="19" t="n">
        <f aca="false">Z50*AU_C_CP/12</f>
        <v>0.175</v>
      </c>
      <c r="AB50" s="19" t="n">
        <f aca="false">MIN(AA50,Y50)</f>
        <v>0.175</v>
      </c>
      <c r="AC50" s="19" t="n">
        <f aca="false">MIN(((AY49-S50)-X50),AA50-AB50)</f>
        <v>0</v>
      </c>
      <c r="AD50" s="19" t="n">
        <f aca="false">Y50-AB50</f>
        <v>6.57116261072616</v>
      </c>
      <c r="AE50" s="19" t="n">
        <f aca="false">AW49</f>
        <v>25</v>
      </c>
      <c r="AF50" s="19" t="n">
        <f aca="false">AE50*AU_D_CP/12</f>
        <v>0.151041666666667</v>
      </c>
      <c r="AG50" s="19" t="n">
        <f aca="false">MIN(AF50,AD50)</f>
        <v>0.151041666666667</v>
      </c>
      <c r="AH50" s="19" t="n">
        <f aca="false">MIN((((AY49-S50)-X50)-AC50),AF50-AG50)</f>
        <v>0</v>
      </c>
      <c r="AI50" s="19" t="n">
        <f aca="false">AD50-AG50</f>
        <v>6.42012094405949</v>
      </c>
      <c r="AJ50" s="19" t="n">
        <f aca="false">((((AY49-S50)-X50)-AC50)-AH50)</f>
        <v>5</v>
      </c>
      <c r="AK50" s="19" t="n">
        <f aca="false">IF(K50&gt;0,MAX(AU_OCT*K50,AU_OCF*AU_POOL),0)</f>
        <v>10</v>
      </c>
      <c r="AL50" s="19" t="n">
        <f aca="false">MAX(0,(P50+U50+Z50+AE50)-MAX(0,K50-AK50))</f>
        <v>6.20105510833095</v>
      </c>
      <c r="AM50" s="19" t="n">
        <f aca="false">MIN(AL50,AI50)</f>
        <v>6.20105510833095</v>
      </c>
      <c r="AN50" s="19" t="n">
        <f aca="false">IF(K50&lt;=0,MIN(AJ50,AL50-AM50),0)</f>
        <v>0</v>
      </c>
      <c r="AO50" s="19" t="n">
        <f aca="false">AM50+AN50</f>
        <v>6.20105510833095</v>
      </c>
      <c r="AP50" s="19" t="n">
        <f aca="false">MIN(P50,MAX(0,AO50-(0)))</f>
        <v>0</v>
      </c>
      <c r="AQ50" s="19" t="n">
        <f aca="false">MIN(U50,MAX(0,AO50-(P50)))</f>
        <v>6.20105510833095</v>
      </c>
      <c r="AR50" s="19" t="n">
        <f aca="false">MIN(Z50,MAX(0,AO50-(P50+U50)))</f>
        <v>0</v>
      </c>
      <c r="AS50" s="19" t="n">
        <f aca="false">MIN(AE50,MAX(0,AO50-(P50+U50+Z50)))</f>
        <v>0</v>
      </c>
      <c r="AT50" s="19" t="n">
        <f aca="false">P50-AP50</f>
        <v>0</v>
      </c>
      <c r="AU50" s="19" t="n">
        <f aca="false">U50-AQ50</f>
        <v>6.51062227188808</v>
      </c>
      <c r="AV50" s="19" t="n">
        <f aca="false">Z50-AR50</f>
        <v>35</v>
      </c>
      <c r="AW50" s="19" t="n">
        <f aca="false">AE50-AS50</f>
        <v>25</v>
      </c>
      <c r="AX50" s="19" t="n">
        <f aca="false">MIN((AI50-AM50),MAX(0,AU_RES-(AJ50-AN50)))</f>
        <v>0</v>
      </c>
      <c r="AY50" s="19" t="n">
        <f aca="false">IF(K50&lt;=0,0,(AJ50-AN50)+AX50)</f>
        <v>5</v>
      </c>
      <c r="AZ50" s="19" t="n">
        <f aca="false">(AI50-AM50)-AX50+IF(K50&lt;=0,(AJ50-AN50)+AX50,0)</f>
        <v>0.21906583572854</v>
      </c>
      <c r="BA50" s="19" t="n">
        <f aca="false">E50-L50</f>
        <v>0.254072974890746</v>
      </c>
      <c r="BB50" s="19" t="n">
        <f aca="false">BB49+BA50</f>
        <v>37.6796757578385</v>
      </c>
      <c r="BC50" s="19" t="n">
        <f aca="false">AT50+AU50+AV50+AW50</f>
        <v>66.5106222718881</v>
      </c>
      <c r="BD50" s="19" t="n">
        <f aca="false">K50-BC50</f>
        <v>10</v>
      </c>
    </row>
    <row r="51" customFormat="false" ht="15" hidden="false" customHeight="false" outlineLevel="0" collapsed="false">
      <c r="B51" s="18" t="n">
        <v>47</v>
      </c>
      <c r="C51" s="18" t="n">
        <f aca="false">MAX(AU_TERM-B51+1,1)</f>
        <v>14</v>
      </c>
      <c r="D51" s="19" t="n">
        <f aca="false">K50</f>
        <v>76.5106222718881</v>
      </c>
      <c r="E51" s="19" t="n">
        <f aca="false">D51*(1-(1-MIN(AU_CDR*AU_MULT1,0.999))^(1/12))</f>
        <v>0.427317509934924</v>
      </c>
      <c r="F51" s="19" t="n">
        <f aca="false">D51-E51</f>
        <v>76.0833047619532</v>
      </c>
      <c r="G51" s="19" t="n">
        <f aca="false">IF(F51&gt;0,F51*(AU_WAC/12)/(1-(1+AU_WAC/12)^(-C51)),0)</f>
        <v>5.90416943446298</v>
      </c>
      <c r="H51" s="19" t="n">
        <f aca="false">F51*AU_WAC/12</f>
        <v>0.855937178571973</v>
      </c>
      <c r="I51" s="19" t="n">
        <f aca="false">MIN(G51-H51,F51)</f>
        <v>5.048232255891</v>
      </c>
      <c r="J51" s="19" t="n">
        <f aca="false">IF(C51&lt;=1,(F51-I51),(F51-I51)*(1-(1-AU_CPR)^(1/12)))</f>
        <v>0.620960967986669</v>
      </c>
      <c r="K51" s="19" t="n">
        <f aca="false">IF(C51&lt;=1,0,(F51-I51)-J51)</f>
        <v>70.4141115380755</v>
      </c>
      <c r="L51" s="19" t="n">
        <f aca="false">E51*AU_REC</f>
        <v>0.192292879470716</v>
      </c>
      <c r="M51" s="19" t="n">
        <f aca="false">H51+I51+J51+L51</f>
        <v>6.71742328192036</v>
      </c>
      <c r="N51" s="19" t="n">
        <f aca="false">MIN(D51*AU_SERV/12,M51)</f>
        <v>0.0637588518932401</v>
      </c>
      <c r="O51" s="19" t="n">
        <f aca="false">M51-N51</f>
        <v>6.65366443002712</v>
      </c>
      <c r="P51" s="19" t="n">
        <f aca="false">AT50</f>
        <v>0</v>
      </c>
      <c r="Q51" s="19" t="n">
        <f aca="false">P51*AU_A_CP/12</f>
        <v>0</v>
      </c>
      <c r="R51" s="19" t="n">
        <f aca="false">MIN(Q51,O51)</f>
        <v>0</v>
      </c>
      <c r="S51" s="19" t="n">
        <f aca="false">MIN(AY50,Q51-R51)</f>
        <v>0</v>
      </c>
      <c r="T51" s="19" t="n">
        <f aca="false">O51-R51</f>
        <v>6.65366443002712</v>
      </c>
      <c r="U51" s="19" t="n">
        <f aca="false">AU50</f>
        <v>6.51062227188808</v>
      </c>
      <c r="V51" s="19" t="n">
        <f aca="false">U51*AU_B_CP/12</f>
        <v>0.0292978002234964</v>
      </c>
      <c r="W51" s="19" t="n">
        <f aca="false">MIN(V51,T51)</f>
        <v>0.0292978002234964</v>
      </c>
      <c r="X51" s="19" t="n">
        <f aca="false">MIN((AY50-S51),V51-W51)</f>
        <v>0</v>
      </c>
      <c r="Y51" s="19" t="n">
        <f aca="false">T51-W51</f>
        <v>6.62436662980363</v>
      </c>
      <c r="Z51" s="19" t="n">
        <f aca="false">AV50</f>
        <v>35</v>
      </c>
      <c r="AA51" s="19" t="n">
        <f aca="false">Z51*AU_C_CP/12</f>
        <v>0.175</v>
      </c>
      <c r="AB51" s="19" t="n">
        <f aca="false">MIN(AA51,Y51)</f>
        <v>0.175</v>
      </c>
      <c r="AC51" s="19" t="n">
        <f aca="false">MIN(((AY50-S51)-X51),AA51-AB51)</f>
        <v>0</v>
      </c>
      <c r="AD51" s="19" t="n">
        <f aca="false">Y51-AB51</f>
        <v>6.44936662980363</v>
      </c>
      <c r="AE51" s="19" t="n">
        <f aca="false">AW50</f>
        <v>25</v>
      </c>
      <c r="AF51" s="19" t="n">
        <f aca="false">AE51*AU_D_CP/12</f>
        <v>0.151041666666667</v>
      </c>
      <c r="AG51" s="19" t="n">
        <f aca="false">MIN(AF51,AD51)</f>
        <v>0.151041666666667</v>
      </c>
      <c r="AH51" s="19" t="n">
        <f aca="false">MIN((((AY50-S51)-X51)-AC51),AF51-AG51)</f>
        <v>0</v>
      </c>
      <c r="AI51" s="19" t="n">
        <f aca="false">AD51-AG51</f>
        <v>6.29832496313696</v>
      </c>
      <c r="AJ51" s="19" t="n">
        <f aca="false">((((AY50-S51)-X51)-AC51)-AH51)</f>
        <v>5</v>
      </c>
      <c r="AK51" s="19" t="n">
        <f aca="false">IF(K51&gt;0,MAX(AU_OCT*K51,AU_OCF*AU_POOL),0)</f>
        <v>10</v>
      </c>
      <c r="AL51" s="19" t="n">
        <f aca="false">MAX(0,(P51+U51+Z51+AE51)-MAX(0,K51-AK51))</f>
        <v>6.09651073381261</v>
      </c>
      <c r="AM51" s="19" t="n">
        <f aca="false">MIN(AL51,AI51)</f>
        <v>6.09651073381261</v>
      </c>
      <c r="AN51" s="19" t="n">
        <f aca="false">IF(K51&lt;=0,MIN(AJ51,AL51-AM51),0)</f>
        <v>0</v>
      </c>
      <c r="AO51" s="19" t="n">
        <f aca="false">AM51+AN51</f>
        <v>6.09651073381261</v>
      </c>
      <c r="AP51" s="19" t="n">
        <f aca="false">MIN(P51,MAX(0,AO51-(0)))</f>
        <v>0</v>
      </c>
      <c r="AQ51" s="19" t="n">
        <f aca="false">MIN(U51,MAX(0,AO51-(P51)))</f>
        <v>6.09651073381261</v>
      </c>
      <c r="AR51" s="19" t="n">
        <f aca="false">MIN(Z51,MAX(0,AO51-(P51+U51)))</f>
        <v>0</v>
      </c>
      <c r="AS51" s="19" t="n">
        <f aca="false">MIN(AE51,MAX(0,AO51-(P51+U51+Z51)))</f>
        <v>0</v>
      </c>
      <c r="AT51" s="19" t="n">
        <f aca="false">P51-AP51</f>
        <v>0</v>
      </c>
      <c r="AU51" s="19" t="n">
        <f aca="false">U51-AQ51</f>
        <v>0.414111538075474</v>
      </c>
      <c r="AV51" s="19" t="n">
        <f aca="false">Z51-AR51</f>
        <v>35</v>
      </c>
      <c r="AW51" s="19" t="n">
        <f aca="false">AE51-AS51</f>
        <v>25</v>
      </c>
      <c r="AX51" s="19" t="n">
        <f aca="false">MIN((AI51-AM51),MAX(0,AU_RES-(AJ51-AN51)))</f>
        <v>0</v>
      </c>
      <c r="AY51" s="19" t="n">
        <f aca="false">IF(K51&lt;=0,0,(AJ51-AN51)+AX51)</f>
        <v>5</v>
      </c>
      <c r="AZ51" s="19" t="n">
        <f aca="false">(AI51-AM51)-AX51+IF(K51&lt;=0,(AJ51-AN51)+AX51,0)</f>
        <v>0.20181422932435</v>
      </c>
      <c r="BA51" s="19" t="n">
        <f aca="false">E51-L51</f>
        <v>0.235024630464208</v>
      </c>
      <c r="BB51" s="19" t="n">
        <f aca="false">BB50+BA51</f>
        <v>37.9147003883027</v>
      </c>
      <c r="BC51" s="19" t="n">
        <f aca="false">AT51+AU51+AV51+AW51</f>
        <v>60.4141115380755</v>
      </c>
      <c r="BD51" s="19" t="n">
        <f aca="false">K51-BC51</f>
        <v>10</v>
      </c>
    </row>
    <row r="52" customFormat="false" ht="15" hidden="false" customHeight="false" outlineLevel="0" collapsed="false">
      <c r="B52" s="18" t="n">
        <v>48</v>
      </c>
      <c r="C52" s="18" t="n">
        <f aca="false">MAX(AU_TERM-B52+1,1)</f>
        <v>13</v>
      </c>
      <c r="D52" s="19" t="n">
        <f aca="false">K51</f>
        <v>70.4141115380755</v>
      </c>
      <c r="E52" s="19" t="n">
        <f aca="false">D52*(1-(1-MIN(AU_CDR*AU_MULT1,0.999))^(1/12))</f>
        <v>0.393268044531196</v>
      </c>
      <c r="F52" s="19" t="n">
        <f aca="false">D52-E52</f>
        <v>70.0208434935443</v>
      </c>
      <c r="G52" s="19" t="n">
        <f aca="false">IF(F52&gt;0,F52*(AU_WAC/12)/(1-(1+AU_WAC/12)^(-C52)),0)</f>
        <v>5.81987051388762</v>
      </c>
      <c r="H52" s="19" t="n">
        <f aca="false">F52*AU_WAC/12</f>
        <v>0.787734489302373</v>
      </c>
      <c r="I52" s="19" t="n">
        <f aca="false">MIN(G52-H52,F52)</f>
        <v>5.03213602458524</v>
      </c>
      <c r="J52" s="19" t="n">
        <f aca="false">IF(C52&lt;=1,(F52-I52),(F52-I52)*(1-(1-AU_CPR)^(1/12)))</f>
        <v>0.568105997142233</v>
      </c>
      <c r="K52" s="19" t="n">
        <f aca="false">IF(C52&lt;=1,0,(F52-I52)-J52)</f>
        <v>64.4206014718168</v>
      </c>
      <c r="L52" s="19" t="n">
        <f aca="false">E52*AU_REC</f>
        <v>0.176970620039038</v>
      </c>
      <c r="M52" s="19" t="n">
        <f aca="false">H52+I52+J52+L52</f>
        <v>6.56494713106889</v>
      </c>
      <c r="N52" s="19" t="n">
        <f aca="false">MIN(D52*AU_SERV/12,M52)</f>
        <v>0.0586784262817296</v>
      </c>
      <c r="O52" s="19" t="n">
        <f aca="false">M52-N52</f>
        <v>6.50626870478716</v>
      </c>
      <c r="P52" s="19" t="n">
        <f aca="false">AT51</f>
        <v>0</v>
      </c>
      <c r="Q52" s="19" t="n">
        <f aca="false">P52*AU_A_CP/12</f>
        <v>0</v>
      </c>
      <c r="R52" s="19" t="n">
        <f aca="false">MIN(Q52,O52)</f>
        <v>0</v>
      </c>
      <c r="S52" s="19" t="n">
        <f aca="false">MIN(AY51,Q52-R52)</f>
        <v>0</v>
      </c>
      <c r="T52" s="19" t="n">
        <f aca="false">O52-R52</f>
        <v>6.50626870478716</v>
      </c>
      <c r="U52" s="19" t="n">
        <f aca="false">AU51</f>
        <v>0.414111538075474</v>
      </c>
      <c r="V52" s="19" t="n">
        <f aca="false">U52*AU_B_CP/12</f>
        <v>0.00186350192133963</v>
      </c>
      <c r="W52" s="19" t="n">
        <f aca="false">MIN(V52,T52)</f>
        <v>0.00186350192133963</v>
      </c>
      <c r="X52" s="19" t="n">
        <f aca="false">MIN((AY51-S52),V52-W52)</f>
        <v>0</v>
      </c>
      <c r="Y52" s="19" t="n">
        <f aca="false">T52-W52</f>
        <v>6.50440520286582</v>
      </c>
      <c r="Z52" s="19" t="n">
        <f aca="false">AV51</f>
        <v>35</v>
      </c>
      <c r="AA52" s="19" t="n">
        <f aca="false">Z52*AU_C_CP/12</f>
        <v>0.175</v>
      </c>
      <c r="AB52" s="19" t="n">
        <f aca="false">MIN(AA52,Y52)</f>
        <v>0.175</v>
      </c>
      <c r="AC52" s="19" t="n">
        <f aca="false">MIN(((AY51-S52)-X52),AA52-AB52)</f>
        <v>0</v>
      </c>
      <c r="AD52" s="19" t="n">
        <f aca="false">Y52-AB52</f>
        <v>6.32940520286582</v>
      </c>
      <c r="AE52" s="19" t="n">
        <f aca="false">AW51</f>
        <v>25</v>
      </c>
      <c r="AF52" s="19" t="n">
        <f aca="false">AE52*AU_D_CP/12</f>
        <v>0.151041666666667</v>
      </c>
      <c r="AG52" s="19" t="n">
        <f aca="false">MIN(AF52,AD52)</f>
        <v>0.151041666666667</v>
      </c>
      <c r="AH52" s="19" t="n">
        <f aca="false">MIN((((AY51-S52)-X52)-AC52),AF52-AG52)</f>
        <v>0</v>
      </c>
      <c r="AI52" s="19" t="n">
        <f aca="false">AD52-AG52</f>
        <v>6.17836353619915</v>
      </c>
      <c r="AJ52" s="19" t="n">
        <f aca="false">((((AY51-S52)-X52)-AC52)-AH52)</f>
        <v>5</v>
      </c>
      <c r="AK52" s="19" t="n">
        <f aca="false">IF(K52&gt;0,MAX(AU_OCT*K52,AU_OCF*AU_POOL),0)</f>
        <v>10</v>
      </c>
      <c r="AL52" s="19" t="n">
        <f aca="false">MAX(0,(P52+U52+Z52+AE52)-MAX(0,K52-AK52))</f>
        <v>5.99351006625868</v>
      </c>
      <c r="AM52" s="19" t="n">
        <f aca="false">MIN(AL52,AI52)</f>
        <v>5.99351006625868</v>
      </c>
      <c r="AN52" s="19" t="n">
        <f aca="false">IF(K52&lt;=0,MIN(AJ52,AL52-AM52),0)</f>
        <v>0</v>
      </c>
      <c r="AO52" s="19" t="n">
        <f aca="false">AM52+AN52</f>
        <v>5.99351006625868</v>
      </c>
      <c r="AP52" s="19" t="n">
        <f aca="false">MIN(P52,MAX(0,AO52-(0)))</f>
        <v>0</v>
      </c>
      <c r="AQ52" s="19" t="n">
        <f aca="false">MIN(U52,MAX(0,AO52-(P52)))</f>
        <v>0.414111538075474</v>
      </c>
      <c r="AR52" s="19" t="n">
        <f aca="false">MIN(Z52,MAX(0,AO52-(P52+U52)))</f>
        <v>5.57939852818321</v>
      </c>
      <c r="AS52" s="19" t="n">
        <f aca="false">MIN(AE52,MAX(0,AO52-(P52+U52+Z52)))</f>
        <v>0</v>
      </c>
      <c r="AT52" s="19" t="n">
        <f aca="false">P52-AP52</f>
        <v>0</v>
      </c>
      <c r="AU52" s="19" t="n">
        <f aca="false">U52-AQ52</f>
        <v>0</v>
      </c>
      <c r="AV52" s="19" t="n">
        <f aca="false">Z52-AR52</f>
        <v>29.4206014718168</v>
      </c>
      <c r="AW52" s="19" t="n">
        <f aca="false">AE52-AS52</f>
        <v>25</v>
      </c>
      <c r="AX52" s="19" t="n">
        <f aca="false">MIN((AI52-AM52),MAX(0,AU_RES-(AJ52-AN52)))</f>
        <v>0</v>
      </c>
      <c r="AY52" s="19" t="n">
        <f aca="false">IF(K52&lt;=0,0,(AJ52-AN52)+AX52)</f>
        <v>5</v>
      </c>
      <c r="AZ52" s="19" t="n">
        <f aca="false">(AI52-AM52)-AX52+IF(K52&lt;=0,(AJ52-AN52)+AX52,0)</f>
        <v>0.184853469940472</v>
      </c>
      <c r="BA52" s="19" t="n">
        <f aca="false">E52-L52</f>
        <v>0.216297424492158</v>
      </c>
      <c r="BB52" s="19" t="n">
        <f aca="false">BB51+BA52</f>
        <v>38.1309978127948</v>
      </c>
      <c r="BC52" s="19" t="n">
        <f aca="false">AT52+AU52+AV52+AW52</f>
        <v>54.4206014718168</v>
      </c>
      <c r="BD52" s="19" t="n">
        <f aca="false">K52-BC52</f>
        <v>10</v>
      </c>
    </row>
    <row r="53" customFormat="false" ht="15" hidden="false" customHeight="false" outlineLevel="0" collapsed="false">
      <c r="B53" s="18" t="n">
        <v>49</v>
      </c>
      <c r="C53" s="18" t="n">
        <f aca="false">MAX(AU_TERM-B53+1,1)</f>
        <v>12</v>
      </c>
      <c r="D53" s="19" t="n">
        <f aca="false">K52</f>
        <v>64.4206014718168</v>
      </c>
      <c r="E53" s="19" t="n">
        <f aca="false">D53*(1-(1-MIN(AU_CDR*AU_MULT1,0.999))^(1/12))</f>
        <v>0.359793845508447</v>
      </c>
      <c r="F53" s="19" t="n">
        <f aca="false">D53-E53</f>
        <v>64.0608076263084</v>
      </c>
      <c r="G53" s="19" t="n">
        <f aca="false">IF(F53&gt;0,F53*(AU_WAC/12)/(1-(1+AU_WAC/12)^(-C53)),0)</f>
        <v>5.73677520172645</v>
      </c>
      <c r="H53" s="19" t="n">
        <f aca="false">F53*AU_WAC/12</f>
        <v>0.720684085795969</v>
      </c>
      <c r="I53" s="19" t="n">
        <f aca="false">MIN(G53-H53,F53)</f>
        <v>5.01609111593048</v>
      </c>
      <c r="J53" s="19" t="n">
        <f aca="false">IF(C53&lt;=1,(F53-I53),(F53-I53)*(1-(1-AU_CPR)^(1/12)))</f>
        <v>0.516145940664082</v>
      </c>
      <c r="K53" s="19" t="n">
        <f aca="false">IF(C53&lt;=1,0,(F53-I53)-J53)</f>
        <v>58.5285705697138</v>
      </c>
      <c r="L53" s="19" t="n">
        <f aca="false">E53*AU_REC</f>
        <v>0.161907230478801</v>
      </c>
      <c r="M53" s="19" t="n">
        <f aca="false">H53+I53+J53+L53</f>
        <v>6.41482837286933</v>
      </c>
      <c r="N53" s="19" t="n">
        <f aca="false">MIN(D53*AU_SERV/12,M53)</f>
        <v>0.0536838345598473</v>
      </c>
      <c r="O53" s="19" t="n">
        <f aca="false">M53-N53</f>
        <v>6.36114453830949</v>
      </c>
      <c r="P53" s="19" t="n">
        <f aca="false">AT52</f>
        <v>0</v>
      </c>
      <c r="Q53" s="19" t="n">
        <f aca="false">P53*AU_A_CP/12</f>
        <v>0</v>
      </c>
      <c r="R53" s="19" t="n">
        <f aca="false">MIN(Q53,O53)</f>
        <v>0</v>
      </c>
      <c r="S53" s="19" t="n">
        <f aca="false">MIN(AY52,Q53-R53)</f>
        <v>0</v>
      </c>
      <c r="T53" s="19" t="n">
        <f aca="false">O53-R53</f>
        <v>6.36114453830949</v>
      </c>
      <c r="U53" s="19" t="n">
        <f aca="false">AU52</f>
        <v>0</v>
      </c>
      <c r="V53" s="19" t="n">
        <f aca="false">U53*AU_B_CP/12</f>
        <v>0</v>
      </c>
      <c r="W53" s="19" t="n">
        <f aca="false">MIN(V53,T53)</f>
        <v>0</v>
      </c>
      <c r="X53" s="19" t="n">
        <f aca="false">MIN((AY52-S53),V53-W53)</f>
        <v>0</v>
      </c>
      <c r="Y53" s="19" t="n">
        <f aca="false">T53-W53</f>
        <v>6.36114453830949</v>
      </c>
      <c r="Z53" s="19" t="n">
        <f aca="false">AV52</f>
        <v>29.4206014718168</v>
      </c>
      <c r="AA53" s="19" t="n">
        <f aca="false">Z53*AU_C_CP/12</f>
        <v>0.147103007359084</v>
      </c>
      <c r="AB53" s="19" t="n">
        <f aca="false">MIN(AA53,Y53)</f>
        <v>0.147103007359084</v>
      </c>
      <c r="AC53" s="19" t="n">
        <f aca="false">MIN(((AY52-S53)-X53),AA53-AB53)</f>
        <v>0</v>
      </c>
      <c r="AD53" s="19" t="n">
        <f aca="false">Y53-AB53</f>
        <v>6.2140415309504</v>
      </c>
      <c r="AE53" s="19" t="n">
        <f aca="false">AW52</f>
        <v>25</v>
      </c>
      <c r="AF53" s="19" t="n">
        <f aca="false">AE53*AU_D_CP/12</f>
        <v>0.151041666666667</v>
      </c>
      <c r="AG53" s="19" t="n">
        <f aca="false">MIN(AF53,AD53)</f>
        <v>0.151041666666667</v>
      </c>
      <c r="AH53" s="19" t="n">
        <f aca="false">MIN((((AY52-S53)-X53)-AC53),AF53-AG53)</f>
        <v>0</v>
      </c>
      <c r="AI53" s="19" t="n">
        <f aca="false">AD53-AG53</f>
        <v>6.06299986428374</v>
      </c>
      <c r="AJ53" s="19" t="n">
        <f aca="false">((((AY52-S53)-X53)-AC53)-AH53)</f>
        <v>5</v>
      </c>
      <c r="AK53" s="19" t="n">
        <f aca="false">IF(K53&gt;0,MAX(AU_OCT*K53,AU_OCF*AU_POOL),0)</f>
        <v>10</v>
      </c>
      <c r="AL53" s="19" t="n">
        <f aca="false">MAX(0,(P53+U53+Z53+AE53)-MAX(0,K53-AK53))</f>
        <v>5.89203090210302</v>
      </c>
      <c r="AM53" s="19" t="n">
        <f aca="false">MIN(AL53,AI53)</f>
        <v>5.89203090210302</v>
      </c>
      <c r="AN53" s="19" t="n">
        <f aca="false">IF(K53&lt;=0,MIN(AJ53,AL53-AM53),0)</f>
        <v>0</v>
      </c>
      <c r="AO53" s="19" t="n">
        <f aca="false">AM53+AN53</f>
        <v>5.89203090210302</v>
      </c>
      <c r="AP53" s="19" t="n">
        <f aca="false">MIN(P53,MAX(0,AO53-(0)))</f>
        <v>0</v>
      </c>
      <c r="AQ53" s="19" t="n">
        <f aca="false">MIN(U53,MAX(0,AO53-(P53)))</f>
        <v>0</v>
      </c>
      <c r="AR53" s="19" t="n">
        <f aca="false">MIN(Z53,MAX(0,AO53-(P53+U53)))</f>
        <v>5.89203090210302</v>
      </c>
      <c r="AS53" s="19" t="n">
        <f aca="false">MIN(AE53,MAX(0,AO53-(P53+U53+Z53)))</f>
        <v>0</v>
      </c>
      <c r="AT53" s="19" t="n">
        <f aca="false">P53-AP53</f>
        <v>0</v>
      </c>
      <c r="AU53" s="19" t="n">
        <f aca="false">U53-AQ53</f>
        <v>0</v>
      </c>
      <c r="AV53" s="19" t="n">
        <f aca="false">Z53-AR53</f>
        <v>23.5285705697138</v>
      </c>
      <c r="AW53" s="19" t="n">
        <f aca="false">AE53-AS53</f>
        <v>25</v>
      </c>
      <c r="AX53" s="19" t="n">
        <f aca="false">MIN((AI53-AM53),MAX(0,AU_RES-(AJ53-AN53)))</f>
        <v>0</v>
      </c>
      <c r="AY53" s="19" t="n">
        <f aca="false">IF(K53&lt;=0,0,(AJ53-AN53)+AX53)</f>
        <v>5</v>
      </c>
      <c r="AZ53" s="19" t="n">
        <f aca="false">(AI53-AM53)-AX53+IF(K53&lt;=0,(AJ53-AN53)+AX53,0)</f>
        <v>0.17096896218072</v>
      </c>
      <c r="BA53" s="19" t="n">
        <f aca="false">E53-L53</f>
        <v>0.197886615029646</v>
      </c>
      <c r="BB53" s="19" t="n">
        <f aca="false">BB52+BA53</f>
        <v>38.3288844278245</v>
      </c>
      <c r="BC53" s="19" t="n">
        <f aca="false">AT53+AU53+AV53+AW53</f>
        <v>48.5285705697138</v>
      </c>
      <c r="BD53" s="19" t="n">
        <f aca="false">K53-BC53</f>
        <v>10</v>
      </c>
    </row>
    <row r="54" customFormat="false" ht="15" hidden="false" customHeight="false" outlineLevel="0" collapsed="false">
      <c r="B54" s="18" t="n">
        <v>50</v>
      </c>
      <c r="C54" s="18" t="n">
        <f aca="false">MAX(AU_TERM-B54+1,1)</f>
        <v>11</v>
      </c>
      <c r="D54" s="19" t="n">
        <f aca="false">K53</f>
        <v>58.5285705697138</v>
      </c>
      <c r="E54" s="19" t="n">
        <f aca="false">D54*(1-(1-MIN(AU_CDR*AU_MULT1,0.999))^(1/12))</f>
        <v>0.326886415157153</v>
      </c>
      <c r="F54" s="19" t="n">
        <f aca="false">D54-E54</f>
        <v>58.2016841545566</v>
      </c>
      <c r="G54" s="19" t="n">
        <f aca="false">IF(F54&gt;0,F54*(AU_WAC/12)/(1-(1+AU_WAC/12)^(-C54)),0)</f>
        <v>5.65486631302379</v>
      </c>
      <c r="H54" s="19" t="n">
        <f aca="false">F54*AU_WAC/12</f>
        <v>0.654768946738762</v>
      </c>
      <c r="I54" s="19" t="n">
        <f aca="false">MIN(G54-H54,F54)</f>
        <v>5.00009736628503</v>
      </c>
      <c r="J54" s="19" t="n">
        <f aca="false">IF(C54&lt;=1,(F54-I54),(F54-I54)*(1-(1-AU_CPR)^(1/12)))</f>
        <v>0.465067573875603</v>
      </c>
      <c r="K54" s="19" t="n">
        <f aca="false">IF(C54&lt;=1,0,(F54-I54)-J54)</f>
        <v>52.736519214396</v>
      </c>
      <c r="L54" s="19" t="n">
        <f aca="false">E54*AU_REC</f>
        <v>0.147098886820719</v>
      </c>
      <c r="M54" s="19" t="n">
        <f aca="false">H54+I54+J54+L54</f>
        <v>6.26703277372012</v>
      </c>
      <c r="N54" s="19" t="n">
        <f aca="false">MIN(D54*AU_SERV/12,M54)</f>
        <v>0.0487738088080948</v>
      </c>
      <c r="O54" s="19" t="n">
        <f aca="false">M54-N54</f>
        <v>6.21825896491202</v>
      </c>
      <c r="P54" s="19" t="n">
        <f aca="false">AT53</f>
        <v>0</v>
      </c>
      <c r="Q54" s="19" t="n">
        <f aca="false">P54*AU_A_CP/12</f>
        <v>0</v>
      </c>
      <c r="R54" s="19" t="n">
        <f aca="false">MIN(Q54,O54)</f>
        <v>0</v>
      </c>
      <c r="S54" s="19" t="n">
        <f aca="false">MIN(AY53,Q54-R54)</f>
        <v>0</v>
      </c>
      <c r="T54" s="19" t="n">
        <f aca="false">O54-R54</f>
        <v>6.21825896491202</v>
      </c>
      <c r="U54" s="19" t="n">
        <f aca="false">AU53</f>
        <v>0</v>
      </c>
      <c r="V54" s="19" t="n">
        <f aca="false">U54*AU_B_CP/12</f>
        <v>0</v>
      </c>
      <c r="W54" s="19" t="n">
        <f aca="false">MIN(V54,T54)</f>
        <v>0</v>
      </c>
      <c r="X54" s="19" t="n">
        <f aca="false">MIN((AY53-S54),V54-W54)</f>
        <v>0</v>
      </c>
      <c r="Y54" s="19" t="n">
        <f aca="false">T54-W54</f>
        <v>6.21825896491202</v>
      </c>
      <c r="Z54" s="19" t="n">
        <f aca="false">AV53</f>
        <v>23.5285705697138</v>
      </c>
      <c r="AA54" s="19" t="n">
        <f aca="false">Z54*AU_C_CP/12</f>
        <v>0.117642852848569</v>
      </c>
      <c r="AB54" s="19" t="n">
        <f aca="false">MIN(AA54,Y54)</f>
        <v>0.117642852848569</v>
      </c>
      <c r="AC54" s="19" t="n">
        <f aca="false">MIN(((AY53-S54)-X54),AA54-AB54)</f>
        <v>0</v>
      </c>
      <c r="AD54" s="19" t="n">
        <f aca="false">Y54-AB54</f>
        <v>6.10061611206345</v>
      </c>
      <c r="AE54" s="19" t="n">
        <f aca="false">AW53</f>
        <v>25</v>
      </c>
      <c r="AF54" s="19" t="n">
        <f aca="false">AE54*AU_D_CP/12</f>
        <v>0.151041666666667</v>
      </c>
      <c r="AG54" s="19" t="n">
        <f aca="false">MIN(AF54,AD54)</f>
        <v>0.151041666666667</v>
      </c>
      <c r="AH54" s="19" t="n">
        <f aca="false">MIN((((AY53-S54)-X54)-AC54),AF54-AG54)</f>
        <v>0</v>
      </c>
      <c r="AI54" s="19" t="n">
        <f aca="false">AD54-AG54</f>
        <v>5.94957444539679</v>
      </c>
      <c r="AJ54" s="19" t="n">
        <f aca="false">((((AY53-S54)-X54)-AC54)-AH54)</f>
        <v>5</v>
      </c>
      <c r="AK54" s="19" t="n">
        <f aca="false">IF(K54&gt;0,MAX(AU_OCT*K54,AU_OCF*AU_POOL),0)</f>
        <v>10</v>
      </c>
      <c r="AL54" s="19" t="n">
        <f aca="false">MAX(0,(P54+U54+Z54+AE54)-MAX(0,K54-AK54))</f>
        <v>5.79205135531779</v>
      </c>
      <c r="AM54" s="19" t="n">
        <f aca="false">MIN(AL54,AI54)</f>
        <v>5.79205135531779</v>
      </c>
      <c r="AN54" s="19" t="n">
        <f aca="false">IF(K54&lt;=0,MIN(AJ54,AL54-AM54),0)</f>
        <v>0</v>
      </c>
      <c r="AO54" s="19" t="n">
        <f aca="false">AM54+AN54</f>
        <v>5.79205135531779</v>
      </c>
      <c r="AP54" s="19" t="n">
        <f aca="false">MIN(P54,MAX(0,AO54-(0)))</f>
        <v>0</v>
      </c>
      <c r="AQ54" s="19" t="n">
        <f aca="false">MIN(U54,MAX(0,AO54-(P54)))</f>
        <v>0</v>
      </c>
      <c r="AR54" s="19" t="n">
        <f aca="false">MIN(Z54,MAX(0,AO54-(P54+U54)))</f>
        <v>5.79205135531779</v>
      </c>
      <c r="AS54" s="19" t="n">
        <f aca="false">MIN(AE54,MAX(0,AO54-(P54+U54+Z54)))</f>
        <v>0</v>
      </c>
      <c r="AT54" s="19" t="n">
        <f aca="false">P54-AP54</f>
        <v>0</v>
      </c>
      <c r="AU54" s="19" t="n">
        <f aca="false">U54-AQ54</f>
        <v>0</v>
      </c>
      <c r="AV54" s="19" t="n">
        <f aca="false">Z54-AR54</f>
        <v>17.736519214396</v>
      </c>
      <c r="AW54" s="19" t="n">
        <f aca="false">AE54-AS54</f>
        <v>25</v>
      </c>
      <c r="AX54" s="19" t="n">
        <f aca="false">MIN((AI54-AM54),MAX(0,AU_RES-(AJ54-AN54)))</f>
        <v>0</v>
      </c>
      <c r="AY54" s="19" t="n">
        <f aca="false">IF(K54&lt;=0,0,(AJ54-AN54)+AX54)</f>
        <v>5</v>
      </c>
      <c r="AZ54" s="19" t="n">
        <f aca="false">(AI54-AM54)-AX54+IF(K54&lt;=0,(AJ54-AN54)+AX54,0)</f>
        <v>0.157523090078997</v>
      </c>
      <c r="BA54" s="19" t="n">
        <f aca="false">E54-L54</f>
        <v>0.179787528336434</v>
      </c>
      <c r="BB54" s="19" t="n">
        <f aca="false">BB53+BA54</f>
        <v>38.5086719561609</v>
      </c>
      <c r="BC54" s="19" t="n">
        <f aca="false">AT54+AU54+AV54+AW54</f>
        <v>42.736519214396</v>
      </c>
      <c r="BD54" s="19" t="n">
        <f aca="false">K54-BC54</f>
        <v>10</v>
      </c>
    </row>
    <row r="55" customFormat="false" ht="15" hidden="false" customHeight="false" outlineLevel="0" collapsed="false">
      <c r="B55" s="18" t="n">
        <v>51</v>
      </c>
      <c r="C55" s="18" t="n">
        <f aca="false">MAX(AU_TERM-B55+1,1)</f>
        <v>10</v>
      </c>
      <c r="D55" s="19" t="n">
        <f aca="false">K54</f>
        <v>52.736519214396</v>
      </c>
      <c r="E55" s="19" t="n">
        <f aca="false">D55*(1-(1-MIN(AU_CDR*AU_MULT1,0.999))^(1/12))</f>
        <v>0.294537378002884</v>
      </c>
      <c r="F55" s="19" t="n">
        <f aca="false">D55-E55</f>
        <v>52.4419818363931</v>
      </c>
      <c r="G55" s="19" t="n">
        <f aca="false">IF(F55&gt;0,F55*(AU_WAC/12)/(1-(1+AU_WAC/12)^(-C55)),0)</f>
        <v>5.5741269081884</v>
      </c>
      <c r="H55" s="19" t="n">
        <f aca="false">F55*AU_WAC/12</f>
        <v>0.589972295659422</v>
      </c>
      <c r="I55" s="19" t="n">
        <f aca="false">MIN(G55-H55,F55)</f>
        <v>4.98415461252897</v>
      </c>
      <c r="J55" s="19" t="n">
        <f aca="false">IF(C55&lt;=1,(F55-I55),(F55-I55)*(1-(1-AU_CPR)^(1/12)))</f>
        <v>0.414857862346235</v>
      </c>
      <c r="K55" s="19" t="n">
        <f aca="false">IF(C55&lt;=1,0,(F55-I55)-J55)</f>
        <v>47.0429693615179</v>
      </c>
      <c r="L55" s="19" t="n">
        <f aca="false">E55*AU_REC</f>
        <v>0.132541820101298</v>
      </c>
      <c r="M55" s="19" t="n">
        <f aca="false">H55+I55+J55+L55</f>
        <v>6.12152659063593</v>
      </c>
      <c r="N55" s="19" t="n">
        <f aca="false">MIN(D55*AU_SERV/12,M55)</f>
        <v>0.04394709934533</v>
      </c>
      <c r="O55" s="19" t="n">
        <f aca="false">M55-N55</f>
        <v>6.0775794912906</v>
      </c>
      <c r="P55" s="19" t="n">
        <f aca="false">AT54</f>
        <v>0</v>
      </c>
      <c r="Q55" s="19" t="n">
        <f aca="false">P55*AU_A_CP/12</f>
        <v>0</v>
      </c>
      <c r="R55" s="19" t="n">
        <f aca="false">MIN(Q55,O55)</f>
        <v>0</v>
      </c>
      <c r="S55" s="19" t="n">
        <f aca="false">MIN(AY54,Q55-R55)</f>
        <v>0</v>
      </c>
      <c r="T55" s="19" t="n">
        <f aca="false">O55-R55</f>
        <v>6.0775794912906</v>
      </c>
      <c r="U55" s="19" t="n">
        <f aca="false">AU54</f>
        <v>0</v>
      </c>
      <c r="V55" s="19" t="n">
        <f aca="false">U55*AU_B_CP/12</f>
        <v>0</v>
      </c>
      <c r="W55" s="19" t="n">
        <f aca="false">MIN(V55,T55)</f>
        <v>0</v>
      </c>
      <c r="X55" s="19" t="n">
        <f aca="false">MIN((AY54-S55),V55-W55)</f>
        <v>0</v>
      </c>
      <c r="Y55" s="19" t="n">
        <f aca="false">T55-W55</f>
        <v>6.0775794912906</v>
      </c>
      <c r="Z55" s="19" t="n">
        <f aca="false">AV54</f>
        <v>17.736519214396</v>
      </c>
      <c r="AA55" s="19" t="n">
        <f aca="false">Z55*AU_C_CP/12</f>
        <v>0.0886825960719799</v>
      </c>
      <c r="AB55" s="19" t="n">
        <f aca="false">MIN(AA55,Y55)</f>
        <v>0.0886825960719799</v>
      </c>
      <c r="AC55" s="19" t="n">
        <f aca="false">MIN(((AY54-S55)-X55),AA55-AB55)</f>
        <v>0</v>
      </c>
      <c r="AD55" s="19" t="n">
        <f aca="false">Y55-AB55</f>
        <v>5.98889689521862</v>
      </c>
      <c r="AE55" s="19" t="n">
        <f aca="false">AW54</f>
        <v>25</v>
      </c>
      <c r="AF55" s="19" t="n">
        <f aca="false">AE55*AU_D_CP/12</f>
        <v>0.151041666666667</v>
      </c>
      <c r="AG55" s="19" t="n">
        <f aca="false">MIN(AF55,AD55)</f>
        <v>0.151041666666667</v>
      </c>
      <c r="AH55" s="19" t="n">
        <f aca="false">MIN((((AY54-S55)-X55)-AC55),AF55-AG55)</f>
        <v>0</v>
      </c>
      <c r="AI55" s="19" t="n">
        <f aca="false">AD55-AG55</f>
        <v>5.83785522855195</v>
      </c>
      <c r="AJ55" s="19" t="n">
        <f aca="false">((((AY54-S55)-X55)-AC55)-AH55)</f>
        <v>5</v>
      </c>
      <c r="AK55" s="19" t="n">
        <f aca="false">IF(K55&gt;0,MAX(AU_OCT*K55,AU_OCF*AU_POOL),0)</f>
        <v>10</v>
      </c>
      <c r="AL55" s="19" t="n">
        <f aca="false">MAX(0,(P55+U55+Z55+AE55)-MAX(0,K55-AK55))</f>
        <v>5.6935498528781</v>
      </c>
      <c r="AM55" s="19" t="n">
        <f aca="false">MIN(AL55,AI55)</f>
        <v>5.6935498528781</v>
      </c>
      <c r="AN55" s="19" t="n">
        <f aca="false">IF(K55&lt;=0,MIN(AJ55,AL55-AM55),0)</f>
        <v>0</v>
      </c>
      <c r="AO55" s="19" t="n">
        <f aca="false">AM55+AN55</f>
        <v>5.6935498528781</v>
      </c>
      <c r="AP55" s="19" t="n">
        <f aca="false">MIN(P55,MAX(0,AO55-(0)))</f>
        <v>0</v>
      </c>
      <c r="AQ55" s="19" t="n">
        <f aca="false">MIN(U55,MAX(0,AO55-(P55)))</f>
        <v>0</v>
      </c>
      <c r="AR55" s="19" t="n">
        <f aca="false">MIN(Z55,MAX(0,AO55-(P55+U55)))</f>
        <v>5.6935498528781</v>
      </c>
      <c r="AS55" s="19" t="n">
        <f aca="false">MIN(AE55,MAX(0,AO55-(P55+U55+Z55)))</f>
        <v>0</v>
      </c>
      <c r="AT55" s="19" t="n">
        <f aca="false">P55-AP55</f>
        <v>0</v>
      </c>
      <c r="AU55" s="19" t="n">
        <f aca="false">U55-AQ55</f>
        <v>0</v>
      </c>
      <c r="AV55" s="19" t="n">
        <f aca="false">Z55-AR55</f>
        <v>12.0429693615179</v>
      </c>
      <c r="AW55" s="19" t="n">
        <f aca="false">AE55-AS55</f>
        <v>25</v>
      </c>
      <c r="AX55" s="19" t="n">
        <f aca="false">MIN((AI55-AM55),MAX(0,AU_RES-(AJ55-AN55)))</f>
        <v>0</v>
      </c>
      <c r="AY55" s="19" t="n">
        <f aca="false">IF(K55&lt;=0,0,(AJ55-AN55)+AX55)</f>
        <v>5</v>
      </c>
      <c r="AZ55" s="19" t="n">
        <f aca="false">(AI55-AM55)-AX55+IF(K55&lt;=0,(AJ55-AN55)+AX55,0)</f>
        <v>0.144305375673852</v>
      </c>
      <c r="BA55" s="19" t="n">
        <f aca="false">E55-L55</f>
        <v>0.161995557901586</v>
      </c>
      <c r="BB55" s="19" t="n">
        <f aca="false">BB54+BA55</f>
        <v>38.6706675140625</v>
      </c>
      <c r="BC55" s="19" t="n">
        <f aca="false">AT55+AU55+AV55+AW55</f>
        <v>37.0429693615179</v>
      </c>
      <c r="BD55" s="19" t="n">
        <f aca="false">K55-BC55</f>
        <v>10</v>
      </c>
    </row>
    <row r="56" customFormat="false" ht="15" hidden="false" customHeight="false" outlineLevel="0" collapsed="false">
      <c r="B56" s="18" t="n">
        <v>52</v>
      </c>
      <c r="C56" s="18" t="n">
        <f aca="false">MAX(AU_TERM-B56+1,1)</f>
        <v>9</v>
      </c>
      <c r="D56" s="19" t="n">
        <f aca="false">K55</f>
        <v>47.0429693615179</v>
      </c>
      <c r="E56" s="19" t="n">
        <f aca="false">D56*(1-(1-MIN(AU_CDR*AU_MULT1,0.999))^(1/12))</f>
        <v>0.262738479058153</v>
      </c>
      <c r="F56" s="19" t="n">
        <f aca="false">D56-E56</f>
        <v>46.7802308824597</v>
      </c>
      <c r="G56" s="19" t="n">
        <f aca="false">IF(F56&gt;0,F56*(AU_WAC/12)/(1-(1+AU_WAC/12)^(-C56)),0)</f>
        <v>5.49454028949016</v>
      </c>
      <c r="H56" s="19" t="n">
        <f aca="false">F56*AU_WAC/12</f>
        <v>0.526277597427672</v>
      </c>
      <c r="I56" s="19" t="n">
        <f aca="false">MIN(G56-H56,F56)</f>
        <v>4.96826269206249</v>
      </c>
      <c r="J56" s="19" t="n">
        <f aca="false">IF(C56&lt;=1,(F56-I56),(F56-I56)*(1-(1-AU_CPR)^(1/12)))</f>
        <v>0.365503959170607</v>
      </c>
      <c r="K56" s="19" t="n">
        <f aca="false">IF(C56&lt;=1,0,(F56-I56)-J56)</f>
        <v>41.4464642312266</v>
      </c>
      <c r="L56" s="19" t="n">
        <f aca="false">E56*AU_REC</f>
        <v>0.118232315576169</v>
      </c>
      <c r="M56" s="19" t="n">
        <f aca="false">H56+I56+J56+L56</f>
        <v>5.97827656423694</v>
      </c>
      <c r="N56" s="19" t="n">
        <f aca="false">MIN(D56*AU_SERV/12,M56)</f>
        <v>0.0392024744679316</v>
      </c>
      <c r="O56" s="19" t="n">
        <f aca="false">M56-N56</f>
        <v>5.93907408976901</v>
      </c>
      <c r="P56" s="19" t="n">
        <f aca="false">AT55</f>
        <v>0</v>
      </c>
      <c r="Q56" s="19" t="n">
        <f aca="false">P56*AU_A_CP/12</f>
        <v>0</v>
      </c>
      <c r="R56" s="19" t="n">
        <f aca="false">MIN(Q56,O56)</f>
        <v>0</v>
      </c>
      <c r="S56" s="19" t="n">
        <f aca="false">MIN(AY55,Q56-R56)</f>
        <v>0</v>
      </c>
      <c r="T56" s="19" t="n">
        <f aca="false">O56-R56</f>
        <v>5.93907408976901</v>
      </c>
      <c r="U56" s="19" t="n">
        <f aca="false">AU55</f>
        <v>0</v>
      </c>
      <c r="V56" s="19" t="n">
        <f aca="false">U56*AU_B_CP/12</f>
        <v>0</v>
      </c>
      <c r="W56" s="19" t="n">
        <f aca="false">MIN(V56,T56)</f>
        <v>0</v>
      </c>
      <c r="X56" s="19" t="n">
        <f aca="false">MIN((AY55-S56),V56-W56)</f>
        <v>0</v>
      </c>
      <c r="Y56" s="19" t="n">
        <f aca="false">T56-W56</f>
        <v>5.93907408976901</v>
      </c>
      <c r="Z56" s="19" t="n">
        <f aca="false">AV55</f>
        <v>12.0429693615179</v>
      </c>
      <c r="AA56" s="19" t="n">
        <f aca="false">Z56*AU_C_CP/12</f>
        <v>0.0602148468075895</v>
      </c>
      <c r="AB56" s="19" t="n">
        <f aca="false">MIN(AA56,Y56)</f>
        <v>0.0602148468075895</v>
      </c>
      <c r="AC56" s="19" t="n">
        <f aca="false">MIN(((AY55-S56)-X56),AA56-AB56)</f>
        <v>0</v>
      </c>
      <c r="AD56" s="19" t="n">
        <f aca="false">Y56-AB56</f>
        <v>5.87885924296142</v>
      </c>
      <c r="AE56" s="19" t="n">
        <f aca="false">AW55</f>
        <v>25</v>
      </c>
      <c r="AF56" s="19" t="n">
        <f aca="false">AE56*AU_D_CP/12</f>
        <v>0.151041666666667</v>
      </c>
      <c r="AG56" s="19" t="n">
        <f aca="false">MIN(AF56,AD56)</f>
        <v>0.151041666666667</v>
      </c>
      <c r="AH56" s="19" t="n">
        <f aca="false">MIN((((AY55-S56)-X56)-AC56),AF56-AG56)</f>
        <v>0</v>
      </c>
      <c r="AI56" s="19" t="n">
        <f aca="false">AD56-AG56</f>
        <v>5.72781757629475</v>
      </c>
      <c r="AJ56" s="19" t="n">
        <f aca="false">((((AY55-S56)-X56)-AC56)-AH56)</f>
        <v>5</v>
      </c>
      <c r="AK56" s="19" t="n">
        <f aca="false">IF(K56&gt;0,MAX(AU_OCT*K56,AU_OCF*AU_POOL),0)</f>
        <v>10</v>
      </c>
      <c r="AL56" s="19" t="n">
        <f aca="false">MAX(0,(P56+U56+Z56+AE56)-MAX(0,K56-AK56))</f>
        <v>5.59650513029125</v>
      </c>
      <c r="AM56" s="19" t="n">
        <f aca="false">MIN(AL56,AI56)</f>
        <v>5.59650513029125</v>
      </c>
      <c r="AN56" s="19" t="n">
        <f aca="false">IF(K56&lt;=0,MIN(AJ56,AL56-AM56),0)</f>
        <v>0</v>
      </c>
      <c r="AO56" s="19" t="n">
        <f aca="false">AM56+AN56</f>
        <v>5.59650513029125</v>
      </c>
      <c r="AP56" s="19" t="n">
        <f aca="false">MIN(P56,MAX(0,AO56-(0)))</f>
        <v>0</v>
      </c>
      <c r="AQ56" s="19" t="n">
        <f aca="false">MIN(U56,MAX(0,AO56-(P56)))</f>
        <v>0</v>
      </c>
      <c r="AR56" s="19" t="n">
        <f aca="false">MIN(Z56,MAX(0,AO56-(P56+U56)))</f>
        <v>5.59650513029125</v>
      </c>
      <c r="AS56" s="19" t="n">
        <f aca="false">MIN(AE56,MAX(0,AO56-(P56+U56+Z56)))</f>
        <v>0</v>
      </c>
      <c r="AT56" s="19" t="n">
        <f aca="false">P56-AP56</f>
        <v>0</v>
      </c>
      <c r="AU56" s="19" t="n">
        <f aca="false">U56-AQ56</f>
        <v>0</v>
      </c>
      <c r="AV56" s="19" t="n">
        <f aca="false">Z56-AR56</f>
        <v>6.44646423122664</v>
      </c>
      <c r="AW56" s="19" t="n">
        <f aca="false">AE56-AS56</f>
        <v>25</v>
      </c>
      <c r="AX56" s="19" t="n">
        <f aca="false">MIN((AI56-AM56),MAX(0,AU_RES-(AJ56-AN56)))</f>
        <v>0</v>
      </c>
      <c r="AY56" s="19" t="n">
        <f aca="false">IF(K56&lt;=0,0,(AJ56-AN56)+AX56)</f>
        <v>5</v>
      </c>
      <c r="AZ56" s="19" t="n">
        <f aca="false">(AI56-AM56)-AX56+IF(K56&lt;=0,(AJ56-AN56)+AX56,0)</f>
        <v>0.131312446003503</v>
      </c>
      <c r="BA56" s="19" t="n">
        <f aca="false">E56-L56</f>
        <v>0.144506163481984</v>
      </c>
      <c r="BB56" s="19" t="n">
        <f aca="false">BB55+BA56</f>
        <v>38.8151736775445</v>
      </c>
      <c r="BC56" s="19" t="n">
        <f aca="false">AT56+AU56+AV56+AW56</f>
        <v>31.4464642312266</v>
      </c>
      <c r="BD56" s="19" t="n">
        <f aca="false">K56-BC56</f>
        <v>10</v>
      </c>
    </row>
    <row r="57" customFormat="false" ht="15" hidden="false" customHeight="false" outlineLevel="0" collapsed="false">
      <c r="B57" s="18" t="n">
        <v>53</v>
      </c>
      <c r="C57" s="18" t="n">
        <f aca="false">MAX(AU_TERM-B57+1,1)</f>
        <v>8</v>
      </c>
      <c r="D57" s="19" t="n">
        <f aca="false">K56</f>
        <v>41.4464642312266</v>
      </c>
      <c r="E57" s="19" t="n">
        <f aca="false">D57*(1-(1-MIN(AU_CDR*AU_MULT1,0.999))^(1/12))</f>
        <v>0.231481582099248</v>
      </c>
      <c r="F57" s="19" t="n">
        <f aca="false">D57-E57</f>
        <v>41.2149826491274</v>
      </c>
      <c r="G57" s="19" t="n">
        <f aca="false">IF(F57&gt;0,F57*(AU_WAC/12)/(1-(1+AU_WAC/12)^(-C57)),0)</f>
        <v>5.41608999760691</v>
      </c>
      <c r="H57" s="19" t="n">
        <f aca="false">F57*AU_WAC/12</f>
        <v>0.463668554802683</v>
      </c>
      <c r="I57" s="19" t="n">
        <f aca="false">MIN(G57-H57,F57)</f>
        <v>4.95242144280422</v>
      </c>
      <c r="J57" s="19" t="n">
        <f aca="false">IF(C57&lt;=1,(F57-I57),(F57-I57)*(1-(1-AU_CPR)^(1/12)))</f>
        <v>0.316993202286555</v>
      </c>
      <c r="K57" s="19" t="n">
        <f aca="false">IF(C57&lt;=1,0,(F57-I57)-J57)</f>
        <v>35.9455680040366</v>
      </c>
      <c r="L57" s="19" t="n">
        <f aca="false">E57*AU_REC</f>
        <v>0.104166711944662</v>
      </c>
      <c r="M57" s="19" t="n">
        <f aca="false">H57+I57+J57+L57</f>
        <v>5.83724991183812</v>
      </c>
      <c r="N57" s="19" t="n">
        <f aca="false">MIN(D57*AU_SERV/12,M57)</f>
        <v>0.0345387201926889</v>
      </c>
      <c r="O57" s="19" t="n">
        <f aca="false">M57-N57</f>
        <v>5.80271119164543</v>
      </c>
      <c r="P57" s="19" t="n">
        <f aca="false">AT56</f>
        <v>0</v>
      </c>
      <c r="Q57" s="19" t="n">
        <f aca="false">P57*AU_A_CP/12</f>
        <v>0</v>
      </c>
      <c r="R57" s="19" t="n">
        <f aca="false">MIN(Q57,O57)</f>
        <v>0</v>
      </c>
      <c r="S57" s="19" t="n">
        <f aca="false">MIN(AY56,Q57-R57)</f>
        <v>0</v>
      </c>
      <c r="T57" s="19" t="n">
        <f aca="false">O57-R57</f>
        <v>5.80271119164543</v>
      </c>
      <c r="U57" s="19" t="n">
        <f aca="false">AU56</f>
        <v>0</v>
      </c>
      <c r="V57" s="19" t="n">
        <f aca="false">U57*AU_B_CP/12</f>
        <v>0</v>
      </c>
      <c r="W57" s="19" t="n">
        <f aca="false">MIN(V57,T57)</f>
        <v>0</v>
      </c>
      <c r="X57" s="19" t="n">
        <f aca="false">MIN((AY56-S57),V57-W57)</f>
        <v>0</v>
      </c>
      <c r="Y57" s="19" t="n">
        <f aca="false">T57-W57</f>
        <v>5.80271119164543</v>
      </c>
      <c r="Z57" s="19" t="n">
        <f aca="false">AV56</f>
        <v>6.44646423122664</v>
      </c>
      <c r="AA57" s="19" t="n">
        <f aca="false">Z57*AU_C_CP/12</f>
        <v>0.0322323211561332</v>
      </c>
      <c r="AB57" s="19" t="n">
        <f aca="false">MIN(AA57,Y57)</f>
        <v>0.0322323211561332</v>
      </c>
      <c r="AC57" s="19" t="n">
        <f aca="false">MIN(((AY56-S57)-X57),AA57-AB57)</f>
        <v>0</v>
      </c>
      <c r="AD57" s="19" t="n">
        <f aca="false">Y57-AB57</f>
        <v>5.7704788704893</v>
      </c>
      <c r="AE57" s="19" t="n">
        <f aca="false">AW56</f>
        <v>25</v>
      </c>
      <c r="AF57" s="19" t="n">
        <f aca="false">AE57*AU_D_CP/12</f>
        <v>0.151041666666667</v>
      </c>
      <c r="AG57" s="19" t="n">
        <f aca="false">MIN(AF57,AD57)</f>
        <v>0.151041666666667</v>
      </c>
      <c r="AH57" s="19" t="n">
        <f aca="false">MIN((((AY56-S57)-X57)-AC57),AF57-AG57)</f>
        <v>0</v>
      </c>
      <c r="AI57" s="19" t="n">
        <f aca="false">AD57-AG57</f>
        <v>5.61943720382263</v>
      </c>
      <c r="AJ57" s="19" t="n">
        <f aca="false">((((AY56-S57)-X57)-AC57)-AH57)</f>
        <v>5</v>
      </c>
      <c r="AK57" s="19" t="n">
        <f aca="false">IF(K57&gt;0,MAX(AU_OCT*K57,AU_OCF*AU_POOL),0)</f>
        <v>10</v>
      </c>
      <c r="AL57" s="19" t="n">
        <f aca="false">MAX(0,(P57+U57+Z57+AE57)-MAX(0,K57-AK57))</f>
        <v>5.50089622719003</v>
      </c>
      <c r="AM57" s="19" t="n">
        <f aca="false">MIN(AL57,AI57)</f>
        <v>5.50089622719003</v>
      </c>
      <c r="AN57" s="19" t="n">
        <f aca="false">IF(K57&lt;=0,MIN(AJ57,AL57-AM57),0)</f>
        <v>0</v>
      </c>
      <c r="AO57" s="19" t="n">
        <f aca="false">AM57+AN57</f>
        <v>5.50089622719003</v>
      </c>
      <c r="AP57" s="19" t="n">
        <f aca="false">MIN(P57,MAX(0,AO57-(0)))</f>
        <v>0</v>
      </c>
      <c r="AQ57" s="19" t="n">
        <f aca="false">MIN(U57,MAX(0,AO57-(P57)))</f>
        <v>0</v>
      </c>
      <c r="AR57" s="19" t="n">
        <f aca="false">MIN(Z57,MAX(0,AO57-(P57+U57)))</f>
        <v>5.50089622719003</v>
      </c>
      <c r="AS57" s="19" t="n">
        <f aca="false">MIN(AE57,MAX(0,AO57-(P57+U57+Z57)))</f>
        <v>0</v>
      </c>
      <c r="AT57" s="19" t="n">
        <f aca="false">P57-AP57</f>
        <v>0</v>
      </c>
      <c r="AU57" s="19" t="n">
        <f aca="false">U57-AQ57</f>
        <v>0</v>
      </c>
      <c r="AV57" s="19" t="n">
        <f aca="false">Z57-AR57</f>
        <v>0.945568004036616</v>
      </c>
      <c r="AW57" s="19" t="n">
        <f aca="false">AE57-AS57</f>
        <v>25</v>
      </c>
      <c r="AX57" s="19" t="n">
        <f aca="false">MIN((AI57-AM57),MAX(0,AU_RES-(AJ57-AN57)))</f>
        <v>0</v>
      </c>
      <c r="AY57" s="19" t="n">
        <f aca="false">IF(K57&lt;=0,0,(AJ57-AN57)+AX57)</f>
        <v>5</v>
      </c>
      <c r="AZ57" s="19" t="n">
        <f aca="false">(AI57-AM57)-AX57+IF(K57&lt;=0,(AJ57-AN57)+AX57,0)</f>
        <v>0.118540976632607</v>
      </c>
      <c r="BA57" s="19" t="n">
        <f aca="false">E57-L57</f>
        <v>0.127314870154587</v>
      </c>
      <c r="BB57" s="19" t="n">
        <f aca="false">BB56+BA57</f>
        <v>38.9424885476991</v>
      </c>
      <c r="BC57" s="19" t="n">
        <f aca="false">AT57+AU57+AV57+AW57</f>
        <v>25.9455680040366</v>
      </c>
      <c r="BD57" s="19" t="n">
        <f aca="false">K57-BC57</f>
        <v>10</v>
      </c>
    </row>
    <row r="58" customFormat="false" ht="15" hidden="false" customHeight="false" outlineLevel="0" collapsed="false">
      <c r="B58" s="18" t="n">
        <v>54</v>
      </c>
      <c r="C58" s="18" t="n">
        <f aca="false">MAX(AU_TERM-B58+1,1)</f>
        <v>7</v>
      </c>
      <c r="D58" s="19" t="n">
        <f aca="false">K57</f>
        <v>35.9455680040366</v>
      </c>
      <c r="E58" s="19" t="n">
        <f aca="false">D58*(1-(1-MIN(AU_CDR*AU_MULT1,0.999))^(1/12))</f>
        <v>0.200758667967665</v>
      </c>
      <c r="F58" s="19" t="n">
        <f aca="false">D58-E58</f>
        <v>35.744809336069</v>
      </c>
      <c r="G58" s="19" t="n">
        <f aca="false">IF(F58&gt;0,F58*(AU_WAC/12)/(1-(1+AU_WAC/12)^(-C58)),0)</f>
        <v>5.33875980822036</v>
      </c>
      <c r="H58" s="19" t="n">
        <f aca="false">F58*AU_WAC/12</f>
        <v>0.402129105030776</v>
      </c>
      <c r="I58" s="19" t="n">
        <f aca="false">MIN(G58-H58,F58)</f>
        <v>4.93663070318959</v>
      </c>
      <c r="J58" s="19" t="n">
        <f aca="false">IF(C58&lt;=1,(F58-I58),(F58-I58)*(1-(1-AU_CPR)^(1/12)))</f>
        <v>0.269313111831432</v>
      </c>
      <c r="K58" s="19" t="n">
        <f aca="false">IF(C58&lt;=1,0,(F58-I58)-J58)</f>
        <v>30.5388655210479</v>
      </c>
      <c r="L58" s="19" t="n">
        <f aca="false">E58*AU_REC</f>
        <v>0.0903414005854491</v>
      </c>
      <c r="M58" s="19" t="n">
        <f aca="false">H58+I58+J58+L58</f>
        <v>5.69841432063724</v>
      </c>
      <c r="N58" s="19" t="n">
        <f aca="false">MIN(D58*AU_SERV/12,M58)</f>
        <v>0.0299546400033638</v>
      </c>
      <c r="O58" s="19" t="n">
        <f aca="false">M58-N58</f>
        <v>5.66845968063388</v>
      </c>
      <c r="P58" s="19" t="n">
        <f aca="false">AT57</f>
        <v>0</v>
      </c>
      <c r="Q58" s="19" t="n">
        <f aca="false">P58*AU_A_CP/12</f>
        <v>0</v>
      </c>
      <c r="R58" s="19" t="n">
        <f aca="false">MIN(Q58,O58)</f>
        <v>0</v>
      </c>
      <c r="S58" s="19" t="n">
        <f aca="false">MIN(AY57,Q58-R58)</f>
        <v>0</v>
      </c>
      <c r="T58" s="19" t="n">
        <f aca="false">O58-R58</f>
        <v>5.66845968063388</v>
      </c>
      <c r="U58" s="19" t="n">
        <f aca="false">AU57</f>
        <v>0</v>
      </c>
      <c r="V58" s="19" t="n">
        <f aca="false">U58*AU_B_CP/12</f>
        <v>0</v>
      </c>
      <c r="W58" s="19" t="n">
        <f aca="false">MIN(V58,T58)</f>
        <v>0</v>
      </c>
      <c r="X58" s="19" t="n">
        <f aca="false">MIN((AY57-S58),V58-W58)</f>
        <v>0</v>
      </c>
      <c r="Y58" s="19" t="n">
        <f aca="false">T58-W58</f>
        <v>5.66845968063388</v>
      </c>
      <c r="Z58" s="19" t="n">
        <f aca="false">AV57</f>
        <v>0.945568004036616</v>
      </c>
      <c r="AA58" s="19" t="n">
        <f aca="false">Z58*AU_C_CP/12</f>
        <v>0.00472784002018308</v>
      </c>
      <c r="AB58" s="19" t="n">
        <f aca="false">MIN(AA58,Y58)</f>
        <v>0.00472784002018308</v>
      </c>
      <c r="AC58" s="19" t="n">
        <f aca="false">MIN(((AY57-S58)-X58),AA58-AB58)</f>
        <v>0</v>
      </c>
      <c r="AD58" s="19" t="n">
        <f aca="false">Y58-AB58</f>
        <v>5.6637318406137</v>
      </c>
      <c r="AE58" s="19" t="n">
        <f aca="false">AW57</f>
        <v>25</v>
      </c>
      <c r="AF58" s="19" t="n">
        <f aca="false">AE58*AU_D_CP/12</f>
        <v>0.151041666666667</v>
      </c>
      <c r="AG58" s="19" t="n">
        <f aca="false">MIN(AF58,AD58)</f>
        <v>0.151041666666667</v>
      </c>
      <c r="AH58" s="19" t="n">
        <f aca="false">MIN((((AY57-S58)-X58)-AC58),AF58-AG58)</f>
        <v>0</v>
      </c>
      <c r="AI58" s="19" t="n">
        <f aca="false">AD58-AG58</f>
        <v>5.51269017394703</v>
      </c>
      <c r="AJ58" s="19" t="n">
        <f aca="false">((((AY57-S58)-X58)-AC58)-AH58)</f>
        <v>5</v>
      </c>
      <c r="AK58" s="19" t="n">
        <f aca="false">IF(K58&gt;0,MAX(AU_OCT*K58,AU_OCF*AU_POOL),0)</f>
        <v>10</v>
      </c>
      <c r="AL58" s="19" t="n">
        <f aca="false">MAX(0,(P58+U58+Z58+AE58)-MAX(0,K58-AK58))</f>
        <v>5.40670248298868</v>
      </c>
      <c r="AM58" s="19" t="n">
        <f aca="false">MIN(AL58,AI58)</f>
        <v>5.40670248298868</v>
      </c>
      <c r="AN58" s="19" t="n">
        <f aca="false">IF(K58&lt;=0,MIN(AJ58,AL58-AM58),0)</f>
        <v>0</v>
      </c>
      <c r="AO58" s="19" t="n">
        <f aca="false">AM58+AN58</f>
        <v>5.40670248298868</v>
      </c>
      <c r="AP58" s="19" t="n">
        <f aca="false">MIN(P58,MAX(0,AO58-(0)))</f>
        <v>0</v>
      </c>
      <c r="AQ58" s="19" t="n">
        <f aca="false">MIN(U58,MAX(0,AO58-(P58)))</f>
        <v>0</v>
      </c>
      <c r="AR58" s="19" t="n">
        <f aca="false">MIN(Z58,MAX(0,AO58-(P58+U58)))</f>
        <v>0.945568004036616</v>
      </c>
      <c r="AS58" s="19" t="n">
        <f aca="false">MIN(AE58,MAX(0,AO58-(P58+U58+Z58)))</f>
        <v>4.46113447895207</v>
      </c>
      <c r="AT58" s="19" t="n">
        <f aca="false">P58-AP58</f>
        <v>0</v>
      </c>
      <c r="AU58" s="19" t="n">
        <f aca="false">U58-AQ58</f>
        <v>0</v>
      </c>
      <c r="AV58" s="19" t="n">
        <f aca="false">Z58-AR58</f>
        <v>0</v>
      </c>
      <c r="AW58" s="19" t="n">
        <f aca="false">AE58-AS58</f>
        <v>20.5388655210479</v>
      </c>
      <c r="AX58" s="19" t="n">
        <f aca="false">MIN((AI58-AM58),MAX(0,AU_RES-(AJ58-AN58)))</f>
        <v>0</v>
      </c>
      <c r="AY58" s="19" t="n">
        <f aca="false">IF(K58&lt;=0,0,(AJ58-AN58)+AX58)</f>
        <v>5</v>
      </c>
      <c r="AZ58" s="19" t="n">
        <f aca="false">(AI58-AM58)-AX58+IF(K58&lt;=0,(AJ58-AN58)+AX58,0)</f>
        <v>0.105987690958347</v>
      </c>
      <c r="BA58" s="19" t="n">
        <f aca="false">E58-L58</f>
        <v>0.110417267382216</v>
      </c>
      <c r="BB58" s="19" t="n">
        <f aca="false">BB57+BA58</f>
        <v>39.0529058150813</v>
      </c>
      <c r="BC58" s="19" t="n">
        <f aca="false">AT58+AU58+AV58+AW58</f>
        <v>20.5388655210479</v>
      </c>
      <c r="BD58" s="19" t="n">
        <f aca="false">K58-BC58</f>
        <v>10</v>
      </c>
    </row>
    <row r="59" customFormat="false" ht="15" hidden="false" customHeight="false" outlineLevel="0" collapsed="false">
      <c r="B59" s="18" t="n">
        <v>55</v>
      </c>
      <c r="C59" s="18" t="n">
        <f aca="false">MAX(AU_TERM-B59+1,1)</f>
        <v>6</v>
      </c>
      <c r="D59" s="19" t="n">
        <f aca="false">K58</f>
        <v>30.5388655210479</v>
      </c>
      <c r="E59" s="19" t="n">
        <f aca="false">D59*(1-(1-MIN(AU_CDR*AU_MULT1,0.999))^(1/12))</f>
        <v>0.170561832895803</v>
      </c>
      <c r="F59" s="19" t="n">
        <f aca="false">D59-E59</f>
        <v>30.3683036881521</v>
      </c>
      <c r="G59" s="19" t="n">
        <f aca="false">IF(F59&gt;0,F59*(AU_WAC/12)/(1-(1+AU_WAC/12)^(-C59)),0)</f>
        <v>5.26253372866086</v>
      </c>
      <c r="H59" s="19" t="n">
        <f aca="false">F59*AU_WAC/12</f>
        <v>0.341643416491712</v>
      </c>
      <c r="I59" s="19" t="n">
        <f aca="false">MIN(G59-H59,F59)</f>
        <v>4.92089031216915</v>
      </c>
      <c r="J59" s="19" t="n">
        <f aca="false">IF(C59&lt;=1,(F59-I59),(F59-I59)*(1-(1-AU_CPR)^(1/12)))</f>
        <v>0.222451387536189</v>
      </c>
      <c r="K59" s="19" t="n">
        <f aca="false">IF(C59&lt;=1,0,(F59-I59)-J59)</f>
        <v>25.2249619884468</v>
      </c>
      <c r="L59" s="19" t="n">
        <f aca="false">E59*AU_REC</f>
        <v>0.0767528248031115</v>
      </c>
      <c r="M59" s="19" t="n">
        <f aca="false">H59+I59+J59+L59</f>
        <v>5.56173794100016</v>
      </c>
      <c r="N59" s="19" t="n">
        <f aca="false">MIN(D59*AU_SERV/12,M59)</f>
        <v>0.0254490546008733</v>
      </c>
      <c r="O59" s="19" t="n">
        <f aca="false">M59-N59</f>
        <v>5.53628888639929</v>
      </c>
      <c r="P59" s="19" t="n">
        <f aca="false">AT58</f>
        <v>0</v>
      </c>
      <c r="Q59" s="19" t="n">
        <f aca="false">P59*AU_A_CP/12</f>
        <v>0</v>
      </c>
      <c r="R59" s="19" t="n">
        <f aca="false">MIN(Q59,O59)</f>
        <v>0</v>
      </c>
      <c r="S59" s="19" t="n">
        <f aca="false">MIN(AY58,Q59-R59)</f>
        <v>0</v>
      </c>
      <c r="T59" s="19" t="n">
        <f aca="false">O59-R59</f>
        <v>5.53628888639929</v>
      </c>
      <c r="U59" s="19" t="n">
        <f aca="false">AU58</f>
        <v>0</v>
      </c>
      <c r="V59" s="19" t="n">
        <f aca="false">U59*AU_B_CP/12</f>
        <v>0</v>
      </c>
      <c r="W59" s="19" t="n">
        <f aca="false">MIN(V59,T59)</f>
        <v>0</v>
      </c>
      <c r="X59" s="19" t="n">
        <f aca="false">MIN((AY58-S59),V59-W59)</f>
        <v>0</v>
      </c>
      <c r="Y59" s="19" t="n">
        <f aca="false">T59-W59</f>
        <v>5.53628888639929</v>
      </c>
      <c r="Z59" s="19" t="n">
        <f aca="false">AV58</f>
        <v>0</v>
      </c>
      <c r="AA59" s="19" t="n">
        <f aca="false">Z59*AU_C_CP/12</f>
        <v>0</v>
      </c>
      <c r="AB59" s="19" t="n">
        <f aca="false">MIN(AA59,Y59)</f>
        <v>0</v>
      </c>
      <c r="AC59" s="19" t="n">
        <f aca="false">MIN(((AY58-S59)-X59),AA59-AB59)</f>
        <v>0</v>
      </c>
      <c r="AD59" s="19" t="n">
        <f aca="false">Y59-AB59</f>
        <v>5.53628888639929</v>
      </c>
      <c r="AE59" s="19" t="n">
        <f aca="false">AW58</f>
        <v>20.5388655210479</v>
      </c>
      <c r="AF59" s="19" t="n">
        <f aca="false">AE59*AU_D_CP/12</f>
        <v>0.124088979189665</v>
      </c>
      <c r="AG59" s="19" t="n">
        <f aca="false">MIN(AF59,AD59)</f>
        <v>0.124088979189665</v>
      </c>
      <c r="AH59" s="19" t="n">
        <f aca="false">MIN((((AY58-S59)-X59)-AC59),AF59-AG59)</f>
        <v>0</v>
      </c>
      <c r="AI59" s="19" t="n">
        <f aca="false">AD59-AG59</f>
        <v>5.41219990720962</v>
      </c>
      <c r="AJ59" s="19" t="n">
        <f aca="false">((((AY58-S59)-X59)-AC59)-AH59)</f>
        <v>5</v>
      </c>
      <c r="AK59" s="19" t="n">
        <f aca="false">IF(K59&gt;0,MAX(AU_OCT*K59,AU_OCF*AU_POOL),0)</f>
        <v>10</v>
      </c>
      <c r="AL59" s="19" t="n">
        <f aca="false">MAX(0,(P59+U59+Z59+AE59)-MAX(0,K59-AK59))</f>
        <v>5.31390353260114</v>
      </c>
      <c r="AM59" s="19" t="n">
        <f aca="false">MIN(AL59,AI59)</f>
        <v>5.31390353260114</v>
      </c>
      <c r="AN59" s="19" t="n">
        <f aca="false">IF(K59&lt;=0,MIN(AJ59,AL59-AM59),0)</f>
        <v>0</v>
      </c>
      <c r="AO59" s="19" t="n">
        <f aca="false">AM59+AN59</f>
        <v>5.31390353260114</v>
      </c>
      <c r="AP59" s="19" t="n">
        <f aca="false">MIN(P59,MAX(0,AO59-(0)))</f>
        <v>0</v>
      </c>
      <c r="AQ59" s="19" t="n">
        <f aca="false">MIN(U59,MAX(0,AO59-(P59)))</f>
        <v>0</v>
      </c>
      <c r="AR59" s="19" t="n">
        <f aca="false">MIN(Z59,MAX(0,AO59-(P59+U59)))</f>
        <v>0</v>
      </c>
      <c r="AS59" s="19" t="n">
        <f aca="false">MIN(AE59,MAX(0,AO59-(P59+U59+Z59)))</f>
        <v>5.31390353260114</v>
      </c>
      <c r="AT59" s="19" t="n">
        <f aca="false">P59-AP59</f>
        <v>0</v>
      </c>
      <c r="AU59" s="19" t="n">
        <f aca="false">U59-AQ59</f>
        <v>0</v>
      </c>
      <c r="AV59" s="19" t="n">
        <f aca="false">Z59-AR59</f>
        <v>0</v>
      </c>
      <c r="AW59" s="19" t="n">
        <f aca="false">AE59-AS59</f>
        <v>15.2249619884468</v>
      </c>
      <c r="AX59" s="19" t="n">
        <f aca="false">MIN((AI59-AM59),MAX(0,AU_RES-(AJ59-AN59)))</f>
        <v>0</v>
      </c>
      <c r="AY59" s="19" t="n">
        <f aca="false">IF(K59&lt;=0,0,(AJ59-AN59)+AX59)</f>
        <v>5</v>
      </c>
      <c r="AZ59" s="19" t="n">
        <f aca="false">(AI59-AM59)-AX59+IF(K59&lt;=0,(AJ59-AN59)+AX59,0)</f>
        <v>0.0982963746084815</v>
      </c>
      <c r="BA59" s="19" t="n">
        <f aca="false">E59-L59</f>
        <v>0.0938090080926918</v>
      </c>
      <c r="BB59" s="19" t="n">
        <f aca="false">BB58+BA59</f>
        <v>39.146714823174</v>
      </c>
      <c r="BC59" s="19" t="n">
        <f aca="false">AT59+AU59+AV59+AW59</f>
        <v>15.2249619884468</v>
      </c>
      <c r="BD59" s="19" t="n">
        <f aca="false">K59-BC59</f>
        <v>10</v>
      </c>
    </row>
    <row r="60" customFormat="false" ht="15" hidden="false" customHeight="false" outlineLevel="0" collapsed="false">
      <c r="B60" s="18" t="n">
        <v>56</v>
      </c>
      <c r="C60" s="18" t="n">
        <f aca="false">MAX(AU_TERM-B60+1,1)</f>
        <v>5</v>
      </c>
      <c r="D60" s="19" t="n">
        <f aca="false">K59</f>
        <v>25.2249619884468</v>
      </c>
      <c r="E60" s="19" t="n">
        <f aca="false">D60*(1-(1-MIN(AU_CDR*AU_MULT1,0.999))^(1/12))</f>
        <v>0.140883286856584</v>
      </c>
      <c r="F60" s="19" t="n">
        <f aca="false">D60-E60</f>
        <v>25.0840787015902</v>
      </c>
      <c r="G60" s="19" t="n">
        <f aca="false">IF(F60&gt;0,F60*(AU_WAC/12)/(1-(1+AU_WAC/12)^(-C60)),0)</f>
        <v>5.1873959945999</v>
      </c>
      <c r="H60" s="19" t="n">
        <f aca="false">F60*AU_WAC/12</f>
        <v>0.28219588539289</v>
      </c>
      <c r="I60" s="19" t="n">
        <f aca="false">MIN(G60-H60,F60)</f>
        <v>4.90520010920701</v>
      </c>
      <c r="J60" s="19" t="n">
        <f aca="false">IF(C60&lt;=1,(F60-I60),(F60-I60)*(1-(1-AU_CPR)^(1/12)))</f>
        <v>0.176395906156672</v>
      </c>
      <c r="K60" s="19" t="n">
        <f aca="false">IF(C60&lt;=1,0,(F60-I60)-J60)</f>
        <v>20.0024826862265</v>
      </c>
      <c r="L60" s="19" t="n">
        <f aca="false">E60*AU_REC</f>
        <v>0.063397479085463</v>
      </c>
      <c r="M60" s="19" t="n">
        <f aca="false">H60+I60+J60+L60</f>
        <v>5.42718937984203</v>
      </c>
      <c r="N60" s="19" t="n">
        <f aca="false">MIN(D60*AU_SERV/12,M60)</f>
        <v>0.021020801657039</v>
      </c>
      <c r="O60" s="19" t="n">
        <f aca="false">M60-N60</f>
        <v>5.40616857818499</v>
      </c>
      <c r="P60" s="19" t="n">
        <f aca="false">AT59</f>
        <v>0</v>
      </c>
      <c r="Q60" s="19" t="n">
        <f aca="false">P60*AU_A_CP/12</f>
        <v>0</v>
      </c>
      <c r="R60" s="19" t="n">
        <f aca="false">MIN(Q60,O60)</f>
        <v>0</v>
      </c>
      <c r="S60" s="19" t="n">
        <f aca="false">MIN(AY59,Q60-R60)</f>
        <v>0</v>
      </c>
      <c r="T60" s="19" t="n">
        <f aca="false">O60-R60</f>
        <v>5.40616857818499</v>
      </c>
      <c r="U60" s="19" t="n">
        <f aca="false">AU59</f>
        <v>0</v>
      </c>
      <c r="V60" s="19" t="n">
        <f aca="false">U60*AU_B_CP/12</f>
        <v>0</v>
      </c>
      <c r="W60" s="19" t="n">
        <f aca="false">MIN(V60,T60)</f>
        <v>0</v>
      </c>
      <c r="X60" s="19" t="n">
        <f aca="false">MIN((AY59-S60),V60-W60)</f>
        <v>0</v>
      </c>
      <c r="Y60" s="19" t="n">
        <f aca="false">T60-W60</f>
        <v>5.40616857818499</v>
      </c>
      <c r="Z60" s="19" t="n">
        <f aca="false">AV59</f>
        <v>0</v>
      </c>
      <c r="AA60" s="19" t="n">
        <f aca="false">Z60*AU_C_CP/12</f>
        <v>0</v>
      </c>
      <c r="AB60" s="19" t="n">
        <f aca="false">MIN(AA60,Y60)</f>
        <v>0</v>
      </c>
      <c r="AC60" s="19" t="n">
        <f aca="false">MIN(((AY59-S60)-X60),AA60-AB60)</f>
        <v>0</v>
      </c>
      <c r="AD60" s="19" t="n">
        <f aca="false">Y60-AB60</f>
        <v>5.40616857818499</v>
      </c>
      <c r="AE60" s="19" t="n">
        <f aca="false">AW59</f>
        <v>15.2249619884468</v>
      </c>
      <c r="AF60" s="19" t="n">
        <f aca="false">AE60*AU_D_CP/12</f>
        <v>0.091984145346866</v>
      </c>
      <c r="AG60" s="19" t="n">
        <f aca="false">MIN(AF60,AD60)</f>
        <v>0.091984145346866</v>
      </c>
      <c r="AH60" s="19" t="n">
        <f aca="false">MIN((((AY59-S60)-X60)-AC60),AF60-AG60)</f>
        <v>0</v>
      </c>
      <c r="AI60" s="19" t="n">
        <f aca="false">AD60-AG60</f>
        <v>5.31418443283813</v>
      </c>
      <c r="AJ60" s="19" t="n">
        <f aca="false">((((AY59-S60)-X60)-AC60)-AH60)</f>
        <v>5</v>
      </c>
      <c r="AK60" s="19" t="n">
        <f aca="false">IF(K60&gt;0,MAX(AU_OCT*K60,AU_OCF*AU_POOL),0)</f>
        <v>10</v>
      </c>
      <c r="AL60" s="19" t="n">
        <f aca="false">MAX(0,(P60+U60+Z60+AE60)-MAX(0,K60-AK60))</f>
        <v>5.22247930222027</v>
      </c>
      <c r="AM60" s="19" t="n">
        <f aca="false">MIN(AL60,AI60)</f>
        <v>5.22247930222027</v>
      </c>
      <c r="AN60" s="19" t="n">
        <f aca="false">IF(K60&lt;=0,MIN(AJ60,AL60-AM60),0)</f>
        <v>0</v>
      </c>
      <c r="AO60" s="19" t="n">
        <f aca="false">AM60+AN60</f>
        <v>5.22247930222027</v>
      </c>
      <c r="AP60" s="19" t="n">
        <f aca="false">MIN(P60,MAX(0,AO60-(0)))</f>
        <v>0</v>
      </c>
      <c r="AQ60" s="19" t="n">
        <f aca="false">MIN(U60,MAX(0,AO60-(P60)))</f>
        <v>0</v>
      </c>
      <c r="AR60" s="19" t="n">
        <f aca="false">MIN(Z60,MAX(0,AO60-(P60+U60)))</f>
        <v>0</v>
      </c>
      <c r="AS60" s="19" t="n">
        <f aca="false">MIN(AE60,MAX(0,AO60-(P60+U60+Z60)))</f>
        <v>5.22247930222027</v>
      </c>
      <c r="AT60" s="19" t="n">
        <f aca="false">P60-AP60</f>
        <v>0</v>
      </c>
      <c r="AU60" s="19" t="n">
        <f aca="false">U60-AQ60</f>
        <v>0</v>
      </c>
      <c r="AV60" s="19" t="n">
        <f aca="false">Z60-AR60</f>
        <v>0</v>
      </c>
      <c r="AW60" s="19" t="n">
        <f aca="false">AE60-AS60</f>
        <v>10.0024826862265</v>
      </c>
      <c r="AX60" s="19" t="n">
        <f aca="false">MIN((AI60-AM60),MAX(0,AU_RES-(AJ60-AN60)))</f>
        <v>0</v>
      </c>
      <c r="AY60" s="19" t="n">
        <f aca="false">IF(K60&lt;=0,0,(AJ60-AN60)+AX60)</f>
        <v>5</v>
      </c>
      <c r="AZ60" s="19" t="n">
        <f aca="false">(AI60-AM60)-AX60+IF(K60&lt;=0,(AJ60-AN60)+AX60,0)</f>
        <v>0.0917051306178616</v>
      </c>
      <c r="BA60" s="19" t="n">
        <f aca="false">E60-L60</f>
        <v>0.0774858077711214</v>
      </c>
      <c r="BB60" s="19" t="n">
        <f aca="false">BB59+BA60</f>
        <v>39.2242006309451</v>
      </c>
      <c r="BC60" s="19" t="n">
        <f aca="false">AT60+AU60+AV60+AW60</f>
        <v>10.0024826862265</v>
      </c>
      <c r="BD60" s="19" t="n">
        <f aca="false">K60-BC60</f>
        <v>10</v>
      </c>
    </row>
    <row r="61" customFormat="false" ht="15" hidden="false" customHeight="false" outlineLevel="0" collapsed="false">
      <c r="B61" s="18" t="n">
        <v>57</v>
      </c>
      <c r="C61" s="18" t="n">
        <f aca="false">MAX(AU_TERM-B61+1,1)</f>
        <v>4</v>
      </c>
      <c r="D61" s="19" t="n">
        <f aca="false">K60</f>
        <v>20.0024826862265</v>
      </c>
      <c r="E61" s="19" t="n">
        <f aca="false">D61*(1-(1-MIN(AU_CDR*AU_MULT1,0.999))^(1/12))</f>
        <v>0.111715351936633</v>
      </c>
      <c r="F61" s="19" t="n">
        <f aca="false">D61-E61</f>
        <v>19.8907673342899</v>
      </c>
      <c r="G61" s="19" t="n">
        <f aca="false">IF(F61&gt;0,F61*(AU_WAC/12)/(1-(1+AU_WAC/12)^(-C61)),0)</f>
        <v>5.11333106678987</v>
      </c>
      <c r="H61" s="19" t="n">
        <f aca="false">F61*AU_WAC/12</f>
        <v>0.223771132510761</v>
      </c>
      <c r="I61" s="19" t="n">
        <f aca="false">MIN(G61-H61,F61)</f>
        <v>4.8895599342791</v>
      </c>
      <c r="J61" s="19" t="n">
        <f aca="false">IF(C61&lt;=1,(F61-I61),(F61-I61)*(1-(1-AU_CPR)^(1/12)))</f>
        <v>0.131134718941612</v>
      </c>
      <c r="K61" s="19" t="n">
        <f aca="false">IF(C61&lt;=1,0,(F61-I61)-J61)</f>
        <v>14.8700726810692</v>
      </c>
      <c r="L61" s="19" t="n">
        <f aca="false">E61*AU_REC</f>
        <v>0.0502719083714847</v>
      </c>
      <c r="M61" s="19" t="n">
        <f aca="false">H61+I61+J61+L61</f>
        <v>5.29473769410296</v>
      </c>
      <c r="N61" s="19" t="n">
        <f aca="false">MIN(D61*AU_SERV/12,M61)</f>
        <v>0.0166687355718554</v>
      </c>
      <c r="O61" s="19" t="n">
        <f aca="false">M61-N61</f>
        <v>5.27806895853111</v>
      </c>
      <c r="P61" s="19" t="n">
        <f aca="false">AT60</f>
        <v>0</v>
      </c>
      <c r="Q61" s="19" t="n">
        <f aca="false">P61*AU_A_CP/12</f>
        <v>0</v>
      </c>
      <c r="R61" s="19" t="n">
        <f aca="false">MIN(Q61,O61)</f>
        <v>0</v>
      </c>
      <c r="S61" s="19" t="n">
        <f aca="false">MIN(AY60,Q61-R61)</f>
        <v>0</v>
      </c>
      <c r="T61" s="19" t="n">
        <f aca="false">O61-R61</f>
        <v>5.27806895853111</v>
      </c>
      <c r="U61" s="19" t="n">
        <f aca="false">AU60</f>
        <v>0</v>
      </c>
      <c r="V61" s="19" t="n">
        <f aca="false">U61*AU_B_CP/12</f>
        <v>0</v>
      </c>
      <c r="W61" s="19" t="n">
        <f aca="false">MIN(V61,T61)</f>
        <v>0</v>
      </c>
      <c r="X61" s="19" t="n">
        <f aca="false">MIN((AY60-S61),V61-W61)</f>
        <v>0</v>
      </c>
      <c r="Y61" s="19" t="n">
        <f aca="false">T61-W61</f>
        <v>5.27806895853111</v>
      </c>
      <c r="Z61" s="19" t="n">
        <f aca="false">AV60</f>
        <v>0</v>
      </c>
      <c r="AA61" s="19" t="n">
        <f aca="false">Z61*AU_C_CP/12</f>
        <v>0</v>
      </c>
      <c r="AB61" s="19" t="n">
        <f aca="false">MIN(AA61,Y61)</f>
        <v>0</v>
      </c>
      <c r="AC61" s="19" t="n">
        <f aca="false">MIN(((AY60-S61)-X61),AA61-AB61)</f>
        <v>0</v>
      </c>
      <c r="AD61" s="19" t="n">
        <f aca="false">Y61-AB61</f>
        <v>5.27806895853111</v>
      </c>
      <c r="AE61" s="19" t="n">
        <f aca="false">AW60</f>
        <v>10.0024826862265</v>
      </c>
      <c r="AF61" s="19" t="n">
        <f aca="false">AE61*AU_D_CP/12</f>
        <v>0.0604316662292853</v>
      </c>
      <c r="AG61" s="19" t="n">
        <f aca="false">MIN(AF61,AD61)</f>
        <v>0.0604316662292853</v>
      </c>
      <c r="AH61" s="19" t="n">
        <f aca="false">MIN((((AY60-S61)-X61)-AC61),AF61-AG61)</f>
        <v>0</v>
      </c>
      <c r="AI61" s="19" t="n">
        <f aca="false">AD61-AG61</f>
        <v>5.21763729230182</v>
      </c>
      <c r="AJ61" s="19" t="n">
        <f aca="false">((((AY60-S61)-X61)-AC61)-AH61)</f>
        <v>5</v>
      </c>
      <c r="AK61" s="19" t="n">
        <f aca="false">IF(K61&gt;0,MAX(AU_OCT*K61,AU_OCF*AU_POOL),0)</f>
        <v>10</v>
      </c>
      <c r="AL61" s="19" t="n">
        <f aca="false">MAX(0,(P61+U61+Z61+AE61)-MAX(0,K61-AK61))</f>
        <v>5.13241000515735</v>
      </c>
      <c r="AM61" s="19" t="n">
        <f aca="false">MIN(AL61,AI61)</f>
        <v>5.13241000515735</v>
      </c>
      <c r="AN61" s="19" t="n">
        <f aca="false">IF(K61&lt;=0,MIN(AJ61,AL61-AM61),0)</f>
        <v>0</v>
      </c>
      <c r="AO61" s="19" t="n">
        <f aca="false">AM61+AN61</f>
        <v>5.13241000515735</v>
      </c>
      <c r="AP61" s="19" t="n">
        <f aca="false">MIN(P61,MAX(0,AO61-(0)))</f>
        <v>0</v>
      </c>
      <c r="AQ61" s="19" t="n">
        <f aca="false">MIN(U61,MAX(0,AO61-(P61)))</f>
        <v>0</v>
      </c>
      <c r="AR61" s="19" t="n">
        <f aca="false">MIN(Z61,MAX(0,AO61-(P61+U61)))</f>
        <v>0</v>
      </c>
      <c r="AS61" s="19" t="n">
        <f aca="false">MIN(AE61,MAX(0,AO61-(P61+U61+Z61)))</f>
        <v>5.13241000515735</v>
      </c>
      <c r="AT61" s="19" t="n">
        <f aca="false">P61-AP61</f>
        <v>0</v>
      </c>
      <c r="AU61" s="19" t="n">
        <f aca="false">U61-AQ61</f>
        <v>0</v>
      </c>
      <c r="AV61" s="19" t="n">
        <f aca="false">Z61-AR61</f>
        <v>0</v>
      </c>
      <c r="AW61" s="19" t="n">
        <f aca="false">AE61-AS61</f>
        <v>4.87007268106918</v>
      </c>
      <c r="AX61" s="19" t="n">
        <f aca="false">MIN((AI61-AM61),MAX(0,AU_RES-(AJ61-AN61)))</f>
        <v>0</v>
      </c>
      <c r="AY61" s="19" t="n">
        <f aca="false">IF(K61&lt;=0,0,(AJ61-AN61)+AX61)</f>
        <v>5</v>
      </c>
      <c r="AZ61" s="19" t="n">
        <f aca="false">(AI61-AM61)-AX61+IF(K61&lt;=0,(AJ61-AN61)+AX61,0)</f>
        <v>0.0852272871444759</v>
      </c>
      <c r="BA61" s="19" t="n">
        <f aca="false">E61-L61</f>
        <v>0.061443443565148</v>
      </c>
      <c r="BB61" s="19" t="n">
        <f aca="false">BB60+BA61</f>
        <v>39.2856440745102</v>
      </c>
      <c r="BC61" s="19" t="n">
        <f aca="false">AT61+AU61+AV61+AW61</f>
        <v>4.87007268106918</v>
      </c>
      <c r="BD61" s="19" t="n">
        <f aca="false">K61-BC61</f>
        <v>10</v>
      </c>
    </row>
    <row r="62" customFormat="false" ht="15" hidden="false" customHeight="false" outlineLevel="0" collapsed="false">
      <c r="B62" s="18" t="n">
        <v>58</v>
      </c>
      <c r="C62" s="18" t="n">
        <f aca="false">MAX(AU_TERM-B62+1,1)</f>
        <v>3</v>
      </c>
      <c r="D62" s="19" t="n">
        <f aca="false">K61</f>
        <v>14.8700726810692</v>
      </c>
      <c r="E62" s="19" t="n">
        <f aca="false">D62*(1-(1-MIN(AU_CDR*AU_MULT1,0.999))^(1/12))</f>
        <v>0.0830504607326991</v>
      </c>
      <c r="F62" s="19" t="n">
        <f aca="false">D62-E62</f>
        <v>14.7870222203365</v>
      </c>
      <c r="G62" s="19" t="n">
        <f aca="false">IF(F62&gt;0,F62*(AU_WAC/12)/(1-(1+AU_WAC/12)^(-C62)),0)</f>
        <v>5.0403236278504</v>
      </c>
      <c r="H62" s="19" t="n">
        <f aca="false">F62*AU_WAC/12</f>
        <v>0.166353999978785</v>
      </c>
      <c r="I62" s="19" t="n">
        <f aca="false">MIN(G62-H62,F62)</f>
        <v>4.87396962787161</v>
      </c>
      <c r="J62" s="19" t="n">
        <f aca="false">IF(C62&lt;=1,(F62-I62),(F62-I62)*(1-(1-AU_CPR)^(1/12)))</f>
        <v>0.0866560491367757</v>
      </c>
      <c r="K62" s="19" t="n">
        <f aca="false">IF(C62&lt;=1,0,(F62-I62)-J62)</f>
        <v>9.8263965433281</v>
      </c>
      <c r="L62" s="19" t="n">
        <f aca="false">E62*AU_REC</f>
        <v>0.0373727073297146</v>
      </c>
      <c r="M62" s="19" t="n">
        <f aca="false">H62+I62+J62+L62</f>
        <v>5.16435238431689</v>
      </c>
      <c r="N62" s="19" t="n">
        <f aca="false">MIN(D62*AU_SERV/12,M62)</f>
        <v>0.0123917272342243</v>
      </c>
      <c r="O62" s="19" t="n">
        <f aca="false">M62-N62</f>
        <v>5.15196065708267</v>
      </c>
      <c r="P62" s="19" t="n">
        <f aca="false">AT61</f>
        <v>0</v>
      </c>
      <c r="Q62" s="19" t="n">
        <f aca="false">P62*AU_A_CP/12</f>
        <v>0</v>
      </c>
      <c r="R62" s="19" t="n">
        <f aca="false">MIN(Q62,O62)</f>
        <v>0</v>
      </c>
      <c r="S62" s="19" t="n">
        <f aca="false">MIN(AY61,Q62-R62)</f>
        <v>0</v>
      </c>
      <c r="T62" s="19" t="n">
        <f aca="false">O62-R62</f>
        <v>5.15196065708267</v>
      </c>
      <c r="U62" s="19" t="n">
        <f aca="false">AU61</f>
        <v>0</v>
      </c>
      <c r="V62" s="19" t="n">
        <f aca="false">U62*AU_B_CP/12</f>
        <v>0</v>
      </c>
      <c r="W62" s="19" t="n">
        <f aca="false">MIN(V62,T62)</f>
        <v>0</v>
      </c>
      <c r="X62" s="19" t="n">
        <f aca="false">MIN((AY61-S62),V62-W62)</f>
        <v>0</v>
      </c>
      <c r="Y62" s="19" t="n">
        <f aca="false">T62-W62</f>
        <v>5.15196065708267</v>
      </c>
      <c r="Z62" s="19" t="n">
        <f aca="false">AV61</f>
        <v>0</v>
      </c>
      <c r="AA62" s="19" t="n">
        <f aca="false">Z62*AU_C_CP/12</f>
        <v>0</v>
      </c>
      <c r="AB62" s="19" t="n">
        <f aca="false">MIN(AA62,Y62)</f>
        <v>0</v>
      </c>
      <c r="AC62" s="19" t="n">
        <f aca="false">MIN(((AY61-S62)-X62),AA62-AB62)</f>
        <v>0</v>
      </c>
      <c r="AD62" s="19" t="n">
        <f aca="false">Y62-AB62</f>
        <v>5.15196065708267</v>
      </c>
      <c r="AE62" s="19" t="n">
        <f aca="false">AW61</f>
        <v>4.87007268106918</v>
      </c>
      <c r="AF62" s="19" t="n">
        <f aca="false">AE62*AU_D_CP/12</f>
        <v>0.0294233557814597</v>
      </c>
      <c r="AG62" s="19" t="n">
        <f aca="false">MIN(AF62,AD62)</f>
        <v>0.0294233557814597</v>
      </c>
      <c r="AH62" s="19" t="n">
        <f aca="false">MIN((((AY61-S62)-X62)-AC62),AF62-AG62)</f>
        <v>0</v>
      </c>
      <c r="AI62" s="19" t="n">
        <f aca="false">AD62-AG62</f>
        <v>5.12253730130121</v>
      </c>
      <c r="AJ62" s="19" t="n">
        <f aca="false">((((AY61-S62)-X62)-AC62)-AH62)</f>
        <v>5</v>
      </c>
      <c r="AK62" s="19" t="n">
        <f aca="false">IF(K62&gt;0,MAX(AU_OCT*K62,AU_OCF*AU_POOL),0)</f>
        <v>10</v>
      </c>
      <c r="AL62" s="19" t="n">
        <f aca="false">MAX(0,(P62+U62+Z62+AE62)-MAX(0,K62-AK62))</f>
        <v>4.87007268106918</v>
      </c>
      <c r="AM62" s="19" t="n">
        <f aca="false">MIN(AL62,AI62)</f>
        <v>4.87007268106918</v>
      </c>
      <c r="AN62" s="19" t="n">
        <f aca="false">IF(K62&lt;=0,MIN(AJ62,AL62-AM62),0)</f>
        <v>0</v>
      </c>
      <c r="AO62" s="19" t="n">
        <f aca="false">AM62+AN62</f>
        <v>4.87007268106918</v>
      </c>
      <c r="AP62" s="19" t="n">
        <f aca="false">MIN(P62,MAX(0,AO62-(0)))</f>
        <v>0</v>
      </c>
      <c r="AQ62" s="19" t="n">
        <f aca="false">MIN(U62,MAX(0,AO62-(P62)))</f>
        <v>0</v>
      </c>
      <c r="AR62" s="19" t="n">
        <f aca="false">MIN(Z62,MAX(0,AO62-(P62+U62)))</f>
        <v>0</v>
      </c>
      <c r="AS62" s="19" t="n">
        <f aca="false">MIN(AE62,MAX(0,AO62-(P62+U62+Z62)))</f>
        <v>4.87007268106918</v>
      </c>
      <c r="AT62" s="19" t="n">
        <f aca="false">P62-AP62</f>
        <v>0</v>
      </c>
      <c r="AU62" s="19" t="n">
        <f aca="false">U62-AQ62</f>
        <v>0</v>
      </c>
      <c r="AV62" s="19" t="n">
        <f aca="false">Z62-AR62</f>
        <v>0</v>
      </c>
      <c r="AW62" s="19" t="n">
        <f aca="false">AE62-AS62</f>
        <v>0</v>
      </c>
      <c r="AX62" s="19" t="n">
        <f aca="false">MIN((AI62-AM62),MAX(0,AU_RES-(AJ62-AN62)))</f>
        <v>0</v>
      </c>
      <c r="AY62" s="19" t="n">
        <f aca="false">IF(K62&lt;=0,0,(AJ62-AN62)+AX62)</f>
        <v>5</v>
      </c>
      <c r="AZ62" s="19" t="n">
        <f aca="false">(AI62-AM62)-AX62+IF(K62&lt;=0,(AJ62-AN62)+AX62,0)</f>
        <v>0.252464620232021</v>
      </c>
      <c r="BA62" s="19" t="n">
        <f aca="false">E62-L62</f>
        <v>0.0456777534029845</v>
      </c>
      <c r="BB62" s="19" t="n">
        <f aca="false">BB61+BA62</f>
        <v>39.3313218279132</v>
      </c>
      <c r="BC62" s="19" t="n">
        <f aca="false">AT62+AU62+AV62+AW62</f>
        <v>0</v>
      </c>
      <c r="BD62" s="19" t="n">
        <f aca="false">K62-BC62</f>
        <v>9.8263965433281</v>
      </c>
    </row>
    <row r="63" customFormat="false" ht="15" hidden="false" customHeight="false" outlineLevel="0" collapsed="false">
      <c r="B63" s="18" t="n">
        <v>59</v>
      </c>
      <c r="C63" s="18" t="n">
        <f aca="false">MAX(AU_TERM-B63+1,1)</f>
        <v>2</v>
      </c>
      <c r="D63" s="19" t="n">
        <f aca="false">K62</f>
        <v>9.8263965433281</v>
      </c>
      <c r="E63" s="19" t="n">
        <f aca="false">D63*(1-(1-MIN(AU_CDR*AU_MULT1,0.999))^(1/12))</f>
        <v>0.0548811547709882</v>
      </c>
      <c r="F63" s="19" t="n">
        <f aca="false">D63-E63</f>
        <v>9.77151538855711</v>
      </c>
      <c r="G63" s="19" t="n">
        <f aca="false">IF(F63&gt;0,F63*(AU_WAC/12)/(1-(1+AU_WAC/12)^(-C63)),0)</f>
        <v>4.96835857910057</v>
      </c>
      <c r="H63" s="19" t="n">
        <f aca="false">F63*AU_WAC/12</f>
        <v>0.109929548121267</v>
      </c>
      <c r="I63" s="19" t="n">
        <f aca="false">MIN(G63-H63,F63)</f>
        <v>4.85842903097931</v>
      </c>
      <c r="J63" s="19" t="n">
        <f aca="false">IF(C63&lt;=1,(F63-I63),(F63-I63)*(1-(1-AU_CPR)^(1/12)))</f>
        <v>0.0429482895247731</v>
      </c>
      <c r="K63" s="19" t="n">
        <f aca="false">IF(C63&lt;=1,0,(F63-I63)-J63)</f>
        <v>4.87013806805303</v>
      </c>
      <c r="L63" s="19" t="n">
        <f aca="false">E63*AU_REC</f>
        <v>0.0246965196469447</v>
      </c>
      <c r="M63" s="19" t="n">
        <f aca="false">H63+I63+J63+L63</f>
        <v>5.03600338827229</v>
      </c>
      <c r="N63" s="19" t="n">
        <f aca="false">MIN(D63*AU_SERV/12,M63)</f>
        <v>0.00818866378610675</v>
      </c>
      <c r="O63" s="19" t="n">
        <f aca="false">M63-N63</f>
        <v>5.02781472448618</v>
      </c>
      <c r="P63" s="19" t="n">
        <f aca="false">AT62</f>
        <v>0</v>
      </c>
      <c r="Q63" s="19" t="n">
        <f aca="false">P63*AU_A_CP/12</f>
        <v>0</v>
      </c>
      <c r="R63" s="19" t="n">
        <f aca="false">MIN(Q63,O63)</f>
        <v>0</v>
      </c>
      <c r="S63" s="19" t="n">
        <f aca="false">MIN(AY62,Q63-R63)</f>
        <v>0</v>
      </c>
      <c r="T63" s="19" t="n">
        <f aca="false">O63-R63</f>
        <v>5.02781472448618</v>
      </c>
      <c r="U63" s="19" t="n">
        <f aca="false">AU62</f>
        <v>0</v>
      </c>
      <c r="V63" s="19" t="n">
        <f aca="false">U63*AU_B_CP/12</f>
        <v>0</v>
      </c>
      <c r="W63" s="19" t="n">
        <f aca="false">MIN(V63,T63)</f>
        <v>0</v>
      </c>
      <c r="X63" s="19" t="n">
        <f aca="false">MIN((AY62-S63),V63-W63)</f>
        <v>0</v>
      </c>
      <c r="Y63" s="19" t="n">
        <f aca="false">T63-W63</f>
        <v>5.02781472448618</v>
      </c>
      <c r="Z63" s="19" t="n">
        <f aca="false">AV62</f>
        <v>0</v>
      </c>
      <c r="AA63" s="19" t="n">
        <f aca="false">Z63*AU_C_CP/12</f>
        <v>0</v>
      </c>
      <c r="AB63" s="19" t="n">
        <f aca="false">MIN(AA63,Y63)</f>
        <v>0</v>
      </c>
      <c r="AC63" s="19" t="n">
        <f aca="false">MIN(((AY62-S63)-X63),AA63-AB63)</f>
        <v>0</v>
      </c>
      <c r="AD63" s="19" t="n">
        <f aca="false">Y63-AB63</f>
        <v>5.02781472448618</v>
      </c>
      <c r="AE63" s="19" t="n">
        <f aca="false">AW62</f>
        <v>0</v>
      </c>
      <c r="AF63" s="19" t="n">
        <f aca="false">AE63*AU_D_CP/12</f>
        <v>0</v>
      </c>
      <c r="AG63" s="19" t="n">
        <f aca="false">MIN(AF63,AD63)</f>
        <v>0</v>
      </c>
      <c r="AH63" s="19" t="n">
        <f aca="false">MIN((((AY62-S63)-X63)-AC63),AF63-AG63)</f>
        <v>0</v>
      </c>
      <c r="AI63" s="19" t="n">
        <f aca="false">AD63-AG63</f>
        <v>5.02781472448618</v>
      </c>
      <c r="AJ63" s="19" t="n">
        <f aca="false">((((AY62-S63)-X63)-AC63)-AH63)</f>
        <v>5</v>
      </c>
      <c r="AK63" s="19" t="n">
        <f aca="false">IF(K63&gt;0,MAX(AU_OCT*K63,AU_OCF*AU_POOL),0)</f>
        <v>10</v>
      </c>
      <c r="AL63" s="19" t="n">
        <f aca="false">MAX(0,(P63+U63+Z63+AE63)-MAX(0,K63-AK63))</f>
        <v>0</v>
      </c>
      <c r="AM63" s="19" t="n">
        <f aca="false">MIN(AL63,AI63)</f>
        <v>0</v>
      </c>
      <c r="AN63" s="19" t="n">
        <f aca="false">IF(K63&lt;=0,MIN(AJ63,AL63-AM63),0)</f>
        <v>0</v>
      </c>
      <c r="AO63" s="19" t="n">
        <f aca="false">AM63+AN63</f>
        <v>0</v>
      </c>
      <c r="AP63" s="19" t="n">
        <f aca="false">MIN(P63,MAX(0,AO63-(0)))</f>
        <v>0</v>
      </c>
      <c r="AQ63" s="19" t="n">
        <f aca="false">MIN(U63,MAX(0,AO63-(P63)))</f>
        <v>0</v>
      </c>
      <c r="AR63" s="19" t="n">
        <f aca="false">MIN(Z63,MAX(0,AO63-(P63+U63)))</f>
        <v>0</v>
      </c>
      <c r="AS63" s="19" t="n">
        <f aca="false">MIN(AE63,MAX(0,AO63-(P63+U63+Z63)))</f>
        <v>0</v>
      </c>
      <c r="AT63" s="19" t="n">
        <f aca="false">P63-AP63</f>
        <v>0</v>
      </c>
      <c r="AU63" s="19" t="n">
        <f aca="false">U63-AQ63</f>
        <v>0</v>
      </c>
      <c r="AV63" s="19" t="n">
        <f aca="false">Z63-AR63</f>
        <v>0</v>
      </c>
      <c r="AW63" s="19" t="n">
        <f aca="false">AE63-AS63</f>
        <v>0</v>
      </c>
      <c r="AX63" s="19" t="n">
        <f aca="false">MIN((AI63-AM63),MAX(0,AU_RES-(AJ63-AN63)))</f>
        <v>0</v>
      </c>
      <c r="AY63" s="19" t="n">
        <f aca="false">IF(K63&lt;=0,0,(AJ63-AN63)+AX63)</f>
        <v>5</v>
      </c>
      <c r="AZ63" s="19" t="n">
        <f aca="false">(AI63-AM63)-AX63+IF(K63&lt;=0,(AJ63-AN63)+AX63,0)</f>
        <v>5.02781472448618</v>
      </c>
      <c r="BA63" s="19" t="n">
        <f aca="false">E63-L63</f>
        <v>0.0301846351240435</v>
      </c>
      <c r="BB63" s="19" t="n">
        <f aca="false">BB62+BA63</f>
        <v>39.3615064630373</v>
      </c>
      <c r="BC63" s="19" t="n">
        <f aca="false">AT63+AU63+AV63+AW63</f>
        <v>0</v>
      </c>
      <c r="BD63" s="19" t="n">
        <f aca="false">K63-BC63</f>
        <v>4.87013806805303</v>
      </c>
    </row>
    <row r="64" customFormat="false" ht="15" hidden="false" customHeight="false" outlineLevel="0" collapsed="false">
      <c r="B64" s="18" t="n">
        <v>60</v>
      </c>
      <c r="C64" s="18" t="n">
        <f aca="false">MAX(AU_TERM-B64+1,1)</f>
        <v>1</v>
      </c>
      <c r="D64" s="19" t="n">
        <f aca="false">K63</f>
        <v>4.87013806805303</v>
      </c>
      <c r="E64" s="19" t="n">
        <f aca="false">D64*(1-(1-MIN(AU_CDR*AU_MULT1,0.999))^(1/12))</f>
        <v>0.0272000829490619</v>
      </c>
      <c r="F64" s="19" t="n">
        <f aca="false">D64-E64</f>
        <v>4.84293798510397</v>
      </c>
      <c r="G64" s="19" t="n">
        <f aca="false">IF(F64&gt;0,F64*(AU_WAC/12)/(1-(1+AU_WAC/12)^(-C64)),0)</f>
        <v>4.89742103743639</v>
      </c>
      <c r="H64" s="19" t="n">
        <f aca="false">F64*AU_WAC/12</f>
        <v>0.0544830523324196</v>
      </c>
      <c r="I64" s="19" t="n">
        <f aca="false">MIN(G64-H64,F64)</f>
        <v>4.84293798510397</v>
      </c>
      <c r="J64" s="19" t="n">
        <f aca="false">IF(C64&lt;=1,(F64-I64),(F64-I64)*(1-(1-AU_CPR)^(1/12)))</f>
        <v>0</v>
      </c>
      <c r="K64" s="19" t="n">
        <f aca="false">IF(C64&lt;=1,0,(F64-I64)-J64)</f>
        <v>0</v>
      </c>
      <c r="L64" s="19" t="n">
        <f aca="false">E64*AU_REC</f>
        <v>0.0122400373270779</v>
      </c>
      <c r="M64" s="19" t="n">
        <f aca="false">H64+I64+J64+L64</f>
        <v>4.90966107476347</v>
      </c>
      <c r="N64" s="19" t="n">
        <f aca="false">MIN(D64*AU_SERV/12,M64)</f>
        <v>0.00405844839004419</v>
      </c>
      <c r="O64" s="19" t="n">
        <f aca="false">M64-N64</f>
        <v>4.90560262637342</v>
      </c>
      <c r="P64" s="19" t="n">
        <f aca="false">AT63</f>
        <v>0</v>
      </c>
      <c r="Q64" s="19" t="n">
        <f aca="false">P64*AU_A_CP/12</f>
        <v>0</v>
      </c>
      <c r="R64" s="19" t="n">
        <f aca="false">MIN(Q64,O64)</f>
        <v>0</v>
      </c>
      <c r="S64" s="19" t="n">
        <f aca="false">MIN(AY63,Q64-R64)</f>
        <v>0</v>
      </c>
      <c r="T64" s="19" t="n">
        <f aca="false">O64-R64</f>
        <v>4.90560262637342</v>
      </c>
      <c r="U64" s="19" t="n">
        <f aca="false">AU63</f>
        <v>0</v>
      </c>
      <c r="V64" s="19" t="n">
        <f aca="false">U64*AU_B_CP/12</f>
        <v>0</v>
      </c>
      <c r="W64" s="19" t="n">
        <f aca="false">MIN(V64,T64)</f>
        <v>0</v>
      </c>
      <c r="X64" s="19" t="n">
        <f aca="false">MIN((AY63-S64),V64-W64)</f>
        <v>0</v>
      </c>
      <c r="Y64" s="19" t="n">
        <f aca="false">T64-W64</f>
        <v>4.90560262637342</v>
      </c>
      <c r="Z64" s="19" t="n">
        <f aca="false">AV63</f>
        <v>0</v>
      </c>
      <c r="AA64" s="19" t="n">
        <f aca="false">Z64*AU_C_CP/12</f>
        <v>0</v>
      </c>
      <c r="AB64" s="19" t="n">
        <f aca="false">MIN(AA64,Y64)</f>
        <v>0</v>
      </c>
      <c r="AC64" s="19" t="n">
        <f aca="false">MIN(((AY63-S64)-X64),AA64-AB64)</f>
        <v>0</v>
      </c>
      <c r="AD64" s="19" t="n">
        <f aca="false">Y64-AB64</f>
        <v>4.90560262637342</v>
      </c>
      <c r="AE64" s="19" t="n">
        <f aca="false">AW63</f>
        <v>0</v>
      </c>
      <c r="AF64" s="19" t="n">
        <f aca="false">AE64*AU_D_CP/12</f>
        <v>0</v>
      </c>
      <c r="AG64" s="19" t="n">
        <f aca="false">MIN(AF64,AD64)</f>
        <v>0</v>
      </c>
      <c r="AH64" s="19" t="n">
        <f aca="false">MIN((((AY63-S64)-X64)-AC64),AF64-AG64)</f>
        <v>0</v>
      </c>
      <c r="AI64" s="19" t="n">
        <f aca="false">AD64-AG64</f>
        <v>4.90560262637342</v>
      </c>
      <c r="AJ64" s="19" t="n">
        <f aca="false">((((AY63-S64)-X64)-AC64)-AH64)</f>
        <v>5</v>
      </c>
      <c r="AK64" s="19" t="n">
        <f aca="false">IF(K64&gt;0,MAX(AU_OCT*K64,AU_OCF*AU_POOL),0)</f>
        <v>0</v>
      </c>
      <c r="AL64" s="19" t="n">
        <f aca="false">MAX(0,(P64+U64+Z64+AE64)-MAX(0,K64-AK64))</f>
        <v>0</v>
      </c>
      <c r="AM64" s="19" t="n">
        <f aca="false">MIN(AL64,AI64)</f>
        <v>0</v>
      </c>
      <c r="AN64" s="19" t="n">
        <f aca="false">IF(K64&lt;=0,MIN(AJ64,AL64-AM64),0)</f>
        <v>0</v>
      </c>
      <c r="AO64" s="19" t="n">
        <f aca="false">AM64+AN64</f>
        <v>0</v>
      </c>
      <c r="AP64" s="19" t="n">
        <f aca="false">MIN(P64,MAX(0,AO64-(0)))</f>
        <v>0</v>
      </c>
      <c r="AQ64" s="19" t="n">
        <f aca="false">MIN(U64,MAX(0,AO64-(P64)))</f>
        <v>0</v>
      </c>
      <c r="AR64" s="19" t="n">
        <f aca="false">MIN(Z64,MAX(0,AO64-(P64+U64)))</f>
        <v>0</v>
      </c>
      <c r="AS64" s="19" t="n">
        <f aca="false">MIN(AE64,MAX(0,AO64-(P64+U64+Z64)))</f>
        <v>0</v>
      </c>
      <c r="AT64" s="19" t="n">
        <f aca="false">P64-AP64</f>
        <v>0</v>
      </c>
      <c r="AU64" s="19" t="n">
        <f aca="false">U64-AQ64</f>
        <v>0</v>
      </c>
      <c r="AV64" s="19" t="n">
        <f aca="false">Z64-AR64</f>
        <v>0</v>
      </c>
      <c r="AW64" s="19" t="n">
        <f aca="false">AE64-AS64</f>
        <v>0</v>
      </c>
      <c r="AX64" s="19" t="n">
        <f aca="false">MIN((AI64-AM64),MAX(0,AU_RES-(AJ64-AN64)))</f>
        <v>0</v>
      </c>
      <c r="AY64" s="19" t="n">
        <f aca="false">IF(K64&lt;=0,0,(AJ64-AN64)+AX64)</f>
        <v>0</v>
      </c>
      <c r="AZ64" s="19" t="n">
        <f aca="false">(AI64-AM64)-AX64+IF(K64&lt;=0,(AJ64-AN64)+AX64,0)</f>
        <v>9.90560262637342</v>
      </c>
      <c r="BA64" s="19" t="n">
        <f aca="false">E64-L64</f>
        <v>0.0149600456219841</v>
      </c>
      <c r="BB64" s="19" t="n">
        <f aca="false">BB63+BA64</f>
        <v>39.3764665086592</v>
      </c>
      <c r="BC64" s="19" t="n">
        <f aca="false">AT64+AU64+AV64+AW64</f>
        <v>0</v>
      </c>
      <c r="BD64" s="19" t="n">
        <f aca="false">K64-BC64</f>
        <v>0</v>
      </c>
    </row>
    <row r="65" customFormat="false" ht="15" hidden="false" customHeight="false" outlineLevel="0" collapsed="false">
      <c r="B65" s="18" t="n">
        <v>61</v>
      </c>
      <c r="C65" s="18" t="n">
        <f aca="false">MAX(AU_TERM-B65+1,1)</f>
        <v>1</v>
      </c>
      <c r="D65" s="19" t="n">
        <f aca="false">K64</f>
        <v>0</v>
      </c>
      <c r="E65" s="19" t="n">
        <f aca="false">D65*(1-(1-MIN(AU_CDR*AU_MULT1,0.999))^(1/12))</f>
        <v>0</v>
      </c>
      <c r="F65" s="19" t="n">
        <f aca="false">D65-E65</f>
        <v>0</v>
      </c>
      <c r="G65" s="19" t="n">
        <f aca="false">IF(F65&gt;0,F65*(AU_WAC/12)/(1-(1+AU_WAC/12)^(-C65)),0)</f>
        <v>0</v>
      </c>
      <c r="H65" s="19" t="n">
        <f aca="false">F65*AU_WAC/12</f>
        <v>0</v>
      </c>
      <c r="I65" s="19" t="n">
        <f aca="false">MIN(G65-H65,F65)</f>
        <v>0</v>
      </c>
      <c r="J65" s="19" t="n">
        <f aca="false">IF(C65&lt;=1,(F65-I65),(F65-I65)*(1-(1-AU_CPR)^(1/12)))</f>
        <v>0</v>
      </c>
      <c r="K65" s="19" t="n">
        <f aca="false">IF(C65&lt;=1,0,(F65-I65)-J65)</f>
        <v>0</v>
      </c>
      <c r="L65" s="19" t="n">
        <f aca="false">E65*AU_REC</f>
        <v>0</v>
      </c>
      <c r="M65" s="19" t="n">
        <f aca="false">H65+I65+J65+L65</f>
        <v>0</v>
      </c>
      <c r="N65" s="19" t="n">
        <f aca="false">MIN(D65*AU_SERV/12,M65)</f>
        <v>0</v>
      </c>
      <c r="O65" s="19" t="n">
        <f aca="false">M65-N65</f>
        <v>0</v>
      </c>
      <c r="P65" s="19" t="n">
        <f aca="false">AT64</f>
        <v>0</v>
      </c>
      <c r="Q65" s="19" t="n">
        <f aca="false">P65*AU_A_CP/12</f>
        <v>0</v>
      </c>
      <c r="R65" s="19" t="n">
        <f aca="false">MIN(Q65,O65)</f>
        <v>0</v>
      </c>
      <c r="S65" s="19" t="n">
        <f aca="false">MIN(AY64,Q65-R65)</f>
        <v>0</v>
      </c>
      <c r="T65" s="19" t="n">
        <f aca="false">O65-R65</f>
        <v>0</v>
      </c>
      <c r="U65" s="19" t="n">
        <f aca="false">AU64</f>
        <v>0</v>
      </c>
      <c r="V65" s="19" t="n">
        <f aca="false">U65*AU_B_CP/12</f>
        <v>0</v>
      </c>
      <c r="W65" s="19" t="n">
        <f aca="false">MIN(V65,T65)</f>
        <v>0</v>
      </c>
      <c r="X65" s="19" t="n">
        <f aca="false">MIN((AY64-S65),V65-W65)</f>
        <v>0</v>
      </c>
      <c r="Y65" s="19" t="n">
        <f aca="false">T65-W65</f>
        <v>0</v>
      </c>
      <c r="Z65" s="19" t="n">
        <f aca="false">AV64</f>
        <v>0</v>
      </c>
      <c r="AA65" s="19" t="n">
        <f aca="false">Z65*AU_C_CP/12</f>
        <v>0</v>
      </c>
      <c r="AB65" s="19" t="n">
        <f aca="false">MIN(AA65,Y65)</f>
        <v>0</v>
      </c>
      <c r="AC65" s="19" t="n">
        <f aca="false">MIN(((AY64-S65)-X65),AA65-AB65)</f>
        <v>0</v>
      </c>
      <c r="AD65" s="19" t="n">
        <f aca="false">Y65-AB65</f>
        <v>0</v>
      </c>
      <c r="AE65" s="19" t="n">
        <f aca="false">AW64</f>
        <v>0</v>
      </c>
      <c r="AF65" s="19" t="n">
        <f aca="false">AE65*AU_D_CP/12</f>
        <v>0</v>
      </c>
      <c r="AG65" s="19" t="n">
        <f aca="false">MIN(AF65,AD65)</f>
        <v>0</v>
      </c>
      <c r="AH65" s="19" t="n">
        <f aca="false">MIN((((AY64-S65)-X65)-AC65),AF65-AG65)</f>
        <v>0</v>
      </c>
      <c r="AI65" s="19" t="n">
        <f aca="false">AD65-AG65</f>
        <v>0</v>
      </c>
      <c r="AJ65" s="19" t="n">
        <f aca="false">((((AY64-S65)-X65)-AC65)-AH65)</f>
        <v>0</v>
      </c>
      <c r="AK65" s="19" t="n">
        <f aca="false">IF(K65&gt;0,MAX(AU_OCT*K65,AU_OCF*AU_POOL),0)</f>
        <v>0</v>
      </c>
      <c r="AL65" s="19" t="n">
        <f aca="false">MAX(0,(P65+U65+Z65+AE65)-MAX(0,K65-AK65))</f>
        <v>0</v>
      </c>
      <c r="AM65" s="19" t="n">
        <f aca="false">MIN(AL65,AI65)</f>
        <v>0</v>
      </c>
      <c r="AN65" s="19" t="n">
        <f aca="false">IF(K65&lt;=0,MIN(AJ65,AL65-AM65),0)</f>
        <v>0</v>
      </c>
      <c r="AO65" s="19" t="n">
        <f aca="false">AM65+AN65</f>
        <v>0</v>
      </c>
      <c r="AP65" s="19" t="n">
        <f aca="false">MIN(P65,MAX(0,AO65-(0)))</f>
        <v>0</v>
      </c>
      <c r="AQ65" s="19" t="n">
        <f aca="false">MIN(U65,MAX(0,AO65-(P65)))</f>
        <v>0</v>
      </c>
      <c r="AR65" s="19" t="n">
        <f aca="false">MIN(Z65,MAX(0,AO65-(P65+U65)))</f>
        <v>0</v>
      </c>
      <c r="AS65" s="19" t="n">
        <f aca="false">MIN(AE65,MAX(0,AO65-(P65+U65+Z65)))</f>
        <v>0</v>
      </c>
      <c r="AT65" s="19" t="n">
        <f aca="false">P65-AP65</f>
        <v>0</v>
      </c>
      <c r="AU65" s="19" t="n">
        <f aca="false">U65-AQ65</f>
        <v>0</v>
      </c>
      <c r="AV65" s="19" t="n">
        <f aca="false">Z65-AR65</f>
        <v>0</v>
      </c>
      <c r="AW65" s="19" t="n">
        <f aca="false">AE65-AS65</f>
        <v>0</v>
      </c>
      <c r="AX65" s="19" t="n">
        <f aca="false">MIN((AI65-AM65),MAX(0,AU_RES-(AJ65-AN65)))</f>
        <v>0</v>
      </c>
      <c r="AY65" s="19" t="n">
        <f aca="false">IF(K65&lt;=0,0,(AJ65-AN65)+AX65)</f>
        <v>0</v>
      </c>
      <c r="AZ65" s="19" t="n">
        <f aca="false">(AI65-AM65)-AX65+IF(K65&lt;=0,(AJ65-AN65)+AX65,0)</f>
        <v>0</v>
      </c>
      <c r="BA65" s="19" t="n">
        <f aca="false">E65-L65</f>
        <v>0</v>
      </c>
      <c r="BB65" s="19" t="n">
        <f aca="false">BB64+BA65</f>
        <v>39.3764665086592</v>
      </c>
      <c r="BC65" s="19" t="n">
        <f aca="false">AT65+AU65+AV65+AW65</f>
        <v>0</v>
      </c>
      <c r="BD65" s="19" t="n">
        <f aca="false">K65-BC65</f>
        <v>0</v>
      </c>
    </row>
    <row r="66" customFormat="false" ht="15" hidden="false" customHeight="false" outlineLevel="0" collapsed="false">
      <c r="B66" s="18" t="n">
        <v>62</v>
      </c>
      <c r="C66" s="18" t="n">
        <f aca="false">MAX(AU_TERM-B66+1,1)</f>
        <v>1</v>
      </c>
      <c r="D66" s="19" t="n">
        <f aca="false">K65</f>
        <v>0</v>
      </c>
      <c r="E66" s="19" t="n">
        <f aca="false">D66*(1-(1-MIN(AU_CDR*AU_MULT1,0.999))^(1/12))</f>
        <v>0</v>
      </c>
      <c r="F66" s="19" t="n">
        <f aca="false">D66-E66</f>
        <v>0</v>
      </c>
      <c r="G66" s="19" t="n">
        <f aca="false">IF(F66&gt;0,F66*(AU_WAC/12)/(1-(1+AU_WAC/12)^(-C66)),0)</f>
        <v>0</v>
      </c>
      <c r="H66" s="19" t="n">
        <f aca="false">F66*AU_WAC/12</f>
        <v>0</v>
      </c>
      <c r="I66" s="19" t="n">
        <f aca="false">MIN(G66-H66,F66)</f>
        <v>0</v>
      </c>
      <c r="J66" s="19" t="n">
        <f aca="false">IF(C66&lt;=1,(F66-I66),(F66-I66)*(1-(1-AU_CPR)^(1/12)))</f>
        <v>0</v>
      </c>
      <c r="K66" s="19" t="n">
        <f aca="false">IF(C66&lt;=1,0,(F66-I66)-J66)</f>
        <v>0</v>
      </c>
      <c r="L66" s="19" t="n">
        <f aca="false">E66*AU_REC</f>
        <v>0</v>
      </c>
      <c r="M66" s="19" t="n">
        <f aca="false">H66+I66+J66+L66</f>
        <v>0</v>
      </c>
      <c r="N66" s="19" t="n">
        <f aca="false">MIN(D66*AU_SERV/12,M66)</f>
        <v>0</v>
      </c>
      <c r="O66" s="19" t="n">
        <f aca="false">M66-N66</f>
        <v>0</v>
      </c>
      <c r="P66" s="19" t="n">
        <f aca="false">AT65</f>
        <v>0</v>
      </c>
      <c r="Q66" s="19" t="n">
        <f aca="false">P66*AU_A_CP/12</f>
        <v>0</v>
      </c>
      <c r="R66" s="19" t="n">
        <f aca="false">MIN(Q66,O66)</f>
        <v>0</v>
      </c>
      <c r="S66" s="19" t="n">
        <f aca="false">MIN(AY65,Q66-R66)</f>
        <v>0</v>
      </c>
      <c r="T66" s="19" t="n">
        <f aca="false">O66-R66</f>
        <v>0</v>
      </c>
      <c r="U66" s="19" t="n">
        <f aca="false">AU65</f>
        <v>0</v>
      </c>
      <c r="V66" s="19" t="n">
        <f aca="false">U66*AU_B_CP/12</f>
        <v>0</v>
      </c>
      <c r="W66" s="19" t="n">
        <f aca="false">MIN(V66,T66)</f>
        <v>0</v>
      </c>
      <c r="X66" s="19" t="n">
        <f aca="false">MIN((AY65-S66),V66-W66)</f>
        <v>0</v>
      </c>
      <c r="Y66" s="19" t="n">
        <f aca="false">T66-W66</f>
        <v>0</v>
      </c>
      <c r="Z66" s="19" t="n">
        <f aca="false">AV65</f>
        <v>0</v>
      </c>
      <c r="AA66" s="19" t="n">
        <f aca="false">Z66*AU_C_CP/12</f>
        <v>0</v>
      </c>
      <c r="AB66" s="19" t="n">
        <f aca="false">MIN(AA66,Y66)</f>
        <v>0</v>
      </c>
      <c r="AC66" s="19" t="n">
        <f aca="false">MIN(((AY65-S66)-X66),AA66-AB66)</f>
        <v>0</v>
      </c>
      <c r="AD66" s="19" t="n">
        <f aca="false">Y66-AB66</f>
        <v>0</v>
      </c>
      <c r="AE66" s="19" t="n">
        <f aca="false">AW65</f>
        <v>0</v>
      </c>
      <c r="AF66" s="19" t="n">
        <f aca="false">AE66*AU_D_CP/12</f>
        <v>0</v>
      </c>
      <c r="AG66" s="19" t="n">
        <f aca="false">MIN(AF66,AD66)</f>
        <v>0</v>
      </c>
      <c r="AH66" s="19" t="n">
        <f aca="false">MIN((((AY65-S66)-X66)-AC66),AF66-AG66)</f>
        <v>0</v>
      </c>
      <c r="AI66" s="19" t="n">
        <f aca="false">AD66-AG66</f>
        <v>0</v>
      </c>
      <c r="AJ66" s="19" t="n">
        <f aca="false">((((AY65-S66)-X66)-AC66)-AH66)</f>
        <v>0</v>
      </c>
      <c r="AK66" s="19" t="n">
        <f aca="false">IF(K66&gt;0,MAX(AU_OCT*K66,AU_OCF*AU_POOL),0)</f>
        <v>0</v>
      </c>
      <c r="AL66" s="19" t="n">
        <f aca="false">MAX(0,(P66+U66+Z66+AE66)-MAX(0,K66-AK66))</f>
        <v>0</v>
      </c>
      <c r="AM66" s="19" t="n">
        <f aca="false">MIN(AL66,AI66)</f>
        <v>0</v>
      </c>
      <c r="AN66" s="19" t="n">
        <f aca="false">IF(K66&lt;=0,MIN(AJ66,AL66-AM66),0)</f>
        <v>0</v>
      </c>
      <c r="AO66" s="19" t="n">
        <f aca="false">AM66+AN66</f>
        <v>0</v>
      </c>
      <c r="AP66" s="19" t="n">
        <f aca="false">MIN(P66,MAX(0,AO66-(0)))</f>
        <v>0</v>
      </c>
      <c r="AQ66" s="19" t="n">
        <f aca="false">MIN(U66,MAX(0,AO66-(P66)))</f>
        <v>0</v>
      </c>
      <c r="AR66" s="19" t="n">
        <f aca="false">MIN(Z66,MAX(0,AO66-(P66+U66)))</f>
        <v>0</v>
      </c>
      <c r="AS66" s="19" t="n">
        <f aca="false">MIN(AE66,MAX(0,AO66-(P66+U66+Z66)))</f>
        <v>0</v>
      </c>
      <c r="AT66" s="19" t="n">
        <f aca="false">P66-AP66</f>
        <v>0</v>
      </c>
      <c r="AU66" s="19" t="n">
        <f aca="false">U66-AQ66</f>
        <v>0</v>
      </c>
      <c r="AV66" s="19" t="n">
        <f aca="false">Z66-AR66</f>
        <v>0</v>
      </c>
      <c r="AW66" s="19" t="n">
        <f aca="false">AE66-AS66</f>
        <v>0</v>
      </c>
      <c r="AX66" s="19" t="n">
        <f aca="false">MIN((AI66-AM66),MAX(0,AU_RES-(AJ66-AN66)))</f>
        <v>0</v>
      </c>
      <c r="AY66" s="19" t="n">
        <f aca="false">IF(K66&lt;=0,0,(AJ66-AN66)+AX66)</f>
        <v>0</v>
      </c>
      <c r="AZ66" s="19" t="n">
        <f aca="false">(AI66-AM66)-AX66+IF(K66&lt;=0,(AJ66-AN66)+AX66,0)</f>
        <v>0</v>
      </c>
      <c r="BA66" s="19" t="n">
        <f aca="false">E66-L66</f>
        <v>0</v>
      </c>
      <c r="BB66" s="19" t="n">
        <f aca="false">BB65+BA66</f>
        <v>39.3764665086592</v>
      </c>
      <c r="BC66" s="19" t="n">
        <f aca="false">AT66+AU66+AV66+AW66</f>
        <v>0</v>
      </c>
      <c r="BD66" s="19" t="n">
        <f aca="false">K66-BC66</f>
        <v>0</v>
      </c>
    </row>
    <row r="67" customFormat="false" ht="15" hidden="false" customHeight="false" outlineLevel="0" collapsed="false">
      <c r="B67" s="18" t="n">
        <v>63</v>
      </c>
      <c r="C67" s="18" t="n">
        <f aca="false">MAX(AU_TERM-B67+1,1)</f>
        <v>1</v>
      </c>
      <c r="D67" s="19" t="n">
        <f aca="false">K66</f>
        <v>0</v>
      </c>
      <c r="E67" s="19" t="n">
        <f aca="false">D67*(1-(1-MIN(AU_CDR*AU_MULT1,0.999))^(1/12))</f>
        <v>0</v>
      </c>
      <c r="F67" s="19" t="n">
        <f aca="false">D67-E67</f>
        <v>0</v>
      </c>
      <c r="G67" s="19" t="n">
        <f aca="false">IF(F67&gt;0,F67*(AU_WAC/12)/(1-(1+AU_WAC/12)^(-C67)),0)</f>
        <v>0</v>
      </c>
      <c r="H67" s="19" t="n">
        <f aca="false">F67*AU_WAC/12</f>
        <v>0</v>
      </c>
      <c r="I67" s="19" t="n">
        <f aca="false">MIN(G67-H67,F67)</f>
        <v>0</v>
      </c>
      <c r="J67" s="19" t="n">
        <f aca="false">IF(C67&lt;=1,(F67-I67),(F67-I67)*(1-(1-AU_CPR)^(1/12)))</f>
        <v>0</v>
      </c>
      <c r="K67" s="19" t="n">
        <f aca="false">IF(C67&lt;=1,0,(F67-I67)-J67)</f>
        <v>0</v>
      </c>
      <c r="L67" s="19" t="n">
        <f aca="false">E67*AU_REC</f>
        <v>0</v>
      </c>
      <c r="M67" s="19" t="n">
        <f aca="false">H67+I67+J67+L67</f>
        <v>0</v>
      </c>
      <c r="N67" s="19" t="n">
        <f aca="false">MIN(D67*AU_SERV/12,M67)</f>
        <v>0</v>
      </c>
      <c r="O67" s="19" t="n">
        <f aca="false">M67-N67</f>
        <v>0</v>
      </c>
      <c r="P67" s="19" t="n">
        <f aca="false">AT66</f>
        <v>0</v>
      </c>
      <c r="Q67" s="19" t="n">
        <f aca="false">P67*AU_A_CP/12</f>
        <v>0</v>
      </c>
      <c r="R67" s="19" t="n">
        <f aca="false">MIN(Q67,O67)</f>
        <v>0</v>
      </c>
      <c r="S67" s="19" t="n">
        <f aca="false">MIN(AY66,Q67-R67)</f>
        <v>0</v>
      </c>
      <c r="T67" s="19" t="n">
        <f aca="false">O67-R67</f>
        <v>0</v>
      </c>
      <c r="U67" s="19" t="n">
        <f aca="false">AU66</f>
        <v>0</v>
      </c>
      <c r="V67" s="19" t="n">
        <f aca="false">U67*AU_B_CP/12</f>
        <v>0</v>
      </c>
      <c r="W67" s="19" t="n">
        <f aca="false">MIN(V67,T67)</f>
        <v>0</v>
      </c>
      <c r="X67" s="19" t="n">
        <f aca="false">MIN((AY66-S67),V67-W67)</f>
        <v>0</v>
      </c>
      <c r="Y67" s="19" t="n">
        <f aca="false">T67-W67</f>
        <v>0</v>
      </c>
      <c r="Z67" s="19" t="n">
        <f aca="false">AV66</f>
        <v>0</v>
      </c>
      <c r="AA67" s="19" t="n">
        <f aca="false">Z67*AU_C_CP/12</f>
        <v>0</v>
      </c>
      <c r="AB67" s="19" t="n">
        <f aca="false">MIN(AA67,Y67)</f>
        <v>0</v>
      </c>
      <c r="AC67" s="19" t="n">
        <f aca="false">MIN(((AY66-S67)-X67),AA67-AB67)</f>
        <v>0</v>
      </c>
      <c r="AD67" s="19" t="n">
        <f aca="false">Y67-AB67</f>
        <v>0</v>
      </c>
      <c r="AE67" s="19" t="n">
        <f aca="false">AW66</f>
        <v>0</v>
      </c>
      <c r="AF67" s="19" t="n">
        <f aca="false">AE67*AU_D_CP/12</f>
        <v>0</v>
      </c>
      <c r="AG67" s="19" t="n">
        <f aca="false">MIN(AF67,AD67)</f>
        <v>0</v>
      </c>
      <c r="AH67" s="19" t="n">
        <f aca="false">MIN((((AY66-S67)-X67)-AC67),AF67-AG67)</f>
        <v>0</v>
      </c>
      <c r="AI67" s="19" t="n">
        <f aca="false">AD67-AG67</f>
        <v>0</v>
      </c>
      <c r="AJ67" s="19" t="n">
        <f aca="false">((((AY66-S67)-X67)-AC67)-AH67)</f>
        <v>0</v>
      </c>
      <c r="AK67" s="19" t="n">
        <f aca="false">IF(K67&gt;0,MAX(AU_OCT*K67,AU_OCF*AU_POOL),0)</f>
        <v>0</v>
      </c>
      <c r="AL67" s="19" t="n">
        <f aca="false">MAX(0,(P67+U67+Z67+AE67)-MAX(0,K67-AK67))</f>
        <v>0</v>
      </c>
      <c r="AM67" s="19" t="n">
        <f aca="false">MIN(AL67,AI67)</f>
        <v>0</v>
      </c>
      <c r="AN67" s="19" t="n">
        <f aca="false">IF(K67&lt;=0,MIN(AJ67,AL67-AM67),0)</f>
        <v>0</v>
      </c>
      <c r="AO67" s="19" t="n">
        <f aca="false">AM67+AN67</f>
        <v>0</v>
      </c>
      <c r="AP67" s="19" t="n">
        <f aca="false">MIN(P67,MAX(0,AO67-(0)))</f>
        <v>0</v>
      </c>
      <c r="AQ67" s="19" t="n">
        <f aca="false">MIN(U67,MAX(0,AO67-(P67)))</f>
        <v>0</v>
      </c>
      <c r="AR67" s="19" t="n">
        <f aca="false">MIN(Z67,MAX(0,AO67-(P67+U67)))</f>
        <v>0</v>
      </c>
      <c r="AS67" s="19" t="n">
        <f aca="false">MIN(AE67,MAX(0,AO67-(P67+U67+Z67)))</f>
        <v>0</v>
      </c>
      <c r="AT67" s="19" t="n">
        <f aca="false">P67-AP67</f>
        <v>0</v>
      </c>
      <c r="AU67" s="19" t="n">
        <f aca="false">U67-AQ67</f>
        <v>0</v>
      </c>
      <c r="AV67" s="19" t="n">
        <f aca="false">Z67-AR67</f>
        <v>0</v>
      </c>
      <c r="AW67" s="19" t="n">
        <f aca="false">AE67-AS67</f>
        <v>0</v>
      </c>
      <c r="AX67" s="19" t="n">
        <f aca="false">MIN((AI67-AM67),MAX(0,AU_RES-(AJ67-AN67)))</f>
        <v>0</v>
      </c>
      <c r="AY67" s="19" t="n">
        <f aca="false">IF(K67&lt;=0,0,(AJ67-AN67)+AX67)</f>
        <v>0</v>
      </c>
      <c r="AZ67" s="19" t="n">
        <f aca="false">(AI67-AM67)-AX67+IF(K67&lt;=0,(AJ67-AN67)+AX67,0)</f>
        <v>0</v>
      </c>
      <c r="BA67" s="19" t="n">
        <f aca="false">E67-L67</f>
        <v>0</v>
      </c>
      <c r="BB67" s="19" t="n">
        <f aca="false">BB66+BA67</f>
        <v>39.3764665086592</v>
      </c>
      <c r="BC67" s="19" t="n">
        <f aca="false">AT67+AU67+AV67+AW67</f>
        <v>0</v>
      </c>
      <c r="BD67" s="19" t="n">
        <f aca="false">K67-BC67</f>
        <v>0</v>
      </c>
    </row>
    <row r="68" customFormat="false" ht="15" hidden="false" customHeight="false" outlineLevel="0" collapsed="false">
      <c r="B68" s="18" t="n">
        <v>64</v>
      </c>
      <c r="C68" s="18" t="n">
        <f aca="false">MAX(AU_TERM-B68+1,1)</f>
        <v>1</v>
      </c>
      <c r="D68" s="19" t="n">
        <f aca="false">K67</f>
        <v>0</v>
      </c>
      <c r="E68" s="19" t="n">
        <f aca="false">D68*(1-(1-MIN(AU_CDR*AU_MULT1,0.999))^(1/12))</f>
        <v>0</v>
      </c>
      <c r="F68" s="19" t="n">
        <f aca="false">D68-E68</f>
        <v>0</v>
      </c>
      <c r="G68" s="19" t="n">
        <f aca="false">IF(F68&gt;0,F68*(AU_WAC/12)/(1-(1+AU_WAC/12)^(-C68)),0)</f>
        <v>0</v>
      </c>
      <c r="H68" s="19" t="n">
        <f aca="false">F68*AU_WAC/12</f>
        <v>0</v>
      </c>
      <c r="I68" s="19" t="n">
        <f aca="false">MIN(G68-H68,F68)</f>
        <v>0</v>
      </c>
      <c r="J68" s="19" t="n">
        <f aca="false">IF(C68&lt;=1,(F68-I68),(F68-I68)*(1-(1-AU_CPR)^(1/12)))</f>
        <v>0</v>
      </c>
      <c r="K68" s="19" t="n">
        <f aca="false">IF(C68&lt;=1,0,(F68-I68)-J68)</f>
        <v>0</v>
      </c>
      <c r="L68" s="19" t="n">
        <f aca="false">E68*AU_REC</f>
        <v>0</v>
      </c>
      <c r="M68" s="19" t="n">
        <f aca="false">H68+I68+J68+L68</f>
        <v>0</v>
      </c>
      <c r="N68" s="19" t="n">
        <f aca="false">MIN(D68*AU_SERV/12,M68)</f>
        <v>0</v>
      </c>
      <c r="O68" s="19" t="n">
        <f aca="false">M68-N68</f>
        <v>0</v>
      </c>
      <c r="P68" s="19" t="n">
        <f aca="false">AT67</f>
        <v>0</v>
      </c>
      <c r="Q68" s="19" t="n">
        <f aca="false">P68*AU_A_CP/12</f>
        <v>0</v>
      </c>
      <c r="R68" s="19" t="n">
        <f aca="false">MIN(Q68,O68)</f>
        <v>0</v>
      </c>
      <c r="S68" s="19" t="n">
        <f aca="false">MIN(AY67,Q68-R68)</f>
        <v>0</v>
      </c>
      <c r="T68" s="19" t="n">
        <f aca="false">O68-R68</f>
        <v>0</v>
      </c>
      <c r="U68" s="19" t="n">
        <f aca="false">AU67</f>
        <v>0</v>
      </c>
      <c r="V68" s="19" t="n">
        <f aca="false">U68*AU_B_CP/12</f>
        <v>0</v>
      </c>
      <c r="W68" s="19" t="n">
        <f aca="false">MIN(V68,T68)</f>
        <v>0</v>
      </c>
      <c r="X68" s="19" t="n">
        <f aca="false">MIN((AY67-S68),V68-W68)</f>
        <v>0</v>
      </c>
      <c r="Y68" s="19" t="n">
        <f aca="false">T68-W68</f>
        <v>0</v>
      </c>
      <c r="Z68" s="19" t="n">
        <f aca="false">AV67</f>
        <v>0</v>
      </c>
      <c r="AA68" s="19" t="n">
        <f aca="false">Z68*AU_C_CP/12</f>
        <v>0</v>
      </c>
      <c r="AB68" s="19" t="n">
        <f aca="false">MIN(AA68,Y68)</f>
        <v>0</v>
      </c>
      <c r="AC68" s="19" t="n">
        <f aca="false">MIN(((AY67-S68)-X68),AA68-AB68)</f>
        <v>0</v>
      </c>
      <c r="AD68" s="19" t="n">
        <f aca="false">Y68-AB68</f>
        <v>0</v>
      </c>
      <c r="AE68" s="19" t="n">
        <f aca="false">AW67</f>
        <v>0</v>
      </c>
      <c r="AF68" s="19" t="n">
        <f aca="false">AE68*AU_D_CP/12</f>
        <v>0</v>
      </c>
      <c r="AG68" s="19" t="n">
        <f aca="false">MIN(AF68,AD68)</f>
        <v>0</v>
      </c>
      <c r="AH68" s="19" t="n">
        <f aca="false">MIN((((AY67-S68)-X68)-AC68),AF68-AG68)</f>
        <v>0</v>
      </c>
      <c r="AI68" s="19" t="n">
        <f aca="false">AD68-AG68</f>
        <v>0</v>
      </c>
      <c r="AJ68" s="19" t="n">
        <f aca="false">((((AY67-S68)-X68)-AC68)-AH68)</f>
        <v>0</v>
      </c>
      <c r="AK68" s="19" t="n">
        <f aca="false">IF(K68&gt;0,MAX(AU_OCT*K68,AU_OCF*AU_POOL),0)</f>
        <v>0</v>
      </c>
      <c r="AL68" s="19" t="n">
        <f aca="false">MAX(0,(P68+U68+Z68+AE68)-MAX(0,K68-AK68))</f>
        <v>0</v>
      </c>
      <c r="AM68" s="19" t="n">
        <f aca="false">MIN(AL68,AI68)</f>
        <v>0</v>
      </c>
      <c r="AN68" s="19" t="n">
        <f aca="false">IF(K68&lt;=0,MIN(AJ68,AL68-AM68),0)</f>
        <v>0</v>
      </c>
      <c r="AO68" s="19" t="n">
        <f aca="false">AM68+AN68</f>
        <v>0</v>
      </c>
      <c r="AP68" s="19" t="n">
        <f aca="false">MIN(P68,MAX(0,AO68-(0)))</f>
        <v>0</v>
      </c>
      <c r="AQ68" s="19" t="n">
        <f aca="false">MIN(U68,MAX(0,AO68-(P68)))</f>
        <v>0</v>
      </c>
      <c r="AR68" s="19" t="n">
        <f aca="false">MIN(Z68,MAX(0,AO68-(P68+U68)))</f>
        <v>0</v>
      </c>
      <c r="AS68" s="19" t="n">
        <f aca="false">MIN(AE68,MAX(0,AO68-(P68+U68+Z68)))</f>
        <v>0</v>
      </c>
      <c r="AT68" s="19" t="n">
        <f aca="false">P68-AP68</f>
        <v>0</v>
      </c>
      <c r="AU68" s="19" t="n">
        <f aca="false">U68-AQ68</f>
        <v>0</v>
      </c>
      <c r="AV68" s="19" t="n">
        <f aca="false">Z68-AR68</f>
        <v>0</v>
      </c>
      <c r="AW68" s="19" t="n">
        <f aca="false">AE68-AS68</f>
        <v>0</v>
      </c>
      <c r="AX68" s="19" t="n">
        <f aca="false">MIN((AI68-AM68),MAX(0,AU_RES-(AJ68-AN68)))</f>
        <v>0</v>
      </c>
      <c r="AY68" s="19" t="n">
        <f aca="false">IF(K68&lt;=0,0,(AJ68-AN68)+AX68)</f>
        <v>0</v>
      </c>
      <c r="AZ68" s="19" t="n">
        <f aca="false">(AI68-AM68)-AX68+IF(K68&lt;=0,(AJ68-AN68)+AX68,0)</f>
        <v>0</v>
      </c>
      <c r="BA68" s="19" t="n">
        <f aca="false">E68-L68</f>
        <v>0</v>
      </c>
      <c r="BB68" s="19" t="n">
        <f aca="false">BB67+BA68</f>
        <v>39.3764665086592</v>
      </c>
      <c r="BC68" s="19" t="n">
        <f aca="false">AT68+AU68+AV68+AW68</f>
        <v>0</v>
      </c>
      <c r="BD68" s="19" t="n">
        <f aca="false">K68-BC68</f>
        <v>0</v>
      </c>
    </row>
    <row r="69" customFormat="false" ht="15" hidden="false" customHeight="false" outlineLevel="0" collapsed="false">
      <c r="B69" s="18" t="n">
        <v>65</v>
      </c>
      <c r="C69" s="18" t="n">
        <f aca="false">MAX(AU_TERM-B69+1,1)</f>
        <v>1</v>
      </c>
      <c r="D69" s="19" t="n">
        <f aca="false">K68</f>
        <v>0</v>
      </c>
      <c r="E69" s="19" t="n">
        <f aca="false">D69*(1-(1-MIN(AU_CDR*AU_MULT1,0.999))^(1/12))</f>
        <v>0</v>
      </c>
      <c r="F69" s="19" t="n">
        <f aca="false">D69-E69</f>
        <v>0</v>
      </c>
      <c r="G69" s="19" t="n">
        <f aca="false">IF(F69&gt;0,F69*(AU_WAC/12)/(1-(1+AU_WAC/12)^(-C69)),0)</f>
        <v>0</v>
      </c>
      <c r="H69" s="19" t="n">
        <f aca="false">F69*AU_WAC/12</f>
        <v>0</v>
      </c>
      <c r="I69" s="19" t="n">
        <f aca="false">MIN(G69-H69,F69)</f>
        <v>0</v>
      </c>
      <c r="J69" s="19" t="n">
        <f aca="false">IF(C69&lt;=1,(F69-I69),(F69-I69)*(1-(1-AU_CPR)^(1/12)))</f>
        <v>0</v>
      </c>
      <c r="K69" s="19" t="n">
        <f aca="false">IF(C69&lt;=1,0,(F69-I69)-J69)</f>
        <v>0</v>
      </c>
      <c r="L69" s="19" t="n">
        <f aca="false">E69*AU_REC</f>
        <v>0</v>
      </c>
      <c r="M69" s="19" t="n">
        <f aca="false">H69+I69+J69+L69</f>
        <v>0</v>
      </c>
      <c r="N69" s="19" t="n">
        <f aca="false">MIN(D69*AU_SERV/12,M69)</f>
        <v>0</v>
      </c>
      <c r="O69" s="19" t="n">
        <f aca="false">M69-N69</f>
        <v>0</v>
      </c>
      <c r="P69" s="19" t="n">
        <f aca="false">AT68</f>
        <v>0</v>
      </c>
      <c r="Q69" s="19" t="n">
        <f aca="false">P69*AU_A_CP/12</f>
        <v>0</v>
      </c>
      <c r="R69" s="19" t="n">
        <f aca="false">MIN(Q69,O69)</f>
        <v>0</v>
      </c>
      <c r="S69" s="19" t="n">
        <f aca="false">MIN(AY68,Q69-R69)</f>
        <v>0</v>
      </c>
      <c r="T69" s="19" t="n">
        <f aca="false">O69-R69</f>
        <v>0</v>
      </c>
      <c r="U69" s="19" t="n">
        <f aca="false">AU68</f>
        <v>0</v>
      </c>
      <c r="V69" s="19" t="n">
        <f aca="false">U69*AU_B_CP/12</f>
        <v>0</v>
      </c>
      <c r="W69" s="19" t="n">
        <f aca="false">MIN(V69,T69)</f>
        <v>0</v>
      </c>
      <c r="X69" s="19" t="n">
        <f aca="false">MIN((AY68-S69),V69-W69)</f>
        <v>0</v>
      </c>
      <c r="Y69" s="19" t="n">
        <f aca="false">T69-W69</f>
        <v>0</v>
      </c>
      <c r="Z69" s="19" t="n">
        <f aca="false">AV68</f>
        <v>0</v>
      </c>
      <c r="AA69" s="19" t="n">
        <f aca="false">Z69*AU_C_CP/12</f>
        <v>0</v>
      </c>
      <c r="AB69" s="19" t="n">
        <f aca="false">MIN(AA69,Y69)</f>
        <v>0</v>
      </c>
      <c r="AC69" s="19" t="n">
        <f aca="false">MIN(((AY68-S69)-X69),AA69-AB69)</f>
        <v>0</v>
      </c>
      <c r="AD69" s="19" t="n">
        <f aca="false">Y69-AB69</f>
        <v>0</v>
      </c>
      <c r="AE69" s="19" t="n">
        <f aca="false">AW68</f>
        <v>0</v>
      </c>
      <c r="AF69" s="19" t="n">
        <f aca="false">AE69*AU_D_CP/12</f>
        <v>0</v>
      </c>
      <c r="AG69" s="19" t="n">
        <f aca="false">MIN(AF69,AD69)</f>
        <v>0</v>
      </c>
      <c r="AH69" s="19" t="n">
        <f aca="false">MIN((((AY68-S69)-X69)-AC69),AF69-AG69)</f>
        <v>0</v>
      </c>
      <c r="AI69" s="19" t="n">
        <f aca="false">AD69-AG69</f>
        <v>0</v>
      </c>
      <c r="AJ69" s="19" t="n">
        <f aca="false">((((AY68-S69)-X69)-AC69)-AH69)</f>
        <v>0</v>
      </c>
      <c r="AK69" s="19" t="n">
        <f aca="false">IF(K69&gt;0,MAX(AU_OCT*K69,AU_OCF*AU_POOL),0)</f>
        <v>0</v>
      </c>
      <c r="AL69" s="19" t="n">
        <f aca="false">MAX(0,(P69+U69+Z69+AE69)-MAX(0,K69-AK69))</f>
        <v>0</v>
      </c>
      <c r="AM69" s="19" t="n">
        <f aca="false">MIN(AL69,AI69)</f>
        <v>0</v>
      </c>
      <c r="AN69" s="19" t="n">
        <f aca="false">IF(K69&lt;=0,MIN(AJ69,AL69-AM69),0)</f>
        <v>0</v>
      </c>
      <c r="AO69" s="19" t="n">
        <f aca="false">AM69+AN69</f>
        <v>0</v>
      </c>
      <c r="AP69" s="19" t="n">
        <f aca="false">MIN(P69,MAX(0,AO69-(0)))</f>
        <v>0</v>
      </c>
      <c r="AQ69" s="19" t="n">
        <f aca="false">MIN(U69,MAX(0,AO69-(P69)))</f>
        <v>0</v>
      </c>
      <c r="AR69" s="19" t="n">
        <f aca="false">MIN(Z69,MAX(0,AO69-(P69+U69)))</f>
        <v>0</v>
      </c>
      <c r="AS69" s="19" t="n">
        <f aca="false">MIN(AE69,MAX(0,AO69-(P69+U69+Z69)))</f>
        <v>0</v>
      </c>
      <c r="AT69" s="19" t="n">
        <f aca="false">P69-AP69</f>
        <v>0</v>
      </c>
      <c r="AU69" s="19" t="n">
        <f aca="false">U69-AQ69</f>
        <v>0</v>
      </c>
      <c r="AV69" s="19" t="n">
        <f aca="false">Z69-AR69</f>
        <v>0</v>
      </c>
      <c r="AW69" s="19" t="n">
        <f aca="false">AE69-AS69</f>
        <v>0</v>
      </c>
      <c r="AX69" s="19" t="n">
        <f aca="false">MIN((AI69-AM69),MAX(0,AU_RES-(AJ69-AN69)))</f>
        <v>0</v>
      </c>
      <c r="AY69" s="19" t="n">
        <f aca="false">IF(K69&lt;=0,0,(AJ69-AN69)+AX69)</f>
        <v>0</v>
      </c>
      <c r="AZ69" s="19" t="n">
        <f aca="false">(AI69-AM69)-AX69+IF(K69&lt;=0,(AJ69-AN69)+AX69,0)</f>
        <v>0</v>
      </c>
      <c r="BA69" s="19" t="n">
        <f aca="false">E69-L69</f>
        <v>0</v>
      </c>
      <c r="BB69" s="19" t="n">
        <f aca="false">BB68+BA69</f>
        <v>39.3764665086592</v>
      </c>
      <c r="BC69" s="19" t="n">
        <f aca="false">AT69+AU69+AV69+AW69</f>
        <v>0</v>
      </c>
      <c r="BD69" s="19" t="n">
        <f aca="false">K69-BC69</f>
        <v>0</v>
      </c>
    </row>
    <row r="70" customFormat="false" ht="15" hidden="false" customHeight="false" outlineLevel="0" collapsed="false">
      <c r="B70" s="18" t="n">
        <v>66</v>
      </c>
      <c r="C70" s="18" t="n">
        <f aca="false">MAX(AU_TERM-B70+1,1)</f>
        <v>1</v>
      </c>
      <c r="D70" s="19" t="n">
        <f aca="false">K69</f>
        <v>0</v>
      </c>
      <c r="E70" s="19" t="n">
        <f aca="false">D70*(1-(1-MIN(AU_CDR*AU_MULT1,0.999))^(1/12))</f>
        <v>0</v>
      </c>
      <c r="F70" s="19" t="n">
        <f aca="false">D70-E70</f>
        <v>0</v>
      </c>
      <c r="G70" s="19" t="n">
        <f aca="false">IF(F70&gt;0,F70*(AU_WAC/12)/(1-(1+AU_WAC/12)^(-C70)),0)</f>
        <v>0</v>
      </c>
      <c r="H70" s="19" t="n">
        <f aca="false">F70*AU_WAC/12</f>
        <v>0</v>
      </c>
      <c r="I70" s="19" t="n">
        <f aca="false">MIN(G70-H70,F70)</f>
        <v>0</v>
      </c>
      <c r="J70" s="19" t="n">
        <f aca="false">IF(C70&lt;=1,(F70-I70),(F70-I70)*(1-(1-AU_CPR)^(1/12)))</f>
        <v>0</v>
      </c>
      <c r="K70" s="19" t="n">
        <f aca="false">IF(C70&lt;=1,0,(F70-I70)-J70)</f>
        <v>0</v>
      </c>
      <c r="L70" s="19" t="n">
        <f aca="false">E70*AU_REC</f>
        <v>0</v>
      </c>
      <c r="M70" s="19" t="n">
        <f aca="false">H70+I70+J70+L70</f>
        <v>0</v>
      </c>
      <c r="N70" s="19" t="n">
        <f aca="false">MIN(D70*AU_SERV/12,M70)</f>
        <v>0</v>
      </c>
      <c r="O70" s="19" t="n">
        <f aca="false">M70-N70</f>
        <v>0</v>
      </c>
      <c r="P70" s="19" t="n">
        <f aca="false">AT69</f>
        <v>0</v>
      </c>
      <c r="Q70" s="19" t="n">
        <f aca="false">P70*AU_A_CP/12</f>
        <v>0</v>
      </c>
      <c r="R70" s="19" t="n">
        <f aca="false">MIN(Q70,O70)</f>
        <v>0</v>
      </c>
      <c r="S70" s="19" t="n">
        <f aca="false">MIN(AY69,Q70-R70)</f>
        <v>0</v>
      </c>
      <c r="T70" s="19" t="n">
        <f aca="false">O70-R70</f>
        <v>0</v>
      </c>
      <c r="U70" s="19" t="n">
        <f aca="false">AU69</f>
        <v>0</v>
      </c>
      <c r="V70" s="19" t="n">
        <f aca="false">U70*AU_B_CP/12</f>
        <v>0</v>
      </c>
      <c r="W70" s="19" t="n">
        <f aca="false">MIN(V70,T70)</f>
        <v>0</v>
      </c>
      <c r="X70" s="19" t="n">
        <f aca="false">MIN((AY69-S70),V70-W70)</f>
        <v>0</v>
      </c>
      <c r="Y70" s="19" t="n">
        <f aca="false">T70-W70</f>
        <v>0</v>
      </c>
      <c r="Z70" s="19" t="n">
        <f aca="false">AV69</f>
        <v>0</v>
      </c>
      <c r="AA70" s="19" t="n">
        <f aca="false">Z70*AU_C_CP/12</f>
        <v>0</v>
      </c>
      <c r="AB70" s="19" t="n">
        <f aca="false">MIN(AA70,Y70)</f>
        <v>0</v>
      </c>
      <c r="AC70" s="19" t="n">
        <f aca="false">MIN(((AY69-S70)-X70),AA70-AB70)</f>
        <v>0</v>
      </c>
      <c r="AD70" s="19" t="n">
        <f aca="false">Y70-AB70</f>
        <v>0</v>
      </c>
      <c r="AE70" s="19" t="n">
        <f aca="false">AW69</f>
        <v>0</v>
      </c>
      <c r="AF70" s="19" t="n">
        <f aca="false">AE70*AU_D_CP/12</f>
        <v>0</v>
      </c>
      <c r="AG70" s="19" t="n">
        <f aca="false">MIN(AF70,AD70)</f>
        <v>0</v>
      </c>
      <c r="AH70" s="19" t="n">
        <f aca="false">MIN((((AY69-S70)-X70)-AC70),AF70-AG70)</f>
        <v>0</v>
      </c>
      <c r="AI70" s="19" t="n">
        <f aca="false">AD70-AG70</f>
        <v>0</v>
      </c>
      <c r="AJ70" s="19" t="n">
        <f aca="false">((((AY69-S70)-X70)-AC70)-AH70)</f>
        <v>0</v>
      </c>
      <c r="AK70" s="19" t="n">
        <f aca="false">IF(K70&gt;0,MAX(AU_OCT*K70,AU_OCF*AU_POOL),0)</f>
        <v>0</v>
      </c>
      <c r="AL70" s="19" t="n">
        <f aca="false">MAX(0,(P70+U70+Z70+AE70)-MAX(0,K70-AK70))</f>
        <v>0</v>
      </c>
      <c r="AM70" s="19" t="n">
        <f aca="false">MIN(AL70,AI70)</f>
        <v>0</v>
      </c>
      <c r="AN70" s="19" t="n">
        <f aca="false">IF(K70&lt;=0,MIN(AJ70,AL70-AM70),0)</f>
        <v>0</v>
      </c>
      <c r="AO70" s="19" t="n">
        <f aca="false">AM70+AN70</f>
        <v>0</v>
      </c>
      <c r="AP70" s="19" t="n">
        <f aca="false">MIN(P70,MAX(0,AO70-(0)))</f>
        <v>0</v>
      </c>
      <c r="AQ70" s="19" t="n">
        <f aca="false">MIN(U70,MAX(0,AO70-(P70)))</f>
        <v>0</v>
      </c>
      <c r="AR70" s="19" t="n">
        <f aca="false">MIN(Z70,MAX(0,AO70-(P70+U70)))</f>
        <v>0</v>
      </c>
      <c r="AS70" s="19" t="n">
        <f aca="false">MIN(AE70,MAX(0,AO70-(P70+U70+Z70)))</f>
        <v>0</v>
      </c>
      <c r="AT70" s="19" t="n">
        <f aca="false">P70-AP70</f>
        <v>0</v>
      </c>
      <c r="AU70" s="19" t="n">
        <f aca="false">U70-AQ70</f>
        <v>0</v>
      </c>
      <c r="AV70" s="19" t="n">
        <f aca="false">Z70-AR70</f>
        <v>0</v>
      </c>
      <c r="AW70" s="19" t="n">
        <f aca="false">AE70-AS70</f>
        <v>0</v>
      </c>
      <c r="AX70" s="19" t="n">
        <f aca="false">MIN((AI70-AM70),MAX(0,AU_RES-(AJ70-AN70)))</f>
        <v>0</v>
      </c>
      <c r="AY70" s="19" t="n">
        <f aca="false">IF(K70&lt;=0,0,(AJ70-AN70)+AX70)</f>
        <v>0</v>
      </c>
      <c r="AZ70" s="19" t="n">
        <f aca="false">(AI70-AM70)-AX70+IF(K70&lt;=0,(AJ70-AN70)+AX70,0)</f>
        <v>0</v>
      </c>
      <c r="BA70" s="19" t="n">
        <f aca="false">E70-L70</f>
        <v>0</v>
      </c>
      <c r="BB70" s="19" t="n">
        <f aca="false">BB69+BA70</f>
        <v>39.3764665086592</v>
      </c>
      <c r="BC70" s="19" t="n">
        <f aca="false">AT70+AU70+AV70+AW70</f>
        <v>0</v>
      </c>
      <c r="BD70" s="19" t="n">
        <f aca="false">K70-BC70</f>
        <v>0</v>
      </c>
    </row>
    <row r="71" customFormat="false" ht="15" hidden="false" customHeight="false" outlineLevel="0" collapsed="false">
      <c r="B71" s="18" t="n">
        <v>67</v>
      </c>
      <c r="C71" s="18" t="n">
        <f aca="false">MAX(AU_TERM-B71+1,1)</f>
        <v>1</v>
      </c>
      <c r="D71" s="19" t="n">
        <f aca="false">K70</f>
        <v>0</v>
      </c>
      <c r="E71" s="19" t="n">
        <f aca="false">D71*(1-(1-MIN(AU_CDR*AU_MULT1,0.999))^(1/12))</f>
        <v>0</v>
      </c>
      <c r="F71" s="19" t="n">
        <f aca="false">D71-E71</f>
        <v>0</v>
      </c>
      <c r="G71" s="19" t="n">
        <f aca="false">IF(F71&gt;0,F71*(AU_WAC/12)/(1-(1+AU_WAC/12)^(-C71)),0)</f>
        <v>0</v>
      </c>
      <c r="H71" s="19" t="n">
        <f aca="false">F71*AU_WAC/12</f>
        <v>0</v>
      </c>
      <c r="I71" s="19" t="n">
        <f aca="false">MIN(G71-H71,F71)</f>
        <v>0</v>
      </c>
      <c r="J71" s="19" t="n">
        <f aca="false">IF(C71&lt;=1,(F71-I71),(F71-I71)*(1-(1-AU_CPR)^(1/12)))</f>
        <v>0</v>
      </c>
      <c r="K71" s="19" t="n">
        <f aca="false">IF(C71&lt;=1,0,(F71-I71)-J71)</f>
        <v>0</v>
      </c>
      <c r="L71" s="19" t="n">
        <f aca="false">E71*AU_REC</f>
        <v>0</v>
      </c>
      <c r="M71" s="19" t="n">
        <f aca="false">H71+I71+J71+L71</f>
        <v>0</v>
      </c>
      <c r="N71" s="19" t="n">
        <f aca="false">MIN(D71*AU_SERV/12,M71)</f>
        <v>0</v>
      </c>
      <c r="O71" s="19" t="n">
        <f aca="false">M71-N71</f>
        <v>0</v>
      </c>
      <c r="P71" s="19" t="n">
        <f aca="false">AT70</f>
        <v>0</v>
      </c>
      <c r="Q71" s="19" t="n">
        <f aca="false">P71*AU_A_CP/12</f>
        <v>0</v>
      </c>
      <c r="R71" s="19" t="n">
        <f aca="false">MIN(Q71,O71)</f>
        <v>0</v>
      </c>
      <c r="S71" s="19" t="n">
        <f aca="false">MIN(AY70,Q71-R71)</f>
        <v>0</v>
      </c>
      <c r="T71" s="19" t="n">
        <f aca="false">O71-R71</f>
        <v>0</v>
      </c>
      <c r="U71" s="19" t="n">
        <f aca="false">AU70</f>
        <v>0</v>
      </c>
      <c r="V71" s="19" t="n">
        <f aca="false">U71*AU_B_CP/12</f>
        <v>0</v>
      </c>
      <c r="W71" s="19" t="n">
        <f aca="false">MIN(V71,T71)</f>
        <v>0</v>
      </c>
      <c r="X71" s="19" t="n">
        <f aca="false">MIN((AY70-S71),V71-W71)</f>
        <v>0</v>
      </c>
      <c r="Y71" s="19" t="n">
        <f aca="false">T71-W71</f>
        <v>0</v>
      </c>
      <c r="Z71" s="19" t="n">
        <f aca="false">AV70</f>
        <v>0</v>
      </c>
      <c r="AA71" s="19" t="n">
        <f aca="false">Z71*AU_C_CP/12</f>
        <v>0</v>
      </c>
      <c r="AB71" s="19" t="n">
        <f aca="false">MIN(AA71,Y71)</f>
        <v>0</v>
      </c>
      <c r="AC71" s="19" t="n">
        <f aca="false">MIN(((AY70-S71)-X71),AA71-AB71)</f>
        <v>0</v>
      </c>
      <c r="AD71" s="19" t="n">
        <f aca="false">Y71-AB71</f>
        <v>0</v>
      </c>
      <c r="AE71" s="19" t="n">
        <f aca="false">AW70</f>
        <v>0</v>
      </c>
      <c r="AF71" s="19" t="n">
        <f aca="false">AE71*AU_D_CP/12</f>
        <v>0</v>
      </c>
      <c r="AG71" s="19" t="n">
        <f aca="false">MIN(AF71,AD71)</f>
        <v>0</v>
      </c>
      <c r="AH71" s="19" t="n">
        <f aca="false">MIN((((AY70-S71)-X71)-AC71),AF71-AG71)</f>
        <v>0</v>
      </c>
      <c r="AI71" s="19" t="n">
        <f aca="false">AD71-AG71</f>
        <v>0</v>
      </c>
      <c r="AJ71" s="19" t="n">
        <f aca="false">((((AY70-S71)-X71)-AC71)-AH71)</f>
        <v>0</v>
      </c>
      <c r="AK71" s="19" t="n">
        <f aca="false">IF(K71&gt;0,MAX(AU_OCT*K71,AU_OCF*AU_POOL),0)</f>
        <v>0</v>
      </c>
      <c r="AL71" s="19" t="n">
        <f aca="false">MAX(0,(P71+U71+Z71+AE71)-MAX(0,K71-AK71))</f>
        <v>0</v>
      </c>
      <c r="AM71" s="19" t="n">
        <f aca="false">MIN(AL71,AI71)</f>
        <v>0</v>
      </c>
      <c r="AN71" s="19" t="n">
        <f aca="false">IF(K71&lt;=0,MIN(AJ71,AL71-AM71),0)</f>
        <v>0</v>
      </c>
      <c r="AO71" s="19" t="n">
        <f aca="false">AM71+AN71</f>
        <v>0</v>
      </c>
      <c r="AP71" s="19" t="n">
        <f aca="false">MIN(P71,MAX(0,AO71-(0)))</f>
        <v>0</v>
      </c>
      <c r="AQ71" s="19" t="n">
        <f aca="false">MIN(U71,MAX(0,AO71-(P71)))</f>
        <v>0</v>
      </c>
      <c r="AR71" s="19" t="n">
        <f aca="false">MIN(Z71,MAX(0,AO71-(P71+U71)))</f>
        <v>0</v>
      </c>
      <c r="AS71" s="19" t="n">
        <f aca="false">MIN(AE71,MAX(0,AO71-(P71+U71+Z71)))</f>
        <v>0</v>
      </c>
      <c r="AT71" s="19" t="n">
        <f aca="false">P71-AP71</f>
        <v>0</v>
      </c>
      <c r="AU71" s="19" t="n">
        <f aca="false">U71-AQ71</f>
        <v>0</v>
      </c>
      <c r="AV71" s="19" t="n">
        <f aca="false">Z71-AR71</f>
        <v>0</v>
      </c>
      <c r="AW71" s="19" t="n">
        <f aca="false">AE71-AS71</f>
        <v>0</v>
      </c>
      <c r="AX71" s="19" t="n">
        <f aca="false">MIN((AI71-AM71),MAX(0,AU_RES-(AJ71-AN71)))</f>
        <v>0</v>
      </c>
      <c r="AY71" s="19" t="n">
        <f aca="false">IF(K71&lt;=0,0,(AJ71-AN71)+AX71)</f>
        <v>0</v>
      </c>
      <c r="AZ71" s="19" t="n">
        <f aca="false">(AI71-AM71)-AX71+IF(K71&lt;=0,(AJ71-AN71)+AX71,0)</f>
        <v>0</v>
      </c>
      <c r="BA71" s="19" t="n">
        <f aca="false">E71-L71</f>
        <v>0</v>
      </c>
      <c r="BB71" s="19" t="n">
        <f aca="false">BB70+BA71</f>
        <v>39.3764665086592</v>
      </c>
      <c r="BC71" s="19" t="n">
        <f aca="false">AT71+AU71+AV71+AW71</f>
        <v>0</v>
      </c>
      <c r="BD71" s="19" t="n">
        <f aca="false">K71-BC71</f>
        <v>0</v>
      </c>
    </row>
    <row r="72" customFormat="false" ht="15" hidden="false" customHeight="false" outlineLevel="0" collapsed="false">
      <c r="B72" s="18" t="n">
        <v>68</v>
      </c>
      <c r="C72" s="18" t="n">
        <f aca="false">MAX(AU_TERM-B72+1,1)</f>
        <v>1</v>
      </c>
      <c r="D72" s="19" t="n">
        <f aca="false">K71</f>
        <v>0</v>
      </c>
      <c r="E72" s="19" t="n">
        <f aca="false">D72*(1-(1-MIN(AU_CDR*AU_MULT1,0.999))^(1/12))</f>
        <v>0</v>
      </c>
      <c r="F72" s="19" t="n">
        <f aca="false">D72-E72</f>
        <v>0</v>
      </c>
      <c r="G72" s="19" t="n">
        <f aca="false">IF(F72&gt;0,F72*(AU_WAC/12)/(1-(1+AU_WAC/12)^(-C72)),0)</f>
        <v>0</v>
      </c>
      <c r="H72" s="19" t="n">
        <f aca="false">F72*AU_WAC/12</f>
        <v>0</v>
      </c>
      <c r="I72" s="19" t="n">
        <f aca="false">MIN(G72-H72,F72)</f>
        <v>0</v>
      </c>
      <c r="J72" s="19" t="n">
        <f aca="false">IF(C72&lt;=1,(F72-I72),(F72-I72)*(1-(1-AU_CPR)^(1/12)))</f>
        <v>0</v>
      </c>
      <c r="K72" s="19" t="n">
        <f aca="false">IF(C72&lt;=1,0,(F72-I72)-J72)</f>
        <v>0</v>
      </c>
      <c r="L72" s="19" t="n">
        <f aca="false">E72*AU_REC</f>
        <v>0</v>
      </c>
      <c r="M72" s="19" t="n">
        <f aca="false">H72+I72+J72+L72</f>
        <v>0</v>
      </c>
      <c r="N72" s="19" t="n">
        <f aca="false">MIN(D72*AU_SERV/12,M72)</f>
        <v>0</v>
      </c>
      <c r="O72" s="19" t="n">
        <f aca="false">M72-N72</f>
        <v>0</v>
      </c>
      <c r="P72" s="19" t="n">
        <f aca="false">AT71</f>
        <v>0</v>
      </c>
      <c r="Q72" s="19" t="n">
        <f aca="false">P72*AU_A_CP/12</f>
        <v>0</v>
      </c>
      <c r="R72" s="19" t="n">
        <f aca="false">MIN(Q72,O72)</f>
        <v>0</v>
      </c>
      <c r="S72" s="19" t="n">
        <f aca="false">MIN(AY71,Q72-R72)</f>
        <v>0</v>
      </c>
      <c r="T72" s="19" t="n">
        <f aca="false">O72-R72</f>
        <v>0</v>
      </c>
      <c r="U72" s="19" t="n">
        <f aca="false">AU71</f>
        <v>0</v>
      </c>
      <c r="V72" s="19" t="n">
        <f aca="false">U72*AU_B_CP/12</f>
        <v>0</v>
      </c>
      <c r="W72" s="19" t="n">
        <f aca="false">MIN(V72,T72)</f>
        <v>0</v>
      </c>
      <c r="X72" s="19" t="n">
        <f aca="false">MIN((AY71-S72),V72-W72)</f>
        <v>0</v>
      </c>
      <c r="Y72" s="19" t="n">
        <f aca="false">T72-W72</f>
        <v>0</v>
      </c>
      <c r="Z72" s="19" t="n">
        <f aca="false">AV71</f>
        <v>0</v>
      </c>
      <c r="AA72" s="19" t="n">
        <f aca="false">Z72*AU_C_CP/12</f>
        <v>0</v>
      </c>
      <c r="AB72" s="19" t="n">
        <f aca="false">MIN(AA72,Y72)</f>
        <v>0</v>
      </c>
      <c r="AC72" s="19" t="n">
        <f aca="false">MIN(((AY71-S72)-X72),AA72-AB72)</f>
        <v>0</v>
      </c>
      <c r="AD72" s="19" t="n">
        <f aca="false">Y72-AB72</f>
        <v>0</v>
      </c>
      <c r="AE72" s="19" t="n">
        <f aca="false">AW71</f>
        <v>0</v>
      </c>
      <c r="AF72" s="19" t="n">
        <f aca="false">AE72*AU_D_CP/12</f>
        <v>0</v>
      </c>
      <c r="AG72" s="19" t="n">
        <f aca="false">MIN(AF72,AD72)</f>
        <v>0</v>
      </c>
      <c r="AH72" s="19" t="n">
        <f aca="false">MIN((((AY71-S72)-X72)-AC72),AF72-AG72)</f>
        <v>0</v>
      </c>
      <c r="AI72" s="19" t="n">
        <f aca="false">AD72-AG72</f>
        <v>0</v>
      </c>
      <c r="AJ72" s="19" t="n">
        <f aca="false">((((AY71-S72)-X72)-AC72)-AH72)</f>
        <v>0</v>
      </c>
      <c r="AK72" s="19" t="n">
        <f aca="false">IF(K72&gt;0,MAX(AU_OCT*K72,AU_OCF*AU_POOL),0)</f>
        <v>0</v>
      </c>
      <c r="AL72" s="19" t="n">
        <f aca="false">MAX(0,(P72+U72+Z72+AE72)-MAX(0,K72-AK72))</f>
        <v>0</v>
      </c>
      <c r="AM72" s="19" t="n">
        <f aca="false">MIN(AL72,AI72)</f>
        <v>0</v>
      </c>
      <c r="AN72" s="19" t="n">
        <f aca="false">IF(K72&lt;=0,MIN(AJ72,AL72-AM72),0)</f>
        <v>0</v>
      </c>
      <c r="AO72" s="19" t="n">
        <f aca="false">AM72+AN72</f>
        <v>0</v>
      </c>
      <c r="AP72" s="19" t="n">
        <f aca="false">MIN(P72,MAX(0,AO72-(0)))</f>
        <v>0</v>
      </c>
      <c r="AQ72" s="19" t="n">
        <f aca="false">MIN(U72,MAX(0,AO72-(P72)))</f>
        <v>0</v>
      </c>
      <c r="AR72" s="19" t="n">
        <f aca="false">MIN(Z72,MAX(0,AO72-(P72+U72)))</f>
        <v>0</v>
      </c>
      <c r="AS72" s="19" t="n">
        <f aca="false">MIN(AE72,MAX(0,AO72-(P72+U72+Z72)))</f>
        <v>0</v>
      </c>
      <c r="AT72" s="19" t="n">
        <f aca="false">P72-AP72</f>
        <v>0</v>
      </c>
      <c r="AU72" s="19" t="n">
        <f aca="false">U72-AQ72</f>
        <v>0</v>
      </c>
      <c r="AV72" s="19" t="n">
        <f aca="false">Z72-AR72</f>
        <v>0</v>
      </c>
      <c r="AW72" s="19" t="n">
        <f aca="false">AE72-AS72</f>
        <v>0</v>
      </c>
      <c r="AX72" s="19" t="n">
        <f aca="false">MIN((AI72-AM72),MAX(0,AU_RES-(AJ72-AN72)))</f>
        <v>0</v>
      </c>
      <c r="AY72" s="19" t="n">
        <f aca="false">IF(K72&lt;=0,0,(AJ72-AN72)+AX72)</f>
        <v>0</v>
      </c>
      <c r="AZ72" s="19" t="n">
        <f aca="false">(AI72-AM72)-AX72+IF(K72&lt;=0,(AJ72-AN72)+AX72,0)</f>
        <v>0</v>
      </c>
      <c r="BA72" s="19" t="n">
        <f aca="false">E72-L72</f>
        <v>0</v>
      </c>
      <c r="BB72" s="19" t="n">
        <f aca="false">BB71+BA72</f>
        <v>39.3764665086592</v>
      </c>
      <c r="BC72" s="19" t="n">
        <f aca="false">AT72+AU72+AV72+AW72</f>
        <v>0</v>
      </c>
      <c r="BD72" s="19" t="n">
        <f aca="false">K72-BC72</f>
        <v>0</v>
      </c>
    </row>
    <row r="73" customFormat="false" ht="15" hidden="false" customHeight="false" outlineLevel="0" collapsed="false">
      <c r="B73" s="18" t="n">
        <v>69</v>
      </c>
      <c r="C73" s="18" t="n">
        <f aca="false">MAX(AU_TERM-B73+1,1)</f>
        <v>1</v>
      </c>
      <c r="D73" s="19" t="n">
        <f aca="false">K72</f>
        <v>0</v>
      </c>
      <c r="E73" s="19" t="n">
        <f aca="false">D73*(1-(1-MIN(AU_CDR*AU_MULT1,0.999))^(1/12))</f>
        <v>0</v>
      </c>
      <c r="F73" s="19" t="n">
        <f aca="false">D73-E73</f>
        <v>0</v>
      </c>
      <c r="G73" s="19" t="n">
        <f aca="false">IF(F73&gt;0,F73*(AU_WAC/12)/(1-(1+AU_WAC/12)^(-C73)),0)</f>
        <v>0</v>
      </c>
      <c r="H73" s="19" t="n">
        <f aca="false">F73*AU_WAC/12</f>
        <v>0</v>
      </c>
      <c r="I73" s="19" t="n">
        <f aca="false">MIN(G73-H73,F73)</f>
        <v>0</v>
      </c>
      <c r="J73" s="19" t="n">
        <f aca="false">IF(C73&lt;=1,(F73-I73),(F73-I73)*(1-(1-AU_CPR)^(1/12)))</f>
        <v>0</v>
      </c>
      <c r="K73" s="19" t="n">
        <f aca="false">IF(C73&lt;=1,0,(F73-I73)-J73)</f>
        <v>0</v>
      </c>
      <c r="L73" s="19" t="n">
        <f aca="false">E73*AU_REC</f>
        <v>0</v>
      </c>
      <c r="M73" s="19" t="n">
        <f aca="false">H73+I73+J73+L73</f>
        <v>0</v>
      </c>
      <c r="N73" s="19" t="n">
        <f aca="false">MIN(D73*AU_SERV/12,M73)</f>
        <v>0</v>
      </c>
      <c r="O73" s="19" t="n">
        <f aca="false">M73-N73</f>
        <v>0</v>
      </c>
      <c r="P73" s="19" t="n">
        <f aca="false">AT72</f>
        <v>0</v>
      </c>
      <c r="Q73" s="19" t="n">
        <f aca="false">P73*AU_A_CP/12</f>
        <v>0</v>
      </c>
      <c r="R73" s="19" t="n">
        <f aca="false">MIN(Q73,O73)</f>
        <v>0</v>
      </c>
      <c r="S73" s="19" t="n">
        <f aca="false">MIN(AY72,Q73-R73)</f>
        <v>0</v>
      </c>
      <c r="T73" s="19" t="n">
        <f aca="false">O73-R73</f>
        <v>0</v>
      </c>
      <c r="U73" s="19" t="n">
        <f aca="false">AU72</f>
        <v>0</v>
      </c>
      <c r="V73" s="19" t="n">
        <f aca="false">U73*AU_B_CP/12</f>
        <v>0</v>
      </c>
      <c r="W73" s="19" t="n">
        <f aca="false">MIN(V73,T73)</f>
        <v>0</v>
      </c>
      <c r="X73" s="19" t="n">
        <f aca="false">MIN((AY72-S73),V73-W73)</f>
        <v>0</v>
      </c>
      <c r="Y73" s="19" t="n">
        <f aca="false">T73-W73</f>
        <v>0</v>
      </c>
      <c r="Z73" s="19" t="n">
        <f aca="false">AV72</f>
        <v>0</v>
      </c>
      <c r="AA73" s="19" t="n">
        <f aca="false">Z73*AU_C_CP/12</f>
        <v>0</v>
      </c>
      <c r="AB73" s="19" t="n">
        <f aca="false">MIN(AA73,Y73)</f>
        <v>0</v>
      </c>
      <c r="AC73" s="19" t="n">
        <f aca="false">MIN(((AY72-S73)-X73),AA73-AB73)</f>
        <v>0</v>
      </c>
      <c r="AD73" s="19" t="n">
        <f aca="false">Y73-AB73</f>
        <v>0</v>
      </c>
      <c r="AE73" s="19" t="n">
        <f aca="false">AW72</f>
        <v>0</v>
      </c>
      <c r="AF73" s="19" t="n">
        <f aca="false">AE73*AU_D_CP/12</f>
        <v>0</v>
      </c>
      <c r="AG73" s="19" t="n">
        <f aca="false">MIN(AF73,AD73)</f>
        <v>0</v>
      </c>
      <c r="AH73" s="19" t="n">
        <f aca="false">MIN((((AY72-S73)-X73)-AC73),AF73-AG73)</f>
        <v>0</v>
      </c>
      <c r="AI73" s="19" t="n">
        <f aca="false">AD73-AG73</f>
        <v>0</v>
      </c>
      <c r="AJ73" s="19" t="n">
        <f aca="false">((((AY72-S73)-X73)-AC73)-AH73)</f>
        <v>0</v>
      </c>
      <c r="AK73" s="19" t="n">
        <f aca="false">IF(K73&gt;0,MAX(AU_OCT*K73,AU_OCF*AU_POOL),0)</f>
        <v>0</v>
      </c>
      <c r="AL73" s="19" t="n">
        <f aca="false">MAX(0,(P73+U73+Z73+AE73)-MAX(0,K73-AK73))</f>
        <v>0</v>
      </c>
      <c r="AM73" s="19" t="n">
        <f aca="false">MIN(AL73,AI73)</f>
        <v>0</v>
      </c>
      <c r="AN73" s="19" t="n">
        <f aca="false">IF(K73&lt;=0,MIN(AJ73,AL73-AM73),0)</f>
        <v>0</v>
      </c>
      <c r="AO73" s="19" t="n">
        <f aca="false">AM73+AN73</f>
        <v>0</v>
      </c>
      <c r="AP73" s="19" t="n">
        <f aca="false">MIN(P73,MAX(0,AO73-(0)))</f>
        <v>0</v>
      </c>
      <c r="AQ73" s="19" t="n">
        <f aca="false">MIN(U73,MAX(0,AO73-(P73)))</f>
        <v>0</v>
      </c>
      <c r="AR73" s="19" t="n">
        <f aca="false">MIN(Z73,MAX(0,AO73-(P73+U73)))</f>
        <v>0</v>
      </c>
      <c r="AS73" s="19" t="n">
        <f aca="false">MIN(AE73,MAX(0,AO73-(P73+U73+Z73)))</f>
        <v>0</v>
      </c>
      <c r="AT73" s="19" t="n">
        <f aca="false">P73-AP73</f>
        <v>0</v>
      </c>
      <c r="AU73" s="19" t="n">
        <f aca="false">U73-AQ73</f>
        <v>0</v>
      </c>
      <c r="AV73" s="19" t="n">
        <f aca="false">Z73-AR73</f>
        <v>0</v>
      </c>
      <c r="AW73" s="19" t="n">
        <f aca="false">AE73-AS73</f>
        <v>0</v>
      </c>
      <c r="AX73" s="19" t="n">
        <f aca="false">MIN((AI73-AM73),MAX(0,AU_RES-(AJ73-AN73)))</f>
        <v>0</v>
      </c>
      <c r="AY73" s="19" t="n">
        <f aca="false">IF(K73&lt;=0,0,(AJ73-AN73)+AX73)</f>
        <v>0</v>
      </c>
      <c r="AZ73" s="19" t="n">
        <f aca="false">(AI73-AM73)-AX73+IF(K73&lt;=0,(AJ73-AN73)+AX73,0)</f>
        <v>0</v>
      </c>
      <c r="BA73" s="19" t="n">
        <f aca="false">E73-L73</f>
        <v>0</v>
      </c>
      <c r="BB73" s="19" t="n">
        <f aca="false">BB72+BA73</f>
        <v>39.3764665086592</v>
      </c>
      <c r="BC73" s="19" t="n">
        <f aca="false">AT73+AU73+AV73+AW73</f>
        <v>0</v>
      </c>
      <c r="BD73" s="19" t="n">
        <f aca="false">K73-BC73</f>
        <v>0</v>
      </c>
    </row>
    <row r="74" customFormat="false" ht="15" hidden="false" customHeight="false" outlineLevel="0" collapsed="false">
      <c r="B74" s="18" t="n">
        <v>70</v>
      </c>
      <c r="C74" s="18" t="n">
        <f aca="false">MAX(AU_TERM-B74+1,1)</f>
        <v>1</v>
      </c>
      <c r="D74" s="19" t="n">
        <f aca="false">K73</f>
        <v>0</v>
      </c>
      <c r="E74" s="19" t="n">
        <f aca="false">D74*(1-(1-MIN(AU_CDR*AU_MULT1,0.999))^(1/12))</f>
        <v>0</v>
      </c>
      <c r="F74" s="19" t="n">
        <f aca="false">D74-E74</f>
        <v>0</v>
      </c>
      <c r="G74" s="19" t="n">
        <f aca="false">IF(F74&gt;0,F74*(AU_WAC/12)/(1-(1+AU_WAC/12)^(-C74)),0)</f>
        <v>0</v>
      </c>
      <c r="H74" s="19" t="n">
        <f aca="false">F74*AU_WAC/12</f>
        <v>0</v>
      </c>
      <c r="I74" s="19" t="n">
        <f aca="false">MIN(G74-H74,F74)</f>
        <v>0</v>
      </c>
      <c r="J74" s="19" t="n">
        <f aca="false">IF(C74&lt;=1,(F74-I74),(F74-I74)*(1-(1-AU_CPR)^(1/12)))</f>
        <v>0</v>
      </c>
      <c r="K74" s="19" t="n">
        <f aca="false">IF(C74&lt;=1,0,(F74-I74)-J74)</f>
        <v>0</v>
      </c>
      <c r="L74" s="19" t="n">
        <f aca="false">E74*AU_REC</f>
        <v>0</v>
      </c>
      <c r="M74" s="19" t="n">
        <f aca="false">H74+I74+J74+L74</f>
        <v>0</v>
      </c>
      <c r="N74" s="19" t="n">
        <f aca="false">MIN(D74*AU_SERV/12,M74)</f>
        <v>0</v>
      </c>
      <c r="O74" s="19" t="n">
        <f aca="false">M74-N74</f>
        <v>0</v>
      </c>
      <c r="P74" s="19" t="n">
        <f aca="false">AT73</f>
        <v>0</v>
      </c>
      <c r="Q74" s="19" t="n">
        <f aca="false">P74*AU_A_CP/12</f>
        <v>0</v>
      </c>
      <c r="R74" s="19" t="n">
        <f aca="false">MIN(Q74,O74)</f>
        <v>0</v>
      </c>
      <c r="S74" s="19" t="n">
        <f aca="false">MIN(AY73,Q74-R74)</f>
        <v>0</v>
      </c>
      <c r="T74" s="19" t="n">
        <f aca="false">O74-R74</f>
        <v>0</v>
      </c>
      <c r="U74" s="19" t="n">
        <f aca="false">AU73</f>
        <v>0</v>
      </c>
      <c r="V74" s="19" t="n">
        <f aca="false">U74*AU_B_CP/12</f>
        <v>0</v>
      </c>
      <c r="W74" s="19" t="n">
        <f aca="false">MIN(V74,T74)</f>
        <v>0</v>
      </c>
      <c r="X74" s="19" t="n">
        <f aca="false">MIN((AY73-S74),V74-W74)</f>
        <v>0</v>
      </c>
      <c r="Y74" s="19" t="n">
        <f aca="false">T74-W74</f>
        <v>0</v>
      </c>
      <c r="Z74" s="19" t="n">
        <f aca="false">AV73</f>
        <v>0</v>
      </c>
      <c r="AA74" s="19" t="n">
        <f aca="false">Z74*AU_C_CP/12</f>
        <v>0</v>
      </c>
      <c r="AB74" s="19" t="n">
        <f aca="false">MIN(AA74,Y74)</f>
        <v>0</v>
      </c>
      <c r="AC74" s="19" t="n">
        <f aca="false">MIN(((AY73-S74)-X74),AA74-AB74)</f>
        <v>0</v>
      </c>
      <c r="AD74" s="19" t="n">
        <f aca="false">Y74-AB74</f>
        <v>0</v>
      </c>
      <c r="AE74" s="19" t="n">
        <f aca="false">AW73</f>
        <v>0</v>
      </c>
      <c r="AF74" s="19" t="n">
        <f aca="false">AE74*AU_D_CP/12</f>
        <v>0</v>
      </c>
      <c r="AG74" s="19" t="n">
        <f aca="false">MIN(AF74,AD74)</f>
        <v>0</v>
      </c>
      <c r="AH74" s="19" t="n">
        <f aca="false">MIN((((AY73-S74)-X74)-AC74),AF74-AG74)</f>
        <v>0</v>
      </c>
      <c r="AI74" s="19" t="n">
        <f aca="false">AD74-AG74</f>
        <v>0</v>
      </c>
      <c r="AJ74" s="19" t="n">
        <f aca="false">((((AY73-S74)-X74)-AC74)-AH74)</f>
        <v>0</v>
      </c>
      <c r="AK74" s="19" t="n">
        <f aca="false">IF(K74&gt;0,MAX(AU_OCT*K74,AU_OCF*AU_POOL),0)</f>
        <v>0</v>
      </c>
      <c r="AL74" s="19" t="n">
        <f aca="false">MAX(0,(P74+U74+Z74+AE74)-MAX(0,K74-AK74))</f>
        <v>0</v>
      </c>
      <c r="AM74" s="19" t="n">
        <f aca="false">MIN(AL74,AI74)</f>
        <v>0</v>
      </c>
      <c r="AN74" s="19" t="n">
        <f aca="false">IF(K74&lt;=0,MIN(AJ74,AL74-AM74),0)</f>
        <v>0</v>
      </c>
      <c r="AO74" s="19" t="n">
        <f aca="false">AM74+AN74</f>
        <v>0</v>
      </c>
      <c r="AP74" s="19" t="n">
        <f aca="false">MIN(P74,MAX(0,AO74-(0)))</f>
        <v>0</v>
      </c>
      <c r="AQ74" s="19" t="n">
        <f aca="false">MIN(U74,MAX(0,AO74-(P74)))</f>
        <v>0</v>
      </c>
      <c r="AR74" s="19" t="n">
        <f aca="false">MIN(Z74,MAX(0,AO74-(P74+U74)))</f>
        <v>0</v>
      </c>
      <c r="AS74" s="19" t="n">
        <f aca="false">MIN(AE74,MAX(0,AO74-(P74+U74+Z74)))</f>
        <v>0</v>
      </c>
      <c r="AT74" s="19" t="n">
        <f aca="false">P74-AP74</f>
        <v>0</v>
      </c>
      <c r="AU74" s="19" t="n">
        <f aca="false">U74-AQ74</f>
        <v>0</v>
      </c>
      <c r="AV74" s="19" t="n">
        <f aca="false">Z74-AR74</f>
        <v>0</v>
      </c>
      <c r="AW74" s="19" t="n">
        <f aca="false">AE74-AS74</f>
        <v>0</v>
      </c>
      <c r="AX74" s="19" t="n">
        <f aca="false">MIN((AI74-AM74),MAX(0,AU_RES-(AJ74-AN74)))</f>
        <v>0</v>
      </c>
      <c r="AY74" s="19" t="n">
        <f aca="false">IF(K74&lt;=0,0,(AJ74-AN74)+AX74)</f>
        <v>0</v>
      </c>
      <c r="AZ74" s="19" t="n">
        <f aca="false">(AI74-AM74)-AX74+IF(K74&lt;=0,(AJ74-AN74)+AX74,0)</f>
        <v>0</v>
      </c>
      <c r="BA74" s="19" t="n">
        <f aca="false">E74-L74</f>
        <v>0</v>
      </c>
      <c r="BB74" s="19" t="n">
        <f aca="false">BB73+BA74</f>
        <v>39.3764665086592</v>
      </c>
      <c r="BC74" s="19" t="n">
        <f aca="false">AT74+AU74+AV74+AW74</f>
        <v>0</v>
      </c>
      <c r="BD74" s="19" t="n">
        <f aca="false">K74-BC74</f>
        <v>0</v>
      </c>
    </row>
    <row r="75" customFormat="false" ht="15" hidden="false" customHeight="false" outlineLevel="0" collapsed="false">
      <c r="B75" s="18" t="n">
        <v>71</v>
      </c>
      <c r="C75" s="18" t="n">
        <f aca="false">MAX(AU_TERM-B75+1,1)</f>
        <v>1</v>
      </c>
      <c r="D75" s="19" t="n">
        <f aca="false">K74</f>
        <v>0</v>
      </c>
      <c r="E75" s="19" t="n">
        <f aca="false">D75*(1-(1-MIN(AU_CDR*AU_MULT1,0.999))^(1/12))</f>
        <v>0</v>
      </c>
      <c r="F75" s="19" t="n">
        <f aca="false">D75-E75</f>
        <v>0</v>
      </c>
      <c r="G75" s="19" t="n">
        <f aca="false">IF(F75&gt;0,F75*(AU_WAC/12)/(1-(1+AU_WAC/12)^(-C75)),0)</f>
        <v>0</v>
      </c>
      <c r="H75" s="19" t="n">
        <f aca="false">F75*AU_WAC/12</f>
        <v>0</v>
      </c>
      <c r="I75" s="19" t="n">
        <f aca="false">MIN(G75-H75,F75)</f>
        <v>0</v>
      </c>
      <c r="J75" s="19" t="n">
        <f aca="false">IF(C75&lt;=1,(F75-I75),(F75-I75)*(1-(1-AU_CPR)^(1/12)))</f>
        <v>0</v>
      </c>
      <c r="K75" s="19" t="n">
        <f aca="false">IF(C75&lt;=1,0,(F75-I75)-J75)</f>
        <v>0</v>
      </c>
      <c r="L75" s="19" t="n">
        <f aca="false">E75*AU_REC</f>
        <v>0</v>
      </c>
      <c r="M75" s="19" t="n">
        <f aca="false">H75+I75+J75+L75</f>
        <v>0</v>
      </c>
      <c r="N75" s="19" t="n">
        <f aca="false">MIN(D75*AU_SERV/12,M75)</f>
        <v>0</v>
      </c>
      <c r="O75" s="19" t="n">
        <f aca="false">M75-N75</f>
        <v>0</v>
      </c>
      <c r="P75" s="19" t="n">
        <f aca="false">AT74</f>
        <v>0</v>
      </c>
      <c r="Q75" s="19" t="n">
        <f aca="false">P75*AU_A_CP/12</f>
        <v>0</v>
      </c>
      <c r="R75" s="19" t="n">
        <f aca="false">MIN(Q75,O75)</f>
        <v>0</v>
      </c>
      <c r="S75" s="19" t="n">
        <f aca="false">MIN(AY74,Q75-R75)</f>
        <v>0</v>
      </c>
      <c r="T75" s="19" t="n">
        <f aca="false">O75-R75</f>
        <v>0</v>
      </c>
      <c r="U75" s="19" t="n">
        <f aca="false">AU74</f>
        <v>0</v>
      </c>
      <c r="V75" s="19" t="n">
        <f aca="false">U75*AU_B_CP/12</f>
        <v>0</v>
      </c>
      <c r="W75" s="19" t="n">
        <f aca="false">MIN(V75,T75)</f>
        <v>0</v>
      </c>
      <c r="X75" s="19" t="n">
        <f aca="false">MIN((AY74-S75),V75-W75)</f>
        <v>0</v>
      </c>
      <c r="Y75" s="19" t="n">
        <f aca="false">T75-W75</f>
        <v>0</v>
      </c>
      <c r="Z75" s="19" t="n">
        <f aca="false">AV74</f>
        <v>0</v>
      </c>
      <c r="AA75" s="19" t="n">
        <f aca="false">Z75*AU_C_CP/12</f>
        <v>0</v>
      </c>
      <c r="AB75" s="19" t="n">
        <f aca="false">MIN(AA75,Y75)</f>
        <v>0</v>
      </c>
      <c r="AC75" s="19" t="n">
        <f aca="false">MIN(((AY74-S75)-X75),AA75-AB75)</f>
        <v>0</v>
      </c>
      <c r="AD75" s="19" t="n">
        <f aca="false">Y75-AB75</f>
        <v>0</v>
      </c>
      <c r="AE75" s="19" t="n">
        <f aca="false">AW74</f>
        <v>0</v>
      </c>
      <c r="AF75" s="19" t="n">
        <f aca="false">AE75*AU_D_CP/12</f>
        <v>0</v>
      </c>
      <c r="AG75" s="19" t="n">
        <f aca="false">MIN(AF75,AD75)</f>
        <v>0</v>
      </c>
      <c r="AH75" s="19" t="n">
        <f aca="false">MIN((((AY74-S75)-X75)-AC75),AF75-AG75)</f>
        <v>0</v>
      </c>
      <c r="AI75" s="19" t="n">
        <f aca="false">AD75-AG75</f>
        <v>0</v>
      </c>
      <c r="AJ75" s="19" t="n">
        <f aca="false">((((AY74-S75)-X75)-AC75)-AH75)</f>
        <v>0</v>
      </c>
      <c r="AK75" s="19" t="n">
        <f aca="false">IF(K75&gt;0,MAX(AU_OCT*K75,AU_OCF*AU_POOL),0)</f>
        <v>0</v>
      </c>
      <c r="AL75" s="19" t="n">
        <f aca="false">MAX(0,(P75+U75+Z75+AE75)-MAX(0,K75-AK75))</f>
        <v>0</v>
      </c>
      <c r="AM75" s="19" t="n">
        <f aca="false">MIN(AL75,AI75)</f>
        <v>0</v>
      </c>
      <c r="AN75" s="19" t="n">
        <f aca="false">IF(K75&lt;=0,MIN(AJ75,AL75-AM75),0)</f>
        <v>0</v>
      </c>
      <c r="AO75" s="19" t="n">
        <f aca="false">AM75+AN75</f>
        <v>0</v>
      </c>
      <c r="AP75" s="19" t="n">
        <f aca="false">MIN(P75,MAX(0,AO75-(0)))</f>
        <v>0</v>
      </c>
      <c r="AQ75" s="19" t="n">
        <f aca="false">MIN(U75,MAX(0,AO75-(P75)))</f>
        <v>0</v>
      </c>
      <c r="AR75" s="19" t="n">
        <f aca="false">MIN(Z75,MAX(0,AO75-(P75+U75)))</f>
        <v>0</v>
      </c>
      <c r="AS75" s="19" t="n">
        <f aca="false">MIN(AE75,MAX(0,AO75-(P75+U75+Z75)))</f>
        <v>0</v>
      </c>
      <c r="AT75" s="19" t="n">
        <f aca="false">P75-AP75</f>
        <v>0</v>
      </c>
      <c r="AU75" s="19" t="n">
        <f aca="false">U75-AQ75</f>
        <v>0</v>
      </c>
      <c r="AV75" s="19" t="n">
        <f aca="false">Z75-AR75</f>
        <v>0</v>
      </c>
      <c r="AW75" s="19" t="n">
        <f aca="false">AE75-AS75</f>
        <v>0</v>
      </c>
      <c r="AX75" s="19" t="n">
        <f aca="false">MIN((AI75-AM75),MAX(0,AU_RES-(AJ75-AN75)))</f>
        <v>0</v>
      </c>
      <c r="AY75" s="19" t="n">
        <f aca="false">IF(K75&lt;=0,0,(AJ75-AN75)+AX75)</f>
        <v>0</v>
      </c>
      <c r="AZ75" s="19" t="n">
        <f aca="false">(AI75-AM75)-AX75+IF(K75&lt;=0,(AJ75-AN75)+AX75,0)</f>
        <v>0</v>
      </c>
      <c r="BA75" s="19" t="n">
        <f aca="false">E75-L75</f>
        <v>0</v>
      </c>
      <c r="BB75" s="19" t="n">
        <f aca="false">BB74+BA75</f>
        <v>39.3764665086592</v>
      </c>
      <c r="BC75" s="19" t="n">
        <f aca="false">AT75+AU75+AV75+AW75</f>
        <v>0</v>
      </c>
      <c r="BD75" s="19" t="n">
        <f aca="false">K75-BC75</f>
        <v>0</v>
      </c>
    </row>
    <row r="76" customFormat="false" ht="15" hidden="false" customHeight="false" outlineLevel="0" collapsed="false">
      <c r="B76" s="18" t="n">
        <v>72</v>
      </c>
      <c r="C76" s="18" t="n">
        <f aca="false">MAX(AU_TERM-B76+1,1)</f>
        <v>1</v>
      </c>
      <c r="D76" s="19" t="n">
        <f aca="false">K75</f>
        <v>0</v>
      </c>
      <c r="E76" s="19" t="n">
        <f aca="false">D76*(1-(1-MIN(AU_CDR*AU_MULT1,0.999))^(1/12))</f>
        <v>0</v>
      </c>
      <c r="F76" s="19" t="n">
        <f aca="false">D76-E76</f>
        <v>0</v>
      </c>
      <c r="G76" s="19" t="n">
        <f aca="false">IF(F76&gt;0,F76*(AU_WAC/12)/(1-(1+AU_WAC/12)^(-C76)),0)</f>
        <v>0</v>
      </c>
      <c r="H76" s="19" t="n">
        <f aca="false">F76*AU_WAC/12</f>
        <v>0</v>
      </c>
      <c r="I76" s="19" t="n">
        <f aca="false">MIN(G76-H76,F76)</f>
        <v>0</v>
      </c>
      <c r="J76" s="19" t="n">
        <f aca="false">IF(C76&lt;=1,(F76-I76),(F76-I76)*(1-(1-AU_CPR)^(1/12)))</f>
        <v>0</v>
      </c>
      <c r="K76" s="19" t="n">
        <f aca="false">IF(C76&lt;=1,0,(F76-I76)-J76)</f>
        <v>0</v>
      </c>
      <c r="L76" s="19" t="n">
        <f aca="false">E76*AU_REC</f>
        <v>0</v>
      </c>
      <c r="M76" s="19" t="n">
        <f aca="false">H76+I76+J76+L76</f>
        <v>0</v>
      </c>
      <c r="N76" s="19" t="n">
        <f aca="false">MIN(D76*AU_SERV/12,M76)</f>
        <v>0</v>
      </c>
      <c r="O76" s="19" t="n">
        <f aca="false">M76-N76</f>
        <v>0</v>
      </c>
      <c r="P76" s="19" t="n">
        <f aca="false">AT75</f>
        <v>0</v>
      </c>
      <c r="Q76" s="19" t="n">
        <f aca="false">P76*AU_A_CP/12</f>
        <v>0</v>
      </c>
      <c r="R76" s="19" t="n">
        <f aca="false">MIN(Q76,O76)</f>
        <v>0</v>
      </c>
      <c r="S76" s="19" t="n">
        <f aca="false">MIN(AY75,Q76-R76)</f>
        <v>0</v>
      </c>
      <c r="T76" s="19" t="n">
        <f aca="false">O76-R76</f>
        <v>0</v>
      </c>
      <c r="U76" s="19" t="n">
        <f aca="false">AU75</f>
        <v>0</v>
      </c>
      <c r="V76" s="19" t="n">
        <f aca="false">U76*AU_B_CP/12</f>
        <v>0</v>
      </c>
      <c r="W76" s="19" t="n">
        <f aca="false">MIN(V76,T76)</f>
        <v>0</v>
      </c>
      <c r="X76" s="19" t="n">
        <f aca="false">MIN((AY75-S76),V76-W76)</f>
        <v>0</v>
      </c>
      <c r="Y76" s="19" t="n">
        <f aca="false">T76-W76</f>
        <v>0</v>
      </c>
      <c r="Z76" s="19" t="n">
        <f aca="false">AV75</f>
        <v>0</v>
      </c>
      <c r="AA76" s="19" t="n">
        <f aca="false">Z76*AU_C_CP/12</f>
        <v>0</v>
      </c>
      <c r="AB76" s="19" t="n">
        <f aca="false">MIN(AA76,Y76)</f>
        <v>0</v>
      </c>
      <c r="AC76" s="19" t="n">
        <f aca="false">MIN(((AY75-S76)-X76),AA76-AB76)</f>
        <v>0</v>
      </c>
      <c r="AD76" s="19" t="n">
        <f aca="false">Y76-AB76</f>
        <v>0</v>
      </c>
      <c r="AE76" s="19" t="n">
        <f aca="false">AW75</f>
        <v>0</v>
      </c>
      <c r="AF76" s="19" t="n">
        <f aca="false">AE76*AU_D_CP/12</f>
        <v>0</v>
      </c>
      <c r="AG76" s="19" t="n">
        <f aca="false">MIN(AF76,AD76)</f>
        <v>0</v>
      </c>
      <c r="AH76" s="19" t="n">
        <f aca="false">MIN((((AY75-S76)-X76)-AC76),AF76-AG76)</f>
        <v>0</v>
      </c>
      <c r="AI76" s="19" t="n">
        <f aca="false">AD76-AG76</f>
        <v>0</v>
      </c>
      <c r="AJ76" s="19" t="n">
        <f aca="false">((((AY75-S76)-X76)-AC76)-AH76)</f>
        <v>0</v>
      </c>
      <c r="AK76" s="19" t="n">
        <f aca="false">IF(K76&gt;0,MAX(AU_OCT*K76,AU_OCF*AU_POOL),0)</f>
        <v>0</v>
      </c>
      <c r="AL76" s="19" t="n">
        <f aca="false">MAX(0,(P76+U76+Z76+AE76)-MAX(0,K76-AK76))</f>
        <v>0</v>
      </c>
      <c r="AM76" s="19" t="n">
        <f aca="false">MIN(AL76,AI76)</f>
        <v>0</v>
      </c>
      <c r="AN76" s="19" t="n">
        <f aca="false">IF(K76&lt;=0,MIN(AJ76,AL76-AM76),0)</f>
        <v>0</v>
      </c>
      <c r="AO76" s="19" t="n">
        <f aca="false">AM76+AN76</f>
        <v>0</v>
      </c>
      <c r="AP76" s="19" t="n">
        <f aca="false">MIN(P76,MAX(0,AO76-(0)))</f>
        <v>0</v>
      </c>
      <c r="AQ76" s="19" t="n">
        <f aca="false">MIN(U76,MAX(0,AO76-(P76)))</f>
        <v>0</v>
      </c>
      <c r="AR76" s="19" t="n">
        <f aca="false">MIN(Z76,MAX(0,AO76-(P76+U76)))</f>
        <v>0</v>
      </c>
      <c r="AS76" s="19" t="n">
        <f aca="false">MIN(AE76,MAX(0,AO76-(P76+U76+Z76)))</f>
        <v>0</v>
      </c>
      <c r="AT76" s="19" t="n">
        <f aca="false">P76-AP76</f>
        <v>0</v>
      </c>
      <c r="AU76" s="19" t="n">
        <f aca="false">U76-AQ76</f>
        <v>0</v>
      </c>
      <c r="AV76" s="19" t="n">
        <f aca="false">Z76-AR76</f>
        <v>0</v>
      </c>
      <c r="AW76" s="19" t="n">
        <f aca="false">AE76-AS76</f>
        <v>0</v>
      </c>
      <c r="AX76" s="19" t="n">
        <f aca="false">MIN((AI76-AM76),MAX(0,AU_RES-(AJ76-AN76)))</f>
        <v>0</v>
      </c>
      <c r="AY76" s="19" t="n">
        <f aca="false">IF(K76&lt;=0,0,(AJ76-AN76)+AX76)</f>
        <v>0</v>
      </c>
      <c r="AZ76" s="19" t="n">
        <f aca="false">(AI76-AM76)-AX76+IF(K76&lt;=0,(AJ76-AN76)+AX76,0)</f>
        <v>0</v>
      </c>
      <c r="BA76" s="19" t="n">
        <f aca="false">E76-L76</f>
        <v>0</v>
      </c>
      <c r="BB76" s="19" t="n">
        <f aca="false">BB75+BA76</f>
        <v>39.3764665086592</v>
      </c>
      <c r="BC76" s="19" t="n">
        <f aca="false">AT76+AU76+AV76+AW76</f>
        <v>0</v>
      </c>
      <c r="BD76" s="19" t="n">
        <f aca="false">K76-BC76</f>
        <v>0</v>
      </c>
    </row>
    <row r="78" customFormat="false" ht="15" hidden="false" customHeight="false" outlineLevel="0" collapsed="false">
      <c r="B78" s="3" t="s">
        <v>208</v>
      </c>
    </row>
    <row r="79" customFormat="false" ht="15" hidden="false" customHeight="false" outlineLevel="0" collapsed="false">
      <c r="B79" s="2" t="s">
        <v>209</v>
      </c>
      <c r="E79" s="11" t="n">
        <f aca="false">SUMPRODUCT($B$5:$B$76,AP5:AP76)/SUM(AP5:AP76)/12</f>
        <v>1.47434950051471</v>
      </c>
    </row>
    <row r="80" customFormat="false" ht="15" hidden="false" customHeight="false" outlineLevel="0" collapsed="false">
      <c r="B80" s="2" t="s">
        <v>210</v>
      </c>
      <c r="E80" s="12" t="n">
        <f aca="false">AT76</f>
        <v>0</v>
      </c>
    </row>
    <row r="81" customFormat="false" ht="15" hidden="false" customHeight="false" outlineLevel="0" collapsed="false">
      <c r="B81" s="2" t="s">
        <v>211</v>
      </c>
      <c r="E81" s="11" t="n">
        <f aca="false">SUMPRODUCT($B$5:$B$76,AQ5:AQ76)/SUM(AQ5:AQ76)/12</f>
        <v>3.69496827077054</v>
      </c>
    </row>
    <row r="82" customFormat="false" ht="15" hidden="false" customHeight="false" outlineLevel="0" collapsed="false">
      <c r="B82" s="2" t="s">
        <v>212</v>
      </c>
      <c r="E82" s="12" t="n">
        <f aca="false">AU76</f>
        <v>0</v>
      </c>
    </row>
    <row r="83" customFormat="false" ht="15" hidden="false" customHeight="false" outlineLevel="0" collapsed="false">
      <c r="B83" s="2" t="s">
        <v>213</v>
      </c>
      <c r="E83" s="11" t="n">
        <f aca="false">SUMPRODUCT($B$5:$B$76,AR5:AR76)/SUM(AR5:AR76)/12</f>
        <v>4.21457307822073</v>
      </c>
    </row>
    <row r="84" customFormat="false" ht="15" hidden="false" customHeight="false" outlineLevel="0" collapsed="false">
      <c r="B84" s="2" t="s">
        <v>214</v>
      </c>
      <c r="E84" s="12" t="n">
        <f aca="false">AV76</f>
        <v>0</v>
      </c>
    </row>
    <row r="85" customFormat="false" ht="15" hidden="false" customHeight="false" outlineLevel="0" collapsed="false">
      <c r="B85" s="2" t="s">
        <v>215</v>
      </c>
      <c r="E85" s="11" t="n">
        <f aca="false">SUMPRODUCT($B$5:$B$76,AS5:AS76)/SUM(AS5:AS76)/12</f>
        <v>4.66878794292264</v>
      </c>
    </row>
    <row r="86" customFormat="false" ht="15" hidden="false" customHeight="false" outlineLevel="0" collapsed="false">
      <c r="B86" s="2" t="s">
        <v>216</v>
      </c>
      <c r="E86" s="12" t="n">
        <f aca="false">AW76</f>
        <v>0</v>
      </c>
    </row>
    <row r="87" customFormat="false" ht="15" hidden="false" customHeight="false" outlineLevel="0" collapsed="false">
      <c r="B87" s="2" t="s">
        <v>217</v>
      </c>
      <c r="E87" s="13" t="n">
        <f aca="false">BB76/AU_POOL</f>
        <v>0.0787529330173185</v>
      </c>
    </row>
    <row r="88" customFormat="false" ht="15" hidden="false" customHeight="false" outlineLevel="0" collapsed="false">
      <c r="B88" s="2" t="s">
        <v>218</v>
      </c>
      <c r="E88" s="14" t="n">
        <f aca="false">SUM(AZ5:AZ76)</f>
        <v>71.5143690628817</v>
      </c>
    </row>
    <row r="89" customFormat="false" ht="15" hidden="false" customHeight="false" outlineLevel="0" collapsed="false">
      <c r="B89" s="2" t="s">
        <v>219</v>
      </c>
      <c r="E89" s="13" t="n">
        <f aca="false">BB22/AU_POOL</f>
        <v>0.0440988587440512</v>
      </c>
    </row>
    <row r="90" customFormat="false" ht="15" hidden="false" customHeight="false" outlineLevel="0" collapsed="false">
      <c r="B90" s="2" t="s">
        <v>220</v>
      </c>
      <c r="E90" s="14" t="n">
        <f aca="false">K16</f>
        <v>357.55936019133</v>
      </c>
    </row>
    <row r="91" customFormat="false" ht="15" hidden="false" customHeight="false" outlineLevel="0" collapsed="false">
      <c r="B91" s="2" t="s">
        <v>221</v>
      </c>
      <c r="E91" s="14" t="n">
        <f aca="false">BD16</f>
        <v>35.7559360191329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D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6" min="2" style="0" width="11"/>
  </cols>
  <sheetData>
    <row r="2" customFormat="false" ht="17.35" hidden="false" customHeight="false" outlineLevel="0" collapsed="false">
      <c r="B2" s="1" t="s">
        <v>222</v>
      </c>
    </row>
    <row r="4" customFormat="false" ht="42" hidden="false" customHeight="true" outlineLevel="0" collapsed="false">
      <c r="B4" s="17" t="s">
        <v>153</v>
      </c>
      <c r="C4" s="17" t="s">
        <v>154</v>
      </c>
      <c r="D4" s="17" t="s">
        <v>155</v>
      </c>
      <c r="E4" s="17" t="s">
        <v>156</v>
      </c>
      <c r="F4" s="17" t="s">
        <v>157</v>
      </c>
      <c r="G4" s="17" t="s">
        <v>158</v>
      </c>
      <c r="H4" s="17" t="s">
        <v>159</v>
      </c>
      <c r="I4" s="17" t="s">
        <v>160</v>
      </c>
      <c r="J4" s="17" t="s">
        <v>161</v>
      </c>
      <c r="K4" s="17" t="s">
        <v>162</v>
      </c>
      <c r="L4" s="17" t="s">
        <v>163</v>
      </c>
      <c r="M4" s="17" t="s">
        <v>164</v>
      </c>
      <c r="N4" s="17" t="s">
        <v>165</v>
      </c>
      <c r="O4" s="17" t="s">
        <v>166</v>
      </c>
      <c r="P4" s="17" t="s">
        <v>167</v>
      </c>
      <c r="Q4" s="17" t="s">
        <v>168</v>
      </c>
      <c r="R4" s="17" t="s">
        <v>169</v>
      </c>
      <c r="S4" s="17" t="s">
        <v>170</v>
      </c>
      <c r="T4" s="17" t="s">
        <v>171</v>
      </c>
      <c r="U4" s="17" t="s">
        <v>172</v>
      </c>
      <c r="V4" s="17" t="s">
        <v>173</v>
      </c>
      <c r="W4" s="17" t="s">
        <v>174</v>
      </c>
      <c r="X4" s="17" t="s">
        <v>175</v>
      </c>
      <c r="Y4" s="17" t="s">
        <v>176</v>
      </c>
      <c r="Z4" s="17" t="s">
        <v>177</v>
      </c>
      <c r="AA4" s="17" t="s">
        <v>178</v>
      </c>
      <c r="AB4" s="17" t="s">
        <v>179</v>
      </c>
      <c r="AC4" s="17" t="s">
        <v>180</v>
      </c>
      <c r="AD4" s="17" t="s">
        <v>181</v>
      </c>
      <c r="AE4" s="17" t="s">
        <v>182</v>
      </c>
      <c r="AF4" s="17" t="s">
        <v>183</v>
      </c>
      <c r="AG4" s="17" t="s">
        <v>184</v>
      </c>
      <c r="AH4" s="17" t="s">
        <v>185</v>
      </c>
      <c r="AI4" s="17" t="s">
        <v>186</v>
      </c>
      <c r="AJ4" s="17" t="s">
        <v>187</v>
      </c>
      <c r="AK4" s="17" t="s">
        <v>188</v>
      </c>
      <c r="AL4" s="17" t="s">
        <v>189</v>
      </c>
      <c r="AM4" s="17" t="s">
        <v>190</v>
      </c>
      <c r="AN4" s="17" t="s">
        <v>191</v>
      </c>
      <c r="AO4" s="17" t="s">
        <v>192</v>
      </c>
      <c r="AP4" s="17" t="s">
        <v>193</v>
      </c>
      <c r="AQ4" s="17" t="s">
        <v>194</v>
      </c>
      <c r="AR4" s="17" t="s">
        <v>195</v>
      </c>
      <c r="AS4" s="17" t="s">
        <v>196</v>
      </c>
      <c r="AT4" s="17" t="s">
        <v>197</v>
      </c>
      <c r="AU4" s="17" t="s">
        <v>198</v>
      </c>
      <c r="AV4" s="17" t="s">
        <v>199</v>
      </c>
      <c r="AW4" s="17" t="s">
        <v>200</v>
      </c>
      <c r="AX4" s="17" t="s">
        <v>201</v>
      </c>
      <c r="AY4" s="17" t="s">
        <v>202</v>
      </c>
      <c r="AZ4" s="17" t="s">
        <v>203</v>
      </c>
      <c r="BA4" s="17" t="s">
        <v>204</v>
      </c>
      <c r="BB4" s="17" t="s">
        <v>205</v>
      </c>
      <c r="BC4" s="17" t="s">
        <v>206</v>
      </c>
      <c r="BD4" s="17" t="s">
        <v>207</v>
      </c>
    </row>
    <row r="5" customFormat="false" ht="15" hidden="false" customHeight="false" outlineLevel="0" collapsed="false">
      <c r="B5" s="18" t="n">
        <v>1</v>
      </c>
      <c r="C5" s="18" t="n">
        <f aca="false">MAX(AU_TERM-B5+1,1)</f>
        <v>60</v>
      </c>
      <c r="D5" s="19" t="n">
        <f aca="false">AU_POOL</f>
        <v>500</v>
      </c>
      <c r="E5" s="19" t="n">
        <f aca="false">D5*(1-(1-MIN(AU_CDR*AU_MULT2,0.999))^(1/12))</f>
        <v>3.95966216990906</v>
      </c>
      <c r="F5" s="19" t="n">
        <f aca="false">D5-E5</f>
        <v>496.040337830091</v>
      </c>
      <c r="G5" s="19" t="n">
        <f aca="false">IF(F5&gt;0,F5*(AU_WAC/12)/(1-(1+AU_WAC/12)^(-C5)),0)</f>
        <v>11.413811791635</v>
      </c>
      <c r="H5" s="19" t="n">
        <f aca="false">F5*AU_WAC/12</f>
        <v>5.58045380058852</v>
      </c>
      <c r="I5" s="19" t="n">
        <f aca="false">MIN(G5-H5,F5)</f>
        <v>5.83335799104651</v>
      </c>
      <c r="J5" s="19" t="n">
        <f aca="false">IF(C5&lt;=1,(F5-I5),(F5-I5)*(1-(1-AU_CPR)^(1/12)))</f>
        <v>4.28519870502979</v>
      </c>
      <c r="K5" s="19" t="n">
        <f aca="false">IF(C5&lt;=1,0,(F5-I5)-J5)</f>
        <v>485.921781134015</v>
      </c>
      <c r="L5" s="19" t="n">
        <f aca="false">E5*AU_REC</f>
        <v>1.78184797645908</v>
      </c>
      <c r="M5" s="19" t="n">
        <f aca="false">H5+I5+J5+L5</f>
        <v>17.4808584731239</v>
      </c>
      <c r="N5" s="19" t="n">
        <f aca="false">MIN(D5*AU_SERV/12,M5)</f>
        <v>0.416666666666667</v>
      </c>
      <c r="O5" s="19" t="n">
        <f aca="false">M5-N5</f>
        <v>17.0641918064572</v>
      </c>
      <c r="P5" s="19" t="n">
        <f aca="false">AU_A_SZ</f>
        <v>375</v>
      </c>
      <c r="Q5" s="19" t="n">
        <f aca="false">P5*AU_A_CP/12</f>
        <v>1.5</v>
      </c>
      <c r="R5" s="19" t="n">
        <f aca="false">MIN(Q5,O5)</f>
        <v>1.5</v>
      </c>
      <c r="S5" s="19" t="n">
        <f aca="false">MIN(AU_RES,Q5-R5)</f>
        <v>0</v>
      </c>
      <c r="T5" s="19" t="n">
        <f aca="false">O5-R5</f>
        <v>15.5641918064572</v>
      </c>
      <c r="U5" s="19" t="n">
        <f aca="false">AU_B_SZ</f>
        <v>40</v>
      </c>
      <c r="V5" s="19" t="n">
        <f aca="false">U5*AU_B_CP/12</f>
        <v>0.18</v>
      </c>
      <c r="W5" s="19" t="n">
        <f aca="false">MIN(V5,T5)</f>
        <v>0.18</v>
      </c>
      <c r="X5" s="19" t="n">
        <f aca="false">MIN((AU_RES-S5),V5-W5)</f>
        <v>0</v>
      </c>
      <c r="Y5" s="19" t="n">
        <f aca="false">T5-W5</f>
        <v>15.3841918064572</v>
      </c>
      <c r="Z5" s="19" t="n">
        <f aca="false">AU_C_SZ</f>
        <v>35</v>
      </c>
      <c r="AA5" s="19" t="n">
        <f aca="false">Z5*AU_C_CP/12</f>
        <v>0.175</v>
      </c>
      <c r="AB5" s="19" t="n">
        <f aca="false">MIN(AA5,Y5)</f>
        <v>0.175</v>
      </c>
      <c r="AC5" s="19" t="n">
        <f aca="false">MIN(((AU_RES-S5)-X5),AA5-AB5)</f>
        <v>0</v>
      </c>
      <c r="AD5" s="19" t="n">
        <f aca="false">Y5-AB5</f>
        <v>15.2091918064572</v>
      </c>
      <c r="AE5" s="19" t="n">
        <f aca="false">AU_D_SZ</f>
        <v>25</v>
      </c>
      <c r="AF5" s="19" t="n">
        <f aca="false">AE5*AU_D_CP/12</f>
        <v>0.151041666666667</v>
      </c>
      <c r="AG5" s="19" t="n">
        <f aca="false">MIN(AF5,AD5)</f>
        <v>0.151041666666667</v>
      </c>
      <c r="AH5" s="19" t="n">
        <f aca="false">MIN((((AU_RES-S5)-X5)-AC5),AF5-AG5)</f>
        <v>0</v>
      </c>
      <c r="AI5" s="19" t="n">
        <f aca="false">AD5-AG5</f>
        <v>15.0581501397906</v>
      </c>
      <c r="AJ5" s="19" t="n">
        <f aca="false">((((AU_RES-S5)-X5)-AC5)-AH5)</f>
        <v>5</v>
      </c>
      <c r="AK5" s="19" t="n">
        <f aca="false">IF(K5&gt;0,MAX(AU_OCT*K5,AU_OCF*AU_POOL),0)</f>
        <v>48.5921781134015</v>
      </c>
      <c r="AL5" s="19" t="n">
        <f aca="false">MAX(0,(P5+U5+Z5+AE5)-MAX(0,K5-AK5))</f>
        <v>37.6703969793869</v>
      </c>
      <c r="AM5" s="19" t="n">
        <f aca="false">MIN(AL5,AI5)</f>
        <v>15.0581501397906</v>
      </c>
      <c r="AN5" s="19" t="n">
        <f aca="false">IF(K5&lt;=0,MIN(AJ5,AL5-AM5),0)</f>
        <v>0</v>
      </c>
      <c r="AO5" s="19" t="n">
        <f aca="false">AM5+AN5</f>
        <v>15.0581501397906</v>
      </c>
      <c r="AP5" s="19" t="n">
        <f aca="false">MIN(P5,MAX(0,AO5-(0)))</f>
        <v>15.0581501397906</v>
      </c>
      <c r="AQ5" s="19" t="n">
        <f aca="false">MIN(U5,MAX(0,AO5-(P5)))</f>
        <v>0</v>
      </c>
      <c r="AR5" s="19" t="n">
        <f aca="false">MIN(Z5,MAX(0,AO5-(P5+U5)))</f>
        <v>0</v>
      </c>
      <c r="AS5" s="19" t="n">
        <f aca="false">MIN(AE5,MAX(0,AO5-(P5+U5+Z5)))</f>
        <v>0</v>
      </c>
      <c r="AT5" s="19" t="n">
        <f aca="false">P5-AP5</f>
        <v>359.941849860209</v>
      </c>
      <c r="AU5" s="19" t="n">
        <f aca="false">U5-AQ5</f>
        <v>40</v>
      </c>
      <c r="AV5" s="19" t="n">
        <f aca="false">Z5-AR5</f>
        <v>35</v>
      </c>
      <c r="AW5" s="19" t="n">
        <f aca="false">AE5-AS5</f>
        <v>25</v>
      </c>
      <c r="AX5" s="19" t="n">
        <f aca="false">MIN((AI5-AM5),MAX(0,AU_RES-(AJ5-AN5)))</f>
        <v>0</v>
      </c>
      <c r="AY5" s="19" t="n">
        <f aca="false">IF(K5&lt;=0,0,(AJ5-AN5)+AX5)</f>
        <v>5</v>
      </c>
      <c r="AZ5" s="19" t="n">
        <f aca="false">(AI5-AM5)-AX5+IF(K5&lt;=0,(AJ5-AN5)+AX5,0)</f>
        <v>0</v>
      </c>
      <c r="BA5" s="19" t="n">
        <f aca="false">E5-L5</f>
        <v>2.17781419344998</v>
      </c>
      <c r="BB5" s="19" t="n">
        <f aca="false">BA5</f>
        <v>2.17781419344998</v>
      </c>
      <c r="BC5" s="19" t="n">
        <f aca="false">AT5+AU5+AV5+AW5</f>
        <v>459.941849860209</v>
      </c>
      <c r="BD5" s="19" t="n">
        <f aca="false">K5-BC5</f>
        <v>25.9799312738052</v>
      </c>
    </row>
    <row r="6" customFormat="false" ht="15" hidden="false" customHeight="false" outlineLevel="0" collapsed="false">
      <c r="B6" s="18" t="n">
        <v>2</v>
      </c>
      <c r="C6" s="18" t="n">
        <f aca="false">MAX(AU_TERM-B6+1,1)</f>
        <v>59</v>
      </c>
      <c r="D6" s="19" t="n">
        <f aca="false">K5</f>
        <v>485.921781134015</v>
      </c>
      <c r="E6" s="19" t="n">
        <f aca="false">D6*(1-(1-MIN(AU_CDR*AU_MULT2,0.999))^(1/12))</f>
        <v>3.84817218858238</v>
      </c>
      <c r="F6" s="19" t="n">
        <f aca="false">D6-E6</f>
        <v>482.073608945432</v>
      </c>
      <c r="G6" s="19" t="n">
        <f aca="false">IF(F6&gt;0,F6*(AU_WAC/12)/(1-(1+AU_WAC/12)^(-C6)),0)</f>
        <v>11.2244371633061</v>
      </c>
      <c r="H6" s="19" t="n">
        <f aca="false">F6*AU_WAC/12</f>
        <v>5.42332810063611</v>
      </c>
      <c r="I6" s="19" t="n">
        <f aca="false">MIN(G6-H6,F6)</f>
        <v>5.80110906267001</v>
      </c>
      <c r="J6" s="19" t="n">
        <f aca="false">IF(C6&lt;=1,(F6-I6),(F6-I6)*(1-(1-AU_CPR)^(1/12)))</f>
        <v>4.16338890239595</v>
      </c>
      <c r="K6" s="19" t="n">
        <f aca="false">IF(C6&lt;=1,0,(F6-I6)-J6)</f>
        <v>472.109110980366</v>
      </c>
      <c r="L6" s="19" t="n">
        <f aca="false">E6*AU_REC</f>
        <v>1.73167748486207</v>
      </c>
      <c r="M6" s="19" t="n">
        <f aca="false">H6+I6+J6+L6</f>
        <v>17.1195035505641</v>
      </c>
      <c r="N6" s="19" t="n">
        <f aca="false">MIN(D6*AU_SERV/12,M6)</f>
        <v>0.404934817611679</v>
      </c>
      <c r="O6" s="19" t="n">
        <f aca="false">M6-N6</f>
        <v>16.7145687329525</v>
      </c>
      <c r="P6" s="19" t="n">
        <f aca="false">AT5</f>
        <v>359.941849860209</v>
      </c>
      <c r="Q6" s="19" t="n">
        <f aca="false">P6*AU_A_CP/12</f>
        <v>1.43976739944084</v>
      </c>
      <c r="R6" s="19" t="n">
        <f aca="false">MIN(Q6,O6)</f>
        <v>1.43976739944084</v>
      </c>
      <c r="S6" s="19" t="n">
        <f aca="false">MIN(AY5,Q6-R6)</f>
        <v>0</v>
      </c>
      <c r="T6" s="19" t="n">
        <f aca="false">O6-R6</f>
        <v>15.2748013335116</v>
      </c>
      <c r="U6" s="19" t="n">
        <f aca="false">AU5</f>
        <v>40</v>
      </c>
      <c r="V6" s="19" t="n">
        <f aca="false">U6*AU_B_CP/12</f>
        <v>0.18</v>
      </c>
      <c r="W6" s="19" t="n">
        <f aca="false">MIN(V6,T6)</f>
        <v>0.18</v>
      </c>
      <c r="X6" s="19" t="n">
        <f aca="false">MIN((AY5-S6),V6-W6)</f>
        <v>0</v>
      </c>
      <c r="Y6" s="19" t="n">
        <f aca="false">T6-W6</f>
        <v>15.0948013335116</v>
      </c>
      <c r="Z6" s="19" t="n">
        <f aca="false">AV5</f>
        <v>35</v>
      </c>
      <c r="AA6" s="19" t="n">
        <f aca="false">Z6*AU_C_CP/12</f>
        <v>0.175</v>
      </c>
      <c r="AB6" s="19" t="n">
        <f aca="false">MIN(AA6,Y6)</f>
        <v>0.175</v>
      </c>
      <c r="AC6" s="19" t="n">
        <f aca="false">MIN(((AY5-S6)-X6),AA6-AB6)</f>
        <v>0</v>
      </c>
      <c r="AD6" s="19" t="n">
        <f aca="false">Y6-AB6</f>
        <v>14.9198013335116</v>
      </c>
      <c r="AE6" s="19" t="n">
        <f aca="false">AW5</f>
        <v>25</v>
      </c>
      <c r="AF6" s="19" t="n">
        <f aca="false">AE6*AU_D_CP/12</f>
        <v>0.151041666666667</v>
      </c>
      <c r="AG6" s="19" t="n">
        <f aca="false">MIN(AF6,AD6)</f>
        <v>0.151041666666667</v>
      </c>
      <c r="AH6" s="19" t="n">
        <f aca="false">MIN((((AY5-S6)-X6)-AC6),AF6-AG6)</f>
        <v>0</v>
      </c>
      <c r="AI6" s="19" t="n">
        <f aca="false">AD6-AG6</f>
        <v>14.768759666845</v>
      </c>
      <c r="AJ6" s="19" t="n">
        <f aca="false">((((AY5-S6)-X6)-AC6)-AH6)</f>
        <v>5</v>
      </c>
      <c r="AK6" s="19" t="n">
        <f aca="false">IF(K6&gt;0,MAX(AU_OCT*K6,AU_OCF*AU_POOL),0)</f>
        <v>47.2109110980366</v>
      </c>
      <c r="AL6" s="19" t="n">
        <f aca="false">MAX(0,(P6+U6+Z6+AE6)-MAX(0,K6-AK6))</f>
        <v>35.0436499778798</v>
      </c>
      <c r="AM6" s="19" t="n">
        <f aca="false">MIN(AL6,AI6)</f>
        <v>14.768759666845</v>
      </c>
      <c r="AN6" s="19" t="n">
        <f aca="false">IF(K6&lt;=0,MIN(AJ6,AL6-AM6),0)</f>
        <v>0</v>
      </c>
      <c r="AO6" s="19" t="n">
        <f aca="false">AM6+AN6</f>
        <v>14.768759666845</v>
      </c>
      <c r="AP6" s="19" t="n">
        <f aca="false">MIN(P6,MAX(0,AO6-(0)))</f>
        <v>14.768759666845</v>
      </c>
      <c r="AQ6" s="19" t="n">
        <f aca="false">MIN(U6,MAX(0,AO6-(P6)))</f>
        <v>0</v>
      </c>
      <c r="AR6" s="19" t="n">
        <f aca="false">MIN(Z6,MAX(0,AO6-(P6+U6)))</f>
        <v>0</v>
      </c>
      <c r="AS6" s="19" t="n">
        <f aca="false">MIN(AE6,MAX(0,AO6-(P6+U6+Z6)))</f>
        <v>0</v>
      </c>
      <c r="AT6" s="19" t="n">
        <f aca="false">P6-AP6</f>
        <v>345.173090193365</v>
      </c>
      <c r="AU6" s="19" t="n">
        <f aca="false">U6-AQ6</f>
        <v>40</v>
      </c>
      <c r="AV6" s="19" t="n">
        <f aca="false">Z6-AR6</f>
        <v>35</v>
      </c>
      <c r="AW6" s="19" t="n">
        <f aca="false">AE6-AS6</f>
        <v>25</v>
      </c>
      <c r="AX6" s="19" t="n">
        <f aca="false">MIN((AI6-AM6),MAX(0,AU_RES-(AJ6-AN6)))</f>
        <v>0</v>
      </c>
      <c r="AY6" s="19" t="n">
        <f aca="false">IF(K6&lt;=0,0,(AJ6-AN6)+AX6)</f>
        <v>5</v>
      </c>
      <c r="AZ6" s="19" t="n">
        <f aca="false">(AI6-AM6)-AX6+IF(K6&lt;=0,(AJ6-AN6)+AX6,0)</f>
        <v>0</v>
      </c>
      <c r="BA6" s="19" t="n">
        <f aca="false">E6-L6</f>
        <v>2.11649470372031</v>
      </c>
      <c r="BB6" s="19" t="n">
        <f aca="false">BB5+BA6</f>
        <v>4.29430889717029</v>
      </c>
      <c r="BC6" s="19" t="n">
        <f aca="false">AT6+AU6+AV6+AW6</f>
        <v>445.173090193365</v>
      </c>
      <c r="BD6" s="19" t="n">
        <f aca="false">K6-BC6</f>
        <v>26.9360207870018</v>
      </c>
    </row>
    <row r="7" customFormat="false" ht="15" hidden="false" customHeight="false" outlineLevel="0" collapsed="false">
      <c r="B7" s="18" t="n">
        <v>3</v>
      </c>
      <c r="C7" s="18" t="n">
        <f aca="false">MAX(AU_TERM-B7+1,1)</f>
        <v>58</v>
      </c>
      <c r="D7" s="19" t="n">
        <f aca="false">K6</f>
        <v>472.109110980366</v>
      </c>
      <c r="E7" s="19" t="n">
        <f aca="false">D7*(1-(1-MIN(AU_CDR*AU_MULT2,0.999))^(1/12))</f>
        <v>3.73878517363671</v>
      </c>
      <c r="F7" s="19" t="n">
        <f aca="false">D7-E7</f>
        <v>468.37032580673</v>
      </c>
      <c r="G7" s="19" t="n">
        <f aca="false">IF(F7&gt;0,F7*(AU_WAC/12)/(1-(1+AU_WAC/12)^(-C7)),0)</f>
        <v>11.0382045834453</v>
      </c>
      <c r="H7" s="19" t="n">
        <f aca="false">F7*AU_WAC/12</f>
        <v>5.26916616532571</v>
      </c>
      <c r="I7" s="19" t="n">
        <f aca="false">MIN(G7-H7,F7)</f>
        <v>5.76903841811958</v>
      </c>
      <c r="J7" s="19" t="n">
        <f aca="false">IF(C7&lt;=1,(F7-I7),(F7-I7)*(1-(1-AU_CPR)^(1/12)))</f>
        <v>4.04388048149308</v>
      </c>
      <c r="K7" s="19" t="n">
        <f aca="false">IF(C7&lt;=1,0,(F7-I7)-J7)</f>
        <v>458.557406907117</v>
      </c>
      <c r="L7" s="19" t="n">
        <f aca="false">E7*AU_REC</f>
        <v>1.68245332813652</v>
      </c>
      <c r="M7" s="19" t="n">
        <f aca="false">H7+I7+J7+L7</f>
        <v>16.7645383930749</v>
      </c>
      <c r="N7" s="19" t="n">
        <f aca="false">MIN(D7*AU_SERV/12,M7)</f>
        <v>0.393424259150305</v>
      </c>
      <c r="O7" s="19" t="n">
        <f aca="false">M7-N7</f>
        <v>16.3711141339246</v>
      </c>
      <c r="P7" s="19" t="n">
        <f aca="false">AT6</f>
        <v>345.173090193365</v>
      </c>
      <c r="Q7" s="19" t="n">
        <f aca="false">P7*AU_A_CP/12</f>
        <v>1.38069236077346</v>
      </c>
      <c r="R7" s="19" t="n">
        <f aca="false">MIN(Q7,O7)</f>
        <v>1.38069236077346</v>
      </c>
      <c r="S7" s="19" t="n">
        <f aca="false">MIN(AY6,Q7-R7)</f>
        <v>0</v>
      </c>
      <c r="T7" s="19" t="n">
        <f aca="false">O7-R7</f>
        <v>14.9904217731511</v>
      </c>
      <c r="U7" s="19" t="n">
        <f aca="false">AU6</f>
        <v>40</v>
      </c>
      <c r="V7" s="19" t="n">
        <f aca="false">U7*AU_B_CP/12</f>
        <v>0.18</v>
      </c>
      <c r="W7" s="19" t="n">
        <f aca="false">MIN(V7,T7)</f>
        <v>0.18</v>
      </c>
      <c r="X7" s="19" t="n">
        <f aca="false">MIN((AY6-S7),V7-W7)</f>
        <v>0</v>
      </c>
      <c r="Y7" s="19" t="n">
        <f aca="false">T7-W7</f>
        <v>14.8104217731511</v>
      </c>
      <c r="Z7" s="19" t="n">
        <f aca="false">AV6</f>
        <v>35</v>
      </c>
      <c r="AA7" s="19" t="n">
        <f aca="false">Z7*AU_C_CP/12</f>
        <v>0.175</v>
      </c>
      <c r="AB7" s="19" t="n">
        <f aca="false">MIN(AA7,Y7)</f>
        <v>0.175</v>
      </c>
      <c r="AC7" s="19" t="n">
        <f aca="false">MIN(((AY6-S7)-X7),AA7-AB7)</f>
        <v>0</v>
      </c>
      <c r="AD7" s="19" t="n">
        <f aca="false">Y7-AB7</f>
        <v>14.6354217731511</v>
      </c>
      <c r="AE7" s="19" t="n">
        <f aca="false">AW6</f>
        <v>25</v>
      </c>
      <c r="AF7" s="19" t="n">
        <f aca="false">AE7*AU_D_CP/12</f>
        <v>0.151041666666667</v>
      </c>
      <c r="AG7" s="19" t="n">
        <f aca="false">MIN(AF7,AD7)</f>
        <v>0.151041666666667</v>
      </c>
      <c r="AH7" s="19" t="n">
        <f aca="false">MIN((((AY6-S7)-X7)-AC7),AF7-AG7)</f>
        <v>0</v>
      </c>
      <c r="AI7" s="19" t="n">
        <f aca="false">AD7-AG7</f>
        <v>14.4843801064845</v>
      </c>
      <c r="AJ7" s="19" t="n">
        <f aca="false">((((AY6-S7)-X7)-AC7)-AH7)</f>
        <v>5</v>
      </c>
      <c r="AK7" s="19" t="n">
        <f aca="false">IF(K7&gt;0,MAX(AU_OCT*K7,AU_OCF*AU_POOL),0)</f>
        <v>45.8557406907117</v>
      </c>
      <c r="AL7" s="19" t="n">
        <f aca="false">MAX(0,(P7+U7+Z7+AE7)-MAX(0,K7-AK7))</f>
        <v>32.4714239769593</v>
      </c>
      <c r="AM7" s="19" t="n">
        <f aca="false">MIN(AL7,AI7)</f>
        <v>14.4843801064845</v>
      </c>
      <c r="AN7" s="19" t="n">
        <f aca="false">IF(K7&lt;=0,MIN(AJ7,AL7-AM7),0)</f>
        <v>0</v>
      </c>
      <c r="AO7" s="19" t="n">
        <f aca="false">AM7+AN7</f>
        <v>14.4843801064845</v>
      </c>
      <c r="AP7" s="19" t="n">
        <f aca="false">MIN(P7,MAX(0,AO7-(0)))</f>
        <v>14.4843801064845</v>
      </c>
      <c r="AQ7" s="19" t="n">
        <f aca="false">MIN(U7,MAX(0,AO7-(P7)))</f>
        <v>0</v>
      </c>
      <c r="AR7" s="19" t="n">
        <f aca="false">MIN(Z7,MAX(0,AO7-(P7+U7)))</f>
        <v>0</v>
      </c>
      <c r="AS7" s="19" t="n">
        <f aca="false">MIN(AE7,MAX(0,AO7-(P7+U7+Z7)))</f>
        <v>0</v>
      </c>
      <c r="AT7" s="19" t="n">
        <f aca="false">P7-AP7</f>
        <v>330.68871008688</v>
      </c>
      <c r="AU7" s="19" t="n">
        <f aca="false">U7-AQ7</f>
        <v>40</v>
      </c>
      <c r="AV7" s="19" t="n">
        <f aca="false">Z7-AR7</f>
        <v>35</v>
      </c>
      <c r="AW7" s="19" t="n">
        <f aca="false">AE7-AS7</f>
        <v>25</v>
      </c>
      <c r="AX7" s="19" t="n">
        <f aca="false">MIN((AI7-AM7),MAX(0,AU_RES-(AJ7-AN7)))</f>
        <v>0</v>
      </c>
      <c r="AY7" s="19" t="n">
        <f aca="false">IF(K7&lt;=0,0,(AJ7-AN7)+AX7)</f>
        <v>5</v>
      </c>
      <c r="AZ7" s="19" t="n">
        <f aca="false">(AI7-AM7)-AX7+IF(K7&lt;=0,(AJ7-AN7)+AX7,0)</f>
        <v>0</v>
      </c>
      <c r="BA7" s="19" t="n">
        <f aca="false">E7-L7</f>
        <v>2.05633184550019</v>
      </c>
      <c r="BB7" s="19" t="n">
        <f aca="false">BB6+BA7</f>
        <v>6.35064074267048</v>
      </c>
      <c r="BC7" s="19" t="n">
        <f aca="false">AT7+AU7+AV7+AW7</f>
        <v>430.68871008688</v>
      </c>
      <c r="BD7" s="19" t="n">
        <f aca="false">K7-BC7</f>
        <v>27.8686968202369</v>
      </c>
    </row>
    <row r="8" customFormat="false" ht="15" hidden="false" customHeight="false" outlineLevel="0" collapsed="false">
      <c r="B8" s="18" t="n">
        <v>4</v>
      </c>
      <c r="C8" s="18" t="n">
        <f aca="false">MAX(AU_TERM-B8+1,1)</f>
        <v>57</v>
      </c>
      <c r="D8" s="19" t="n">
        <f aca="false">K7</f>
        <v>458.557406907117</v>
      </c>
      <c r="E8" s="19" t="n">
        <f aca="false">D8*(1-(1-MIN(AU_CDR*AU_MULT2,0.999))^(1/12))</f>
        <v>3.63146483372341</v>
      </c>
      <c r="F8" s="19" t="n">
        <f aca="false">D8-E8</f>
        <v>454.925942073393</v>
      </c>
      <c r="G8" s="19" t="n">
        <f aca="false">IF(F8&gt;0,F8*(AU_WAC/12)/(1-(1+AU_WAC/12)^(-C8)),0)</f>
        <v>10.8550619201029</v>
      </c>
      <c r="H8" s="19" t="n">
        <f aca="false">F8*AU_WAC/12</f>
        <v>5.11791684832568</v>
      </c>
      <c r="I8" s="19" t="n">
        <f aca="false">MIN(G8-H8,F8)</f>
        <v>5.73714507177727</v>
      </c>
      <c r="J8" s="19" t="n">
        <f aca="false">IF(C8&lt;=1,(F8-I8),(F8-I8)*(1-(1-AU_CPR)^(1/12)))</f>
        <v>3.92663370859637</v>
      </c>
      <c r="K8" s="19" t="n">
        <f aca="false">IF(C8&lt;=1,0,(F8-I8)-J8)</f>
        <v>445.26216329302</v>
      </c>
      <c r="L8" s="19" t="n">
        <f aca="false">E8*AU_REC</f>
        <v>1.63415917517554</v>
      </c>
      <c r="M8" s="19" t="n">
        <f aca="false">H8+I8+J8+L8</f>
        <v>16.4158548038749</v>
      </c>
      <c r="N8" s="19" t="n">
        <f aca="false">MIN(D8*AU_SERV/12,M8)</f>
        <v>0.382131172422598</v>
      </c>
      <c r="O8" s="19" t="n">
        <f aca="false">M8-N8</f>
        <v>16.0337236314523</v>
      </c>
      <c r="P8" s="19" t="n">
        <f aca="false">AT7</f>
        <v>330.68871008688</v>
      </c>
      <c r="Q8" s="19" t="n">
        <f aca="false">P8*AU_A_CP/12</f>
        <v>1.32275484034752</v>
      </c>
      <c r="R8" s="19" t="n">
        <f aca="false">MIN(Q8,O8)</f>
        <v>1.32275484034752</v>
      </c>
      <c r="S8" s="19" t="n">
        <f aca="false">MIN(AY7,Q8-R8)</f>
        <v>0</v>
      </c>
      <c r="T8" s="19" t="n">
        <f aca="false">O8-R8</f>
        <v>14.7109687911047</v>
      </c>
      <c r="U8" s="19" t="n">
        <f aca="false">AU7</f>
        <v>40</v>
      </c>
      <c r="V8" s="19" t="n">
        <f aca="false">U8*AU_B_CP/12</f>
        <v>0.18</v>
      </c>
      <c r="W8" s="19" t="n">
        <f aca="false">MIN(V8,T8)</f>
        <v>0.18</v>
      </c>
      <c r="X8" s="19" t="n">
        <f aca="false">MIN((AY7-S8),V8-W8)</f>
        <v>0</v>
      </c>
      <c r="Y8" s="19" t="n">
        <f aca="false">T8-W8</f>
        <v>14.5309687911047</v>
      </c>
      <c r="Z8" s="19" t="n">
        <f aca="false">AV7</f>
        <v>35</v>
      </c>
      <c r="AA8" s="19" t="n">
        <f aca="false">Z8*AU_C_CP/12</f>
        <v>0.175</v>
      </c>
      <c r="AB8" s="19" t="n">
        <f aca="false">MIN(AA8,Y8)</f>
        <v>0.175</v>
      </c>
      <c r="AC8" s="19" t="n">
        <f aca="false">MIN(((AY7-S8)-X8),AA8-AB8)</f>
        <v>0</v>
      </c>
      <c r="AD8" s="19" t="n">
        <f aca="false">Y8-AB8</f>
        <v>14.3559687911047</v>
      </c>
      <c r="AE8" s="19" t="n">
        <f aca="false">AW7</f>
        <v>25</v>
      </c>
      <c r="AF8" s="19" t="n">
        <f aca="false">AE8*AU_D_CP/12</f>
        <v>0.151041666666667</v>
      </c>
      <c r="AG8" s="19" t="n">
        <f aca="false">MIN(AF8,AD8)</f>
        <v>0.151041666666667</v>
      </c>
      <c r="AH8" s="19" t="n">
        <f aca="false">MIN((((AY7-S8)-X8)-AC8),AF8-AG8)</f>
        <v>0</v>
      </c>
      <c r="AI8" s="19" t="n">
        <f aca="false">AD8-AG8</f>
        <v>14.2049271244381</v>
      </c>
      <c r="AJ8" s="19" t="n">
        <f aca="false">((((AY7-S8)-X8)-AC8)-AH8)</f>
        <v>5</v>
      </c>
      <c r="AK8" s="19" t="n">
        <f aca="false">IF(K8&gt;0,MAX(AU_OCT*K8,AU_OCF*AU_POOL),0)</f>
        <v>44.526216329302</v>
      </c>
      <c r="AL8" s="19" t="n">
        <f aca="false">MAX(0,(P8+U8+Z8+AE8)-MAX(0,K8-AK8))</f>
        <v>29.9527631231621</v>
      </c>
      <c r="AM8" s="19" t="n">
        <f aca="false">MIN(AL8,AI8)</f>
        <v>14.2049271244381</v>
      </c>
      <c r="AN8" s="19" t="n">
        <f aca="false">IF(K8&lt;=0,MIN(AJ8,AL8-AM8),0)</f>
        <v>0</v>
      </c>
      <c r="AO8" s="19" t="n">
        <f aca="false">AM8+AN8</f>
        <v>14.2049271244381</v>
      </c>
      <c r="AP8" s="19" t="n">
        <f aca="false">MIN(P8,MAX(0,AO8-(0)))</f>
        <v>14.2049271244381</v>
      </c>
      <c r="AQ8" s="19" t="n">
        <f aca="false">MIN(U8,MAX(0,AO8-(P8)))</f>
        <v>0</v>
      </c>
      <c r="AR8" s="19" t="n">
        <f aca="false">MIN(Z8,MAX(0,AO8-(P8+U8)))</f>
        <v>0</v>
      </c>
      <c r="AS8" s="19" t="n">
        <f aca="false">MIN(AE8,MAX(0,AO8-(P8+U8+Z8)))</f>
        <v>0</v>
      </c>
      <c r="AT8" s="19" t="n">
        <f aca="false">P8-AP8</f>
        <v>316.483782962442</v>
      </c>
      <c r="AU8" s="19" t="n">
        <f aca="false">U8-AQ8</f>
        <v>40</v>
      </c>
      <c r="AV8" s="19" t="n">
        <f aca="false">Z8-AR8</f>
        <v>35</v>
      </c>
      <c r="AW8" s="19" t="n">
        <f aca="false">AE8-AS8</f>
        <v>25</v>
      </c>
      <c r="AX8" s="19" t="n">
        <f aca="false">MIN((AI8-AM8),MAX(0,AU_RES-(AJ8-AN8)))</f>
        <v>0</v>
      </c>
      <c r="AY8" s="19" t="n">
        <f aca="false">IF(K8&lt;=0,0,(AJ8-AN8)+AX8)</f>
        <v>5</v>
      </c>
      <c r="AZ8" s="19" t="n">
        <f aca="false">(AI8-AM8)-AX8+IF(K8&lt;=0,(AJ8-AN8)+AX8,0)</f>
        <v>0</v>
      </c>
      <c r="BA8" s="19" t="n">
        <f aca="false">E8-L8</f>
        <v>1.99730565854788</v>
      </c>
      <c r="BB8" s="19" t="n">
        <f aca="false">BB7+BA8</f>
        <v>8.34794640121836</v>
      </c>
      <c r="BC8" s="19" t="n">
        <f aca="false">AT8+AU8+AV8+AW8</f>
        <v>416.483782962442</v>
      </c>
      <c r="BD8" s="19" t="n">
        <f aca="false">K8-BC8</f>
        <v>28.7783803305779</v>
      </c>
    </row>
    <row r="9" customFormat="false" ht="15" hidden="false" customHeight="false" outlineLevel="0" collapsed="false">
      <c r="B9" s="18" t="n">
        <v>5</v>
      </c>
      <c r="C9" s="18" t="n">
        <f aca="false">MAX(AU_TERM-B9+1,1)</f>
        <v>56</v>
      </c>
      <c r="D9" s="19" t="n">
        <f aca="false">K8</f>
        <v>445.26216329302</v>
      </c>
      <c r="E9" s="19" t="n">
        <f aca="false">D9*(1-(1-MIN(AU_CDR*AU_MULT2,0.999))^(1/12))</f>
        <v>3.52617548736648</v>
      </c>
      <c r="F9" s="19" t="n">
        <f aca="false">D9-E9</f>
        <v>441.735987805653</v>
      </c>
      <c r="G9" s="19" t="n">
        <f aca="false">IF(F9&gt;0,F9*(AU_WAC/12)/(1-(1+AU_WAC/12)^(-C9)),0)</f>
        <v>10.6749579062876</v>
      </c>
      <c r="H9" s="19" t="n">
        <f aca="false">F9*AU_WAC/12</f>
        <v>4.9695298628136</v>
      </c>
      <c r="I9" s="19" t="n">
        <f aca="false">MIN(G9-H9,F9)</f>
        <v>5.70542804347398</v>
      </c>
      <c r="J9" s="19" t="n">
        <f aca="false">IF(C9&lt;=1,(F9-I9),(F9-I9)*(1-(1-AU_CPR)^(1/12)))</f>
        <v>3.81160951779961</v>
      </c>
      <c r="K9" s="19" t="n">
        <f aca="false">IF(C9&lt;=1,0,(F9-I9)-J9)</f>
        <v>432.21895024438</v>
      </c>
      <c r="L9" s="19" t="n">
        <f aca="false">E9*AU_REC</f>
        <v>1.58677896931492</v>
      </c>
      <c r="M9" s="19" t="n">
        <f aca="false">H9+I9+J9+L9</f>
        <v>16.0733463934021</v>
      </c>
      <c r="N9" s="19" t="n">
        <f aca="false">MIN(D9*AU_SERV/12,M9)</f>
        <v>0.371051802744183</v>
      </c>
      <c r="O9" s="19" t="n">
        <f aca="false">M9-N9</f>
        <v>15.7022945906579</v>
      </c>
      <c r="P9" s="19" t="n">
        <f aca="false">AT8</f>
        <v>316.483782962442</v>
      </c>
      <c r="Q9" s="19" t="n">
        <f aca="false">P9*AU_A_CP/12</f>
        <v>1.26593513184977</v>
      </c>
      <c r="R9" s="19" t="n">
        <f aca="false">MIN(Q9,O9)</f>
        <v>1.26593513184977</v>
      </c>
      <c r="S9" s="19" t="n">
        <f aca="false">MIN(AY8,Q9-R9)</f>
        <v>0</v>
      </c>
      <c r="T9" s="19" t="n">
        <f aca="false">O9-R9</f>
        <v>14.4363594588082</v>
      </c>
      <c r="U9" s="19" t="n">
        <f aca="false">AU8</f>
        <v>40</v>
      </c>
      <c r="V9" s="19" t="n">
        <f aca="false">U9*AU_B_CP/12</f>
        <v>0.18</v>
      </c>
      <c r="W9" s="19" t="n">
        <f aca="false">MIN(V9,T9)</f>
        <v>0.18</v>
      </c>
      <c r="X9" s="19" t="n">
        <f aca="false">MIN((AY8-S9),V9-W9)</f>
        <v>0</v>
      </c>
      <c r="Y9" s="19" t="n">
        <f aca="false">T9-W9</f>
        <v>14.2563594588082</v>
      </c>
      <c r="Z9" s="19" t="n">
        <f aca="false">AV8</f>
        <v>35</v>
      </c>
      <c r="AA9" s="19" t="n">
        <f aca="false">Z9*AU_C_CP/12</f>
        <v>0.175</v>
      </c>
      <c r="AB9" s="19" t="n">
        <f aca="false">MIN(AA9,Y9)</f>
        <v>0.175</v>
      </c>
      <c r="AC9" s="19" t="n">
        <f aca="false">MIN(((AY8-S9)-X9),AA9-AB9)</f>
        <v>0</v>
      </c>
      <c r="AD9" s="19" t="n">
        <f aca="false">Y9-AB9</f>
        <v>14.0813594588082</v>
      </c>
      <c r="AE9" s="19" t="n">
        <f aca="false">AW8</f>
        <v>25</v>
      </c>
      <c r="AF9" s="19" t="n">
        <f aca="false">AE9*AU_D_CP/12</f>
        <v>0.151041666666667</v>
      </c>
      <c r="AG9" s="19" t="n">
        <f aca="false">MIN(AF9,AD9)</f>
        <v>0.151041666666667</v>
      </c>
      <c r="AH9" s="19" t="n">
        <f aca="false">MIN((((AY8-S9)-X9)-AC9),AF9-AG9)</f>
        <v>0</v>
      </c>
      <c r="AI9" s="19" t="n">
        <f aca="false">AD9-AG9</f>
        <v>13.9303177921415</v>
      </c>
      <c r="AJ9" s="19" t="n">
        <f aca="false">((((AY8-S9)-X9)-AC9)-AH9)</f>
        <v>5</v>
      </c>
      <c r="AK9" s="19" t="n">
        <f aca="false">IF(K9&gt;0,MAX(AU_OCT*K9,AU_OCF*AU_POOL),0)</f>
        <v>43.221895024438</v>
      </c>
      <c r="AL9" s="19" t="n">
        <f aca="false">MAX(0,(P9+U9+Z9+AE9)-MAX(0,K9-AK9))</f>
        <v>27.4867277425001</v>
      </c>
      <c r="AM9" s="19" t="n">
        <f aca="false">MIN(AL9,AI9)</f>
        <v>13.9303177921415</v>
      </c>
      <c r="AN9" s="19" t="n">
        <f aca="false">IF(K9&lt;=0,MIN(AJ9,AL9-AM9),0)</f>
        <v>0</v>
      </c>
      <c r="AO9" s="19" t="n">
        <f aca="false">AM9+AN9</f>
        <v>13.9303177921415</v>
      </c>
      <c r="AP9" s="19" t="n">
        <f aca="false">MIN(P9,MAX(0,AO9-(0)))</f>
        <v>13.9303177921415</v>
      </c>
      <c r="AQ9" s="19" t="n">
        <f aca="false">MIN(U9,MAX(0,AO9-(P9)))</f>
        <v>0</v>
      </c>
      <c r="AR9" s="19" t="n">
        <f aca="false">MIN(Z9,MAX(0,AO9-(P9+U9)))</f>
        <v>0</v>
      </c>
      <c r="AS9" s="19" t="n">
        <f aca="false">MIN(AE9,MAX(0,AO9-(P9+U9+Z9)))</f>
        <v>0</v>
      </c>
      <c r="AT9" s="19" t="n">
        <f aca="false">P9-AP9</f>
        <v>302.5534651703</v>
      </c>
      <c r="AU9" s="19" t="n">
        <f aca="false">U9-AQ9</f>
        <v>40</v>
      </c>
      <c r="AV9" s="19" t="n">
        <f aca="false">Z9-AR9</f>
        <v>35</v>
      </c>
      <c r="AW9" s="19" t="n">
        <f aca="false">AE9-AS9</f>
        <v>25</v>
      </c>
      <c r="AX9" s="19" t="n">
        <f aca="false">MIN((AI9-AM9),MAX(0,AU_RES-(AJ9-AN9)))</f>
        <v>0</v>
      </c>
      <c r="AY9" s="19" t="n">
        <f aca="false">IF(K9&lt;=0,0,(AJ9-AN9)+AX9)</f>
        <v>5</v>
      </c>
      <c r="AZ9" s="19" t="n">
        <f aca="false">(AI9-AM9)-AX9+IF(K9&lt;=0,(AJ9-AN9)+AX9,0)</f>
        <v>0</v>
      </c>
      <c r="BA9" s="19" t="n">
        <f aca="false">E9-L9</f>
        <v>1.93939651805157</v>
      </c>
      <c r="BB9" s="19" t="n">
        <f aca="false">BB8+BA9</f>
        <v>10.2873429192699</v>
      </c>
      <c r="BC9" s="19" t="n">
        <f aca="false">AT9+AU9+AV9+AW9</f>
        <v>402.5534651703</v>
      </c>
      <c r="BD9" s="19" t="n">
        <f aca="false">K9-BC9</f>
        <v>29.6654850740793</v>
      </c>
    </row>
    <row r="10" customFormat="false" ht="15" hidden="false" customHeight="false" outlineLevel="0" collapsed="false">
      <c r="B10" s="18" t="n">
        <v>6</v>
      </c>
      <c r="C10" s="18" t="n">
        <f aca="false">MAX(AU_TERM-B10+1,1)</f>
        <v>55</v>
      </c>
      <c r="D10" s="19" t="n">
        <f aca="false">K9</f>
        <v>432.21895024438</v>
      </c>
      <c r="E10" s="19" t="n">
        <f aca="false">D10*(1-(1-MIN(AU_CDR*AU_MULT2,0.999))^(1/12))</f>
        <v>3.42288205280096</v>
      </c>
      <c r="F10" s="19" t="n">
        <f aca="false">D10-E10</f>
        <v>428.796068191579</v>
      </c>
      <c r="G10" s="19" t="n">
        <f aca="false">IF(F10&gt;0,F10*(AU_WAC/12)/(1-(1+AU_WAC/12)^(-C10)),0)</f>
        <v>10.4978421256146</v>
      </c>
      <c r="H10" s="19" t="n">
        <f aca="false">F10*AU_WAC/12</f>
        <v>4.82395576715526</v>
      </c>
      <c r="I10" s="19" t="n">
        <f aca="false">MIN(G10-H10,F10)</f>
        <v>5.67388635845934</v>
      </c>
      <c r="J10" s="19" t="n">
        <f aca="false">IF(C10&lt;=1,(F10-I10),(F10-I10)*(1-(1-AU_CPR)^(1/12)))</f>
        <v>3.69876949988758</v>
      </c>
      <c r="K10" s="19" t="n">
        <f aca="false">IF(C10&lt;=1,0,(F10-I10)-J10)</f>
        <v>419.423412333232</v>
      </c>
      <c r="L10" s="19" t="n">
        <f aca="false">E10*AU_REC</f>
        <v>1.54029692376043</v>
      </c>
      <c r="M10" s="19" t="n">
        <f aca="false">H10+I10+J10+L10</f>
        <v>15.7369085492626</v>
      </c>
      <c r="N10" s="19" t="n">
        <f aca="false">MIN(D10*AU_SERV/12,M10)</f>
        <v>0.360182458536983</v>
      </c>
      <c r="O10" s="19" t="n">
        <f aca="false">M10-N10</f>
        <v>15.3767260907256</v>
      </c>
      <c r="P10" s="19" t="n">
        <f aca="false">AT9</f>
        <v>302.5534651703</v>
      </c>
      <c r="Q10" s="19" t="n">
        <f aca="false">P10*AU_A_CP/12</f>
        <v>1.2102138606812</v>
      </c>
      <c r="R10" s="19" t="n">
        <f aca="false">MIN(Q10,O10)</f>
        <v>1.2102138606812</v>
      </c>
      <c r="S10" s="19" t="n">
        <f aca="false">MIN(AY9,Q10-R10)</f>
        <v>0</v>
      </c>
      <c r="T10" s="19" t="n">
        <f aca="false">O10-R10</f>
        <v>14.1665122300444</v>
      </c>
      <c r="U10" s="19" t="n">
        <f aca="false">AU9</f>
        <v>40</v>
      </c>
      <c r="V10" s="19" t="n">
        <f aca="false">U10*AU_B_CP/12</f>
        <v>0.18</v>
      </c>
      <c r="W10" s="19" t="n">
        <f aca="false">MIN(V10,T10)</f>
        <v>0.18</v>
      </c>
      <c r="X10" s="19" t="n">
        <f aca="false">MIN((AY9-S10),V10-W10)</f>
        <v>0</v>
      </c>
      <c r="Y10" s="19" t="n">
        <f aca="false">T10-W10</f>
        <v>13.9865122300444</v>
      </c>
      <c r="Z10" s="19" t="n">
        <f aca="false">AV9</f>
        <v>35</v>
      </c>
      <c r="AA10" s="19" t="n">
        <f aca="false">Z10*AU_C_CP/12</f>
        <v>0.175</v>
      </c>
      <c r="AB10" s="19" t="n">
        <f aca="false">MIN(AA10,Y10)</f>
        <v>0.175</v>
      </c>
      <c r="AC10" s="19" t="n">
        <f aca="false">MIN(((AY9-S10)-X10),AA10-AB10)</f>
        <v>0</v>
      </c>
      <c r="AD10" s="19" t="n">
        <f aca="false">Y10-AB10</f>
        <v>13.8115122300444</v>
      </c>
      <c r="AE10" s="19" t="n">
        <f aca="false">AW9</f>
        <v>25</v>
      </c>
      <c r="AF10" s="19" t="n">
        <f aca="false">AE10*AU_D_CP/12</f>
        <v>0.151041666666667</v>
      </c>
      <c r="AG10" s="19" t="n">
        <f aca="false">MIN(AF10,AD10)</f>
        <v>0.151041666666667</v>
      </c>
      <c r="AH10" s="19" t="n">
        <f aca="false">MIN((((AY9-S10)-X10)-AC10),AF10-AG10)</f>
        <v>0</v>
      </c>
      <c r="AI10" s="19" t="n">
        <f aca="false">AD10-AG10</f>
        <v>13.6604705633778</v>
      </c>
      <c r="AJ10" s="19" t="n">
        <f aca="false">((((AY9-S10)-X10)-AC10)-AH10)</f>
        <v>5</v>
      </c>
      <c r="AK10" s="19" t="n">
        <f aca="false">IF(K10&gt;0,MAX(AU_OCT*K10,AU_OCF*AU_POOL),0)</f>
        <v>41.9423412333232</v>
      </c>
      <c r="AL10" s="19" t="n">
        <f aca="false">MAX(0,(P10+U10+Z10+AE10)-MAX(0,K10-AK10))</f>
        <v>25.0723940703918</v>
      </c>
      <c r="AM10" s="19" t="n">
        <f aca="false">MIN(AL10,AI10)</f>
        <v>13.6604705633778</v>
      </c>
      <c r="AN10" s="19" t="n">
        <f aca="false">IF(K10&lt;=0,MIN(AJ10,AL10-AM10),0)</f>
        <v>0</v>
      </c>
      <c r="AO10" s="19" t="n">
        <f aca="false">AM10+AN10</f>
        <v>13.6604705633778</v>
      </c>
      <c r="AP10" s="19" t="n">
        <f aca="false">MIN(P10,MAX(0,AO10-(0)))</f>
        <v>13.6604705633778</v>
      </c>
      <c r="AQ10" s="19" t="n">
        <f aca="false">MIN(U10,MAX(0,AO10-(P10)))</f>
        <v>0</v>
      </c>
      <c r="AR10" s="19" t="n">
        <f aca="false">MIN(Z10,MAX(0,AO10-(P10+U10)))</f>
        <v>0</v>
      </c>
      <c r="AS10" s="19" t="n">
        <f aca="false">MIN(AE10,MAX(0,AO10-(P10+U10+Z10)))</f>
        <v>0</v>
      </c>
      <c r="AT10" s="19" t="n">
        <f aca="false">P10-AP10</f>
        <v>288.892994606923</v>
      </c>
      <c r="AU10" s="19" t="n">
        <f aca="false">U10-AQ10</f>
        <v>40</v>
      </c>
      <c r="AV10" s="19" t="n">
        <f aca="false">Z10-AR10</f>
        <v>35</v>
      </c>
      <c r="AW10" s="19" t="n">
        <f aca="false">AE10-AS10</f>
        <v>25</v>
      </c>
      <c r="AX10" s="19" t="n">
        <f aca="false">MIN((AI10-AM10),MAX(0,AU_RES-(AJ10-AN10)))</f>
        <v>0</v>
      </c>
      <c r="AY10" s="19" t="n">
        <f aca="false">IF(K10&lt;=0,0,(AJ10-AN10)+AX10)</f>
        <v>5</v>
      </c>
      <c r="AZ10" s="19" t="n">
        <f aca="false">(AI10-AM10)-AX10+IF(K10&lt;=0,(AJ10-AN10)+AX10,0)</f>
        <v>0</v>
      </c>
      <c r="BA10" s="19" t="n">
        <f aca="false">E10-L10</f>
        <v>1.88258512904053</v>
      </c>
      <c r="BB10" s="19" t="n">
        <f aca="false">BB9+BA10</f>
        <v>12.1699280483105</v>
      </c>
      <c r="BC10" s="19" t="n">
        <f aca="false">AT10+AU10+AV10+AW10</f>
        <v>388.892994606923</v>
      </c>
      <c r="BD10" s="19" t="n">
        <f aca="false">K10-BC10</f>
        <v>30.5304177263092</v>
      </c>
    </row>
    <row r="11" customFormat="false" ht="15" hidden="false" customHeight="false" outlineLevel="0" collapsed="false">
      <c r="B11" s="18" t="n">
        <v>7</v>
      </c>
      <c r="C11" s="18" t="n">
        <f aca="false">MAX(AU_TERM-B11+1,1)</f>
        <v>54</v>
      </c>
      <c r="D11" s="19" t="n">
        <f aca="false">K10</f>
        <v>419.423412333232</v>
      </c>
      <c r="E11" s="19" t="n">
        <f aca="false">D11*(1-(1-MIN(AU_CDR*AU_MULT2,0.999))^(1/12))</f>
        <v>3.32155003798014</v>
      </c>
      <c r="F11" s="19" t="n">
        <f aca="false">D11-E11</f>
        <v>416.101862295252</v>
      </c>
      <c r="G11" s="19" t="n">
        <f aca="false">IF(F11&gt;0,F11*(AU_WAC/12)/(1-(1+AU_WAC/12)^(-C11)),0)</f>
        <v>10.3236649981934</v>
      </c>
      <c r="H11" s="19" t="n">
        <f aca="false">F11*AU_WAC/12</f>
        <v>4.68114595082158</v>
      </c>
      <c r="I11" s="19" t="n">
        <f aca="false">MIN(G11-H11,F11)</f>
        <v>5.64251904737177</v>
      </c>
      <c r="J11" s="19" t="n">
        <f aca="false">IF(C11&lt;=1,(F11-I11),(F11-I11)*(1-(1-AU_CPR)^(1/12)))</f>
        <v>3.58807589139329</v>
      </c>
      <c r="K11" s="19" t="n">
        <f aca="false">IF(C11&lt;=1,0,(F11-I11)-J11)</f>
        <v>406.871267356487</v>
      </c>
      <c r="L11" s="19" t="n">
        <f aca="false">E11*AU_REC</f>
        <v>1.49469751709106</v>
      </c>
      <c r="M11" s="19" t="n">
        <f aca="false">H11+I11+J11+L11</f>
        <v>15.4064384066777</v>
      </c>
      <c r="N11" s="19" t="n">
        <f aca="false">MIN(D11*AU_SERV/12,M11)</f>
        <v>0.349519510277693</v>
      </c>
      <c r="O11" s="19" t="n">
        <f aca="false">M11-N11</f>
        <v>15.0569188964</v>
      </c>
      <c r="P11" s="19" t="n">
        <f aca="false">AT10</f>
        <v>288.892994606923</v>
      </c>
      <c r="Q11" s="19" t="n">
        <f aca="false">P11*AU_A_CP/12</f>
        <v>1.15557197842769</v>
      </c>
      <c r="R11" s="19" t="n">
        <f aca="false">MIN(Q11,O11)</f>
        <v>1.15557197842769</v>
      </c>
      <c r="S11" s="19" t="n">
        <f aca="false">MIN(AY10,Q11-R11)</f>
        <v>0</v>
      </c>
      <c r="T11" s="19" t="n">
        <f aca="false">O11-R11</f>
        <v>13.9013469179723</v>
      </c>
      <c r="U11" s="19" t="n">
        <f aca="false">AU10</f>
        <v>40</v>
      </c>
      <c r="V11" s="19" t="n">
        <f aca="false">U11*AU_B_CP/12</f>
        <v>0.18</v>
      </c>
      <c r="W11" s="19" t="n">
        <f aca="false">MIN(V11,T11)</f>
        <v>0.18</v>
      </c>
      <c r="X11" s="19" t="n">
        <f aca="false">MIN((AY10-S11),V11-W11)</f>
        <v>0</v>
      </c>
      <c r="Y11" s="19" t="n">
        <f aca="false">T11-W11</f>
        <v>13.7213469179723</v>
      </c>
      <c r="Z11" s="19" t="n">
        <f aca="false">AV10</f>
        <v>35</v>
      </c>
      <c r="AA11" s="19" t="n">
        <f aca="false">Z11*AU_C_CP/12</f>
        <v>0.175</v>
      </c>
      <c r="AB11" s="19" t="n">
        <f aca="false">MIN(AA11,Y11)</f>
        <v>0.175</v>
      </c>
      <c r="AC11" s="19" t="n">
        <f aca="false">MIN(((AY10-S11)-X11),AA11-AB11)</f>
        <v>0</v>
      </c>
      <c r="AD11" s="19" t="n">
        <f aca="false">Y11-AB11</f>
        <v>13.5463469179723</v>
      </c>
      <c r="AE11" s="19" t="n">
        <f aca="false">AW10</f>
        <v>25</v>
      </c>
      <c r="AF11" s="19" t="n">
        <f aca="false">AE11*AU_D_CP/12</f>
        <v>0.151041666666667</v>
      </c>
      <c r="AG11" s="19" t="n">
        <f aca="false">MIN(AF11,AD11)</f>
        <v>0.151041666666667</v>
      </c>
      <c r="AH11" s="19" t="n">
        <f aca="false">MIN((((AY10-S11)-X11)-AC11),AF11-AG11)</f>
        <v>0</v>
      </c>
      <c r="AI11" s="19" t="n">
        <f aca="false">AD11-AG11</f>
        <v>13.3953052513057</v>
      </c>
      <c r="AJ11" s="19" t="n">
        <f aca="false">((((AY10-S11)-X11)-AC11)-AH11)</f>
        <v>5</v>
      </c>
      <c r="AK11" s="19" t="n">
        <f aca="false">IF(K11&gt;0,MAX(AU_OCT*K11,AU_OCF*AU_POOL),0)</f>
        <v>40.6871267356487</v>
      </c>
      <c r="AL11" s="19" t="n">
        <f aca="false">MAX(0,(P11+U11+Z11+AE11)-MAX(0,K11-AK11))</f>
        <v>22.7088539860847</v>
      </c>
      <c r="AM11" s="19" t="n">
        <f aca="false">MIN(AL11,AI11)</f>
        <v>13.3953052513057</v>
      </c>
      <c r="AN11" s="19" t="n">
        <f aca="false">IF(K11&lt;=0,MIN(AJ11,AL11-AM11),0)</f>
        <v>0</v>
      </c>
      <c r="AO11" s="19" t="n">
        <f aca="false">AM11+AN11</f>
        <v>13.3953052513057</v>
      </c>
      <c r="AP11" s="19" t="n">
        <f aca="false">MIN(P11,MAX(0,AO11-(0)))</f>
        <v>13.3953052513057</v>
      </c>
      <c r="AQ11" s="19" t="n">
        <f aca="false">MIN(U11,MAX(0,AO11-(P11)))</f>
        <v>0</v>
      </c>
      <c r="AR11" s="19" t="n">
        <f aca="false">MIN(Z11,MAX(0,AO11-(P11+U11)))</f>
        <v>0</v>
      </c>
      <c r="AS11" s="19" t="n">
        <f aca="false">MIN(AE11,MAX(0,AO11-(P11+U11+Z11)))</f>
        <v>0</v>
      </c>
      <c r="AT11" s="19" t="n">
        <f aca="false">P11-AP11</f>
        <v>275.497689355617</v>
      </c>
      <c r="AU11" s="19" t="n">
        <f aca="false">U11-AQ11</f>
        <v>40</v>
      </c>
      <c r="AV11" s="19" t="n">
        <f aca="false">Z11-AR11</f>
        <v>35</v>
      </c>
      <c r="AW11" s="19" t="n">
        <f aca="false">AE11-AS11</f>
        <v>25</v>
      </c>
      <c r="AX11" s="19" t="n">
        <f aca="false">MIN((AI11-AM11),MAX(0,AU_RES-(AJ11-AN11)))</f>
        <v>0</v>
      </c>
      <c r="AY11" s="19" t="n">
        <f aca="false">IF(K11&lt;=0,0,(AJ11-AN11)+AX11)</f>
        <v>5</v>
      </c>
      <c r="AZ11" s="19" t="n">
        <f aca="false">(AI11-AM11)-AX11+IF(K11&lt;=0,(AJ11-AN11)+AX11,0)</f>
        <v>0</v>
      </c>
      <c r="BA11" s="19" t="n">
        <f aca="false">E11-L11</f>
        <v>1.82685252088907</v>
      </c>
      <c r="BB11" s="19" t="n">
        <f aca="false">BB10+BA11</f>
        <v>13.9967805691995</v>
      </c>
      <c r="BC11" s="19" t="n">
        <f aca="false">AT11+AU11+AV11+AW11</f>
        <v>375.497689355617</v>
      </c>
      <c r="BD11" s="19" t="n">
        <f aca="false">K11-BC11</f>
        <v>31.3735780008696</v>
      </c>
    </row>
    <row r="12" customFormat="false" ht="15" hidden="false" customHeight="false" outlineLevel="0" collapsed="false">
      <c r="B12" s="18" t="n">
        <v>8</v>
      </c>
      <c r="C12" s="18" t="n">
        <f aca="false">MAX(AU_TERM-B12+1,1)</f>
        <v>53</v>
      </c>
      <c r="D12" s="19" t="n">
        <f aca="false">K11</f>
        <v>406.871267356487</v>
      </c>
      <c r="E12" s="19" t="n">
        <f aca="false">D12*(1-(1-MIN(AU_CDR*AU_MULT2,0.999))^(1/12))</f>
        <v>3.22214553074887</v>
      </c>
      <c r="F12" s="19" t="n">
        <f aca="false">D12-E12</f>
        <v>403.649121825738</v>
      </c>
      <c r="G12" s="19" t="n">
        <f aca="false">IF(F12&gt;0,F12*(AU_WAC/12)/(1-(1+AU_WAC/12)^(-C12)),0)</f>
        <v>10.1523777667482</v>
      </c>
      <c r="H12" s="19" t="n">
        <f aca="false">F12*AU_WAC/12</f>
        <v>4.54105262053955</v>
      </c>
      <c r="I12" s="19" t="n">
        <f aca="false">MIN(G12-H12,F12)</f>
        <v>5.61132514620867</v>
      </c>
      <c r="J12" s="19" t="n">
        <f aca="false">IF(C12&lt;=1,(F12-I12),(F12-I12)*(1-(1-AU_CPR)^(1/12)))</f>
        <v>3.47949156383712</v>
      </c>
      <c r="K12" s="19" t="n">
        <f aca="false">IF(C12&lt;=1,0,(F12-I12)-J12)</f>
        <v>394.558305115692</v>
      </c>
      <c r="L12" s="19" t="n">
        <f aca="false">E12*AU_REC</f>
        <v>1.44996548883699</v>
      </c>
      <c r="M12" s="19" t="n">
        <f aca="false">H12+I12+J12+L12</f>
        <v>15.0818348194223</v>
      </c>
      <c r="N12" s="19" t="n">
        <f aca="false">MIN(D12*AU_SERV/12,M12)</f>
        <v>0.339059389463739</v>
      </c>
      <c r="O12" s="19" t="n">
        <f aca="false">M12-N12</f>
        <v>14.7427754299586</v>
      </c>
      <c r="P12" s="19" t="n">
        <f aca="false">AT11</f>
        <v>275.497689355617</v>
      </c>
      <c r="Q12" s="19" t="n">
        <f aca="false">P12*AU_A_CP/12</f>
        <v>1.10199075742247</v>
      </c>
      <c r="R12" s="19" t="n">
        <f aca="false">MIN(Q12,O12)</f>
        <v>1.10199075742247</v>
      </c>
      <c r="S12" s="19" t="n">
        <f aca="false">MIN(AY11,Q12-R12)</f>
        <v>0</v>
      </c>
      <c r="T12" s="19" t="n">
        <f aca="false">O12-R12</f>
        <v>13.6407846725361</v>
      </c>
      <c r="U12" s="19" t="n">
        <f aca="false">AU11</f>
        <v>40</v>
      </c>
      <c r="V12" s="19" t="n">
        <f aca="false">U12*AU_B_CP/12</f>
        <v>0.18</v>
      </c>
      <c r="W12" s="19" t="n">
        <f aca="false">MIN(V12,T12)</f>
        <v>0.18</v>
      </c>
      <c r="X12" s="19" t="n">
        <f aca="false">MIN((AY11-S12),V12-W12)</f>
        <v>0</v>
      </c>
      <c r="Y12" s="19" t="n">
        <f aca="false">T12-W12</f>
        <v>13.4607846725361</v>
      </c>
      <c r="Z12" s="19" t="n">
        <f aca="false">AV11</f>
        <v>35</v>
      </c>
      <c r="AA12" s="19" t="n">
        <f aca="false">Z12*AU_C_CP/12</f>
        <v>0.175</v>
      </c>
      <c r="AB12" s="19" t="n">
        <f aca="false">MIN(AA12,Y12)</f>
        <v>0.175</v>
      </c>
      <c r="AC12" s="19" t="n">
        <f aca="false">MIN(((AY11-S12)-X12),AA12-AB12)</f>
        <v>0</v>
      </c>
      <c r="AD12" s="19" t="n">
        <f aca="false">Y12-AB12</f>
        <v>13.2857846725361</v>
      </c>
      <c r="AE12" s="19" t="n">
        <f aca="false">AW11</f>
        <v>25</v>
      </c>
      <c r="AF12" s="19" t="n">
        <f aca="false">AE12*AU_D_CP/12</f>
        <v>0.151041666666667</v>
      </c>
      <c r="AG12" s="19" t="n">
        <f aca="false">MIN(AF12,AD12)</f>
        <v>0.151041666666667</v>
      </c>
      <c r="AH12" s="19" t="n">
        <f aca="false">MIN((((AY11-S12)-X12)-AC12),AF12-AG12)</f>
        <v>0</v>
      </c>
      <c r="AI12" s="19" t="n">
        <f aca="false">AD12-AG12</f>
        <v>13.1347430058695</v>
      </c>
      <c r="AJ12" s="19" t="n">
        <f aca="false">((((AY11-S12)-X12)-AC12)-AH12)</f>
        <v>5</v>
      </c>
      <c r="AK12" s="19" t="n">
        <f aca="false">IF(K12&gt;0,MAX(AU_OCT*K12,AU_OCF*AU_POOL),0)</f>
        <v>39.4558305115692</v>
      </c>
      <c r="AL12" s="19" t="n">
        <f aca="false">MAX(0,(P12+U12+Z12+AE12)-MAX(0,K12-AK12))</f>
        <v>20.3952147514943</v>
      </c>
      <c r="AM12" s="19" t="n">
        <f aca="false">MIN(AL12,AI12)</f>
        <v>13.1347430058695</v>
      </c>
      <c r="AN12" s="19" t="n">
        <f aca="false">IF(K12&lt;=0,MIN(AJ12,AL12-AM12),0)</f>
        <v>0</v>
      </c>
      <c r="AO12" s="19" t="n">
        <f aca="false">AM12+AN12</f>
        <v>13.1347430058695</v>
      </c>
      <c r="AP12" s="19" t="n">
        <f aca="false">MIN(P12,MAX(0,AO12-(0)))</f>
        <v>13.1347430058695</v>
      </c>
      <c r="AQ12" s="19" t="n">
        <f aca="false">MIN(U12,MAX(0,AO12-(P12)))</f>
        <v>0</v>
      </c>
      <c r="AR12" s="19" t="n">
        <f aca="false">MIN(Z12,MAX(0,AO12-(P12+U12)))</f>
        <v>0</v>
      </c>
      <c r="AS12" s="19" t="n">
        <f aca="false">MIN(AE12,MAX(0,AO12-(P12+U12+Z12)))</f>
        <v>0</v>
      </c>
      <c r="AT12" s="19" t="n">
        <f aca="false">P12-AP12</f>
        <v>262.362946349748</v>
      </c>
      <c r="AU12" s="19" t="n">
        <f aca="false">U12-AQ12</f>
        <v>40</v>
      </c>
      <c r="AV12" s="19" t="n">
        <f aca="false">Z12-AR12</f>
        <v>35</v>
      </c>
      <c r="AW12" s="19" t="n">
        <f aca="false">AE12-AS12</f>
        <v>25</v>
      </c>
      <c r="AX12" s="19" t="n">
        <f aca="false">MIN((AI12-AM12),MAX(0,AU_RES-(AJ12-AN12)))</f>
        <v>0</v>
      </c>
      <c r="AY12" s="19" t="n">
        <f aca="false">IF(K12&lt;=0,0,(AJ12-AN12)+AX12)</f>
        <v>5</v>
      </c>
      <c r="AZ12" s="19" t="n">
        <f aca="false">(AI12-AM12)-AX12+IF(K12&lt;=0,(AJ12-AN12)+AX12,0)</f>
        <v>0</v>
      </c>
      <c r="BA12" s="19" t="n">
        <f aca="false">E12-L12</f>
        <v>1.77218004191188</v>
      </c>
      <c r="BB12" s="19" t="n">
        <f aca="false">BB11+BA12</f>
        <v>15.7689606111114</v>
      </c>
      <c r="BC12" s="19" t="n">
        <f aca="false">AT12+AU12+AV12+AW12</f>
        <v>362.362946349748</v>
      </c>
      <c r="BD12" s="19" t="n">
        <f aca="false">K12-BC12</f>
        <v>32.1953587659443</v>
      </c>
    </row>
    <row r="13" customFormat="false" ht="15" hidden="false" customHeight="false" outlineLevel="0" collapsed="false">
      <c r="B13" s="18" t="n">
        <v>9</v>
      </c>
      <c r="C13" s="18" t="n">
        <f aca="false">MAX(AU_TERM-B13+1,1)</f>
        <v>52</v>
      </c>
      <c r="D13" s="19" t="n">
        <f aca="false">K12</f>
        <v>394.558305115692</v>
      </c>
      <c r="E13" s="19" t="n">
        <f aca="false">D13*(1-(1-MIN(AU_CDR*AU_MULT2,0.999))^(1/12))</f>
        <v>3.12463518918008</v>
      </c>
      <c r="F13" s="19" t="n">
        <f aca="false">D13-E13</f>
        <v>391.433669926512</v>
      </c>
      <c r="G13" s="19" t="n">
        <f aca="false">IF(F13&gt;0,F13*(AU_WAC/12)/(1-(1+AU_WAC/12)^(-C13)),0)</f>
        <v>9.98393248297005</v>
      </c>
      <c r="H13" s="19" t="n">
        <f aca="false">F13*AU_WAC/12</f>
        <v>4.40362878667326</v>
      </c>
      <c r="I13" s="19" t="n">
        <f aca="false">MIN(G13-H13,F13)</f>
        <v>5.58030369629679</v>
      </c>
      <c r="J13" s="19" t="n">
        <f aca="false">IF(C13&lt;=1,(F13-I13),(F13-I13)*(1-(1-AU_CPR)^(1/12)))</f>
        <v>3.37298001314465</v>
      </c>
      <c r="K13" s="19" t="n">
        <f aca="false">IF(C13&lt;=1,0,(F13-I13)-J13)</f>
        <v>382.48038621707</v>
      </c>
      <c r="L13" s="19" t="n">
        <f aca="false">E13*AU_REC</f>
        <v>1.40608583513104</v>
      </c>
      <c r="M13" s="19" t="n">
        <f aca="false">H13+I13+J13+L13</f>
        <v>14.7629983312457</v>
      </c>
      <c r="N13" s="19" t="n">
        <f aca="false">MIN(D13*AU_SERV/12,M13)</f>
        <v>0.32879858759641</v>
      </c>
      <c r="O13" s="19" t="n">
        <f aca="false">M13-N13</f>
        <v>14.4341997436493</v>
      </c>
      <c r="P13" s="19" t="n">
        <f aca="false">AT12</f>
        <v>262.362946349748</v>
      </c>
      <c r="Q13" s="19" t="n">
        <f aca="false">P13*AU_A_CP/12</f>
        <v>1.04945178539899</v>
      </c>
      <c r="R13" s="19" t="n">
        <f aca="false">MIN(Q13,O13)</f>
        <v>1.04945178539899</v>
      </c>
      <c r="S13" s="19" t="n">
        <f aca="false">MIN(AY12,Q13-R13)</f>
        <v>0</v>
      </c>
      <c r="T13" s="19" t="n">
        <f aca="false">O13-R13</f>
        <v>13.3847479582503</v>
      </c>
      <c r="U13" s="19" t="n">
        <f aca="false">AU12</f>
        <v>40</v>
      </c>
      <c r="V13" s="19" t="n">
        <f aca="false">U13*AU_B_CP/12</f>
        <v>0.18</v>
      </c>
      <c r="W13" s="19" t="n">
        <f aca="false">MIN(V13,T13)</f>
        <v>0.18</v>
      </c>
      <c r="X13" s="19" t="n">
        <f aca="false">MIN((AY12-S13),V13-W13)</f>
        <v>0</v>
      </c>
      <c r="Y13" s="19" t="n">
        <f aca="false">T13-W13</f>
        <v>13.2047479582503</v>
      </c>
      <c r="Z13" s="19" t="n">
        <f aca="false">AV12</f>
        <v>35</v>
      </c>
      <c r="AA13" s="19" t="n">
        <f aca="false">Z13*AU_C_CP/12</f>
        <v>0.175</v>
      </c>
      <c r="AB13" s="19" t="n">
        <f aca="false">MIN(AA13,Y13)</f>
        <v>0.175</v>
      </c>
      <c r="AC13" s="19" t="n">
        <f aca="false">MIN(((AY12-S13)-X13),AA13-AB13)</f>
        <v>0</v>
      </c>
      <c r="AD13" s="19" t="n">
        <f aca="false">Y13-AB13</f>
        <v>13.0297479582503</v>
      </c>
      <c r="AE13" s="19" t="n">
        <f aca="false">AW12</f>
        <v>25</v>
      </c>
      <c r="AF13" s="19" t="n">
        <f aca="false">AE13*AU_D_CP/12</f>
        <v>0.151041666666667</v>
      </c>
      <c r="AG13" s="19" t="n">
        <f aca="false">MIN(AF13,AD13)</f>
        <v>0.151041666666667</v>
      </c>
      <c r="AH13" s="19" t="n">
        <f aca="false">MIN((((AY12-S13)-X13)-AC13),AF13-AG13)</f>
        <v>0</v>
      </c>
      <c r="AI13" s="19" t="n">
        <f aca="false">AD13-AG13</f>
        <v>12.8787062915837</v>
      </c>
      <c r="AJ13" s="19" t="n">
        <f aca="false">((((AY12-S13)-X13)-AC13)-AH13)</f>
        <v>5</v>
      </c>
      <c r="AK13" s="19" t="n">
        <f aca="false">IF(K13&gt;0,MAX(AU_OCT*K13,AU_OCF*AU_POOL),0)</f>
        <v>38.248038621707</v>
      </c>
      <c r="AL13" s="19" t="n">
        <f aca="false">MAX(0,(P13+U13+Z13+AE13)-MAX(0,K13-AK13))</f>
        <v>18.1305987543842</v>
      </c>
      <c r="AM13" s="19" t="n">
        <f aca="false">MIN(AL13,AI13)</f>
        <v>12.8787062915837</v>
      </c>
      <c r="AN13" s="19" t="n">
        <f aca="false">IF(K13&lt;=0,MIN(AJ13,AL13-AM13),0)</f>
        <v>0</v>
      </c>
      <c r="AO13" s="19" t="n">
        <f aca="false">AM13+AN13</f>
        <v>12.8787062915837</v>
      </c>
      <c r="AP13" s="19" t="n">
        <f aca="false">MIN(P13,MAX(0,AO13-(0)))</f>
        <v>12.8787062915837</v>
      </c>
      <c r="AQ13" s="19" t="n">
        <f aca="false">MIN(U13,MAX(0,AO13-(P13)))</f>
        <v>0</v>
      </c>
      <c r="AR13" s="19" t="n">
        <f aca="false">MIN(Z13,MAX(0,AO13-(P13+U13)))</f>
        <v>0</v>
      </c>
      <c r="AS13" s="19" t="n">
        <f aca="false">MIN(AE13,MAX(0,AO13-(P13+U13+Z13)))</f>
        <v>0</v>
      </c>
      <c r="AT13" s="19" t="n">
        <f aca="false">P13-AP13</f>
        <v>249.484240058164</v>
      </c>
      <c r="AU13" s="19" t="n">
        <f aca="false">U13-AQ13</f>
        <v>40</v>
      </c>
      <c r="AV13" s="19" t="n">
        <f aca="false">Z13-AR13</f>
        <v>35</v>
      </c>
      <c r="AW13" s="19" t="n">
        <f aca="false">AE13-AS13</f>
        <v>25</v>
      </c>
      <c r="AX13" s="19" t="n">
        <f aca="false">MIN((AI13-AM13),MAX(0,AU_RES-(AJ13-AN13)))</f>
        <v>0</v>
      </c>
      <c r="AY13" s="19" t="n">
        <f aca="false">IF(K13&lt;=0,0,(AJ13-AN13)+AX13)</f>
        <v>5</v>
      </c>
      <c r="AZ13" s="19" t="n">
        <f aca="false">(AI13-AM13)-AX13+IF(K13&lt;=0,(AJ13-AN13)+AX13,0)</f>
        <v>0</v>
      </c>
      <c r="BA13" s="19" t="n">
        <f aca="false">E13-L13</f>
        <v>1.71854935404905</v>
      </c>
      <c r="BB13" s="19" t="n">
        <f aca="false">BB12+BA13</f>
        <v>17.4875099651605</v>
      </c>
      <c r="BC13" s="19" t="n">
        <f aca="false">AT13+AU13+AV13+AW13</f>
        <v>349.484240058164</v>
      </c>
      <c r="BD13" s="19" t="n">
        <f aca="false">K13-BC13</f>
        <v>32.9961461589065</v>
      </c>
    </row>
    <row r="14" customFormat="false" ht="15" hidden="false" customHeight="false" outlineLevel="0" collapsed="false">
      <c r="B14" s="18" t="n">
        <v>10</v>
      </c>
      <c r="C14" s="18" t="n">
        <f aca="false">MAX(AU_TERM-B14+1,1)</f>
        <v>51</v>
      </c>
      <c r="D14" s="19" t="n">
        <f aca="false">K13</f>
        <v>382.48038621707</v>
      </c>
      <c r="E14" s="19" t="n">
        <f aca="false">D14*(1-(1-MIN(AU_CDR*AU_MULT2,0.999))^(1/12))</f>
        <v>3.02898623207188</v>
      </c>
      <c r="F14" s="19" t="n">
        <f aca="false">D14-E14</f>
        <v>379.451399984999</v>
      </c>
      <c r="G14" s="19" t="n">
        <f aca="false">IF(F14&gt;0,F14*(AU_WAC/12)/(1-(1+AU_WAC/12)^(-C14)),0)</f>
        <v>9.81828199409403</v>
      </c>
      <c r="H14" s="19" t="n">
        <f aca="false">F14*AU_WAC/12</f>
        <v>4.26882824983123</v>
      </c>
      <c r="I14" s="19" t="n">
        <f aca="false">MIN(G14-H14,F14)</f>
        <v>5.5494537442628</v>
      </c>
      <c r="J14" s="19" t="n">
        <f aca="false">IF(C14&lt;=1,(F14-I14),(F14-I14)*(1-(1-AU_CPR)^(1/12)))</f>
        <v>3.26850534924044</v>
      </c>
      <c r="K14" s="19" t="n">
        <f aca="false">IF(C14&lt;=1,0,(F14-I14)-J14)</f>
        <v>370.633440891495</v>
      </c>
      <c r="L14" s="19" t="n">
        <f aca="false">E14*AU_REC</f>
        <v>1.36304380443235</v>
      </c>
      <c r="M14" s="19" t="n">
        <f aca="false">H14+I14+J14+L14</f>
        <v>14.4498311477668</v>
      </c>
      <c r="N14" s="19" t="n">
        <f aca="false">MIN(D14*AU_SERV/12,M14)</f>
        <v>0.318733655180892</v>
      </c>
      <c r="O14" s="19" t="n">
        <f aca="false">M14-N14</f>
        <v>14.1310974925859</v>
      </c>
      <c r="P14" s="19" t="n">
        <f aca="false">AT13</f>
        <v>249.484240058164</v>
      </c>
      <c r="Q14" s="19" t="n">
        <f aca="false">P14*AU_A_CP/12</f>
        <v>0.997936960232656</v>
      </c>
      <c r="R14" s="19" t="n">
        <f aca="false">MIN(Q14,O14)</f>
        <v>0.997936960232656</v>
      </c>
      <c r="S14" s="19" t="n">
        <f aca="false">MIN(AY13,Q14-R14)</f>
        <v>0</v>
      </c>
      <c r="T14" s="19" t="n">
        <f aca="false">O14-R14</f>
        <v>13.1331605323533</v>
      </c>
      <c r="U14" s="19" t="n">
        <f aca="false">AU13</f>
        <v>40</v>
      </c>
      <c r="V14" s="19" t="n">
        <f aca="false">U14*AU_B_CP/12</f>
        <v>0.18</v>
      </c>
      <c r="W14" s="19" t="n">
        <f aca="false">MIN(V14,T14)</f>
        <v>0.18</v>
      </c>
      <c r="X14" s="19" t="n">
        <f aca="false">MIN((AY13-S14),V14-W14)</f>
        <v>0</v>
      </c>
      <c r="Y14" s="19" t="n">
        <f aca="false">T14-W14</f>
        <v>12.9531605323533</v>
      </c>
      <c r="Z14" s="19" t="n">
        <f aca="false">AV13</f>
        <v>35</v>
      </c>
      <c r="AA14" s="19" t="n">
        <f aca="false">Z14*AU_C_CP/12</f>
        <v>0.175</v>
      </c>
      <c r="AB14" s="19" t="n">
        <f aca="false">MIN(AA14,Y14)</f>
        <v>0.175</v>
      </c>
      <c r="AC14" s="19" t="n">
        <f aca="false">MIN(((AY13-S14)-X14),AA14-AB14)</f>
        <v>0</v>
      </c>
      <c r="AD14" s="19" t="n">
        <f aca="false">Y14-AB14</f>
        <v>12.7781605323533</v>
      </c>
      <c r="AE14" s="19" t="n">
        <f aca="false">AW13</f>
        <v>25</v>
      </c>
      <c r="AF14" s="19" t="n">
        <f aca="false">AE14*AU_D_CP/12</f>
        <v>0.151041666666667</v>
      </c>
      <c r="AG14" s="19" t="n">
        <f aca="false">MIN(AF14,AD14)</f>
        <v>0.151041666666667</v>
      </c>
      <c r="AH14" s="19" t="n">
        <f aca="false">MIN((((AY13-S14)-X14)-AC14),AF14-AG14)</f>
        <v>0</v>
      </c>
      <c r="AI14" s="19" t="n">
        <f aca="false">AD14-AG14</f>
        <v>12.6271188656866</v>
      </c>
      <c r="AJ14" s="19" t="n">
        <f aca="false">((((AY13-S14)-X14)-AC14)-AH14)</f>
        <v>5</v>
      </c>
      <c r="AK14" s="19" t="n">
        <f aca="false">IF(K14&gt;0,MAX(AU_OCT*K14,AU_OCF*AU_POOL),0)</f>
        <v>37.0633440891495</v>
      </c>
      <c r="AL14" s="19" t="n">
        <f aca="false">MAX(0,(P14+U14+Z14+AE14)-MAX(0,K14-AK14))</f>
        <v>15.9141432558181</v>
      </c>
      <c r="AM14" s="19" t="n">
        <f aca="false">MIN(AL14,AI14)</f>
        <v>12.6271188656866</v>
      </c>
      <c r="AN14" s="19" t="n">
        <f aca="false">IF(K14&lt;=0,MIN(AJ14,AL14-AM14),0)</f>
        <v>0</v>
      </c>
      <c r="AO14" s="19" t="n">
        <f aca="false">AM14+AN14</f>
        <v>12.6271188656866</v>
      </c>
      <c r="AP14" s="19" t="n">
        <f aca="false">MIN(P14,MAX(0,AO14-(0)))</f>
        <v>12.6271188656866</v>
      </c>
      <c r="AQ14" s="19" t="n">
        <f aca="false">MIN(U14,MAX(0,AO14-(P14)))</f>
        <v>0</v>
      </c>
      <c r="AR14" s="19" t="n">
        <f aca="false">MIN(Z14,MAX(0,AO14-(P14+U14)))</f>
        <v>0</v>
      </c>
      <c r="AS14" s="19" t="n">
        <f aca="false">MIN(AE14,MAX(0,AO14-(P14+U14+Z14)))</f>
        <v>0</v>
      </c>
      <c r="AT14" s="19" t="n">
        <f aca="false">P14-AP14</f>
        <v>236.857121192477</v>
      </c>
      <c r="AU14" s="19" t="n">
        <f aca="false">U14-AQ14</f>
        <v>40</v>
      </c>
      <c r="AV14" s="19" t="n">
        <f aca="false">Z14-AR14</f>
        <v>35</v>
      </c>
      <c r="AW14" s="19" t="n">
        <f aca="false">AE14-AS14</f>
        <v>25</v>
      </c>
      <c r="AX14" s="19" t="n">
        <f aca="false">MIN((AI14-AM14),MAX(0,AU_RES-(AJ14-AN14)))</f>
        <v>0</v>
      </c>
      <c r="AY14" s="19" t="n">
        <f aca="false">IF(K14&lt;=0,0,(AJ14-AN14)+AX14)</f>
        <v>5</v>
      </c>
      <c r="AZ14" s="19" t="n">
        <f aca="false">(AI14-AM14)-AX14+IF(K14&lt;=0,(AJ14-AN14)+AX14,0)</f>
        <v>0</v>
      </c>
      <c r="BA14" s="19" t="n">
        <f aca="false">E14-L14</f>
        <v>1.66594242763954</v>
      </c>
      <c r="BB14" s="19" t="n">
        <f aca="false">BB13+BA14</f>
        <v>19.1534523928</v>
      </c>
      <c r="BC14" s="19" t="n">
        <f aca="false">AT14+AU14+AV14+AW14</f>
        <v>336.857121192477</v>
      </c>
      <c r="BD14" s="19" t="n">
        <f aca="false">K14-BC14</f>
        <v>33.776319699018</v>
      </c>
    </row>
    <row r="15" customFormat="false" ht="15" hidden="false" customHeight="false" outlineLevel="0" collapsed="false">
      <c r="B15" s="18" t="n">
        <v>11</v>
      </c>
      <c r="C15" s="18" t="n">
        <f aca="false">MAX(AU_TERM-B15+1,1)</f>
        <v>50</v>
      </c>
      <c r="D15" s="19" t="n">
        <f aca="false">K14</f>
        <v>370.633440891495</v>
      </c>
      <c r="E15" s="19" t="n">
        <f aca="false">D15*(1-(1-MIN(AU_CDR*AU_MULT2,0.999))^(1/12))</f>
        <v>2.93516642960256</v>
      </c>
      <c r="F15" s="19" t="n">
        <f aca="false">D15-E15</f>
        <v>367.698274461893</v>
      </c>
      <c r="G15" s="19" t="n">
        <f aca="false">IF(F15&gt;0,F15*(AU_WAC/12)/(1-(1+AU_WAC/12)^(-C15)),0)</f>
        <v>9.65537992970021</v>
      </c>
      <c r="H15" s="19" t="n">
        <f aca="false">F15*AU_WAC/12</f>
        <v>4.13660558769629</v>
      </c>
      <c r="I15" s="19" t="n">
        <f aca="false">MIN(G15-H15,F15)</f>
        <v>5.51877434200391</v>
      </c>
      <c r="J15" s="19" t="n">
        <f aca="false">IF(C15&lt;=1,(F15-I15),(F15-I15)*(1-(1-AU_CPR)^(1/12)))</f>
        <v>3.1660322858146</v>
      </c>
      <c r="K15" s="19" t="n">
        <f aca="false">IF(C15&lt;=1,0,(F15-I15)-J15)</f>
        <v>359.013467834074</v>
      </c>
      <c r="L15" s="19" t="n">
        <f aca="false">E15*AU_REC</f>
        <v>1.32082489332115</v>
      </c>
      <c r="M15" s="19" t="n">
        <f aca="false">H15+I15+J15+L15</f>
        <v>14.142237108836</v>
      </c>
      <c r="N15" s="19" t="n">
        <f aca="false">MIN(D15*AU_SERV/12,M15)</f>
        <v>0.308861200742913</v>
      </c>
      <c r="O15" s="19" t="n">
        <f aca="false">M15-N15</f>
        <v>13.8333759080931</v>
      </c>
      <c r="P15" s="19" t="n">
        <f aca="false">AT14</f>
        <v>236.857121192477</v>
      </c>
      <c r="Q15" s="19" t="n">
        <f aca="false">P15*AU_A_CP/12</f>
        <v>0.947428484769909</v>
      </c>
      <c r="R15" s="19" t="n">
        <f aca="false">MIN(Q15,O15)</f>
        <v>0.947428484769909</v>
      </c>
      <c r="S15" s="19" t="n">
        <f aca="false">MIN(AY14,Q15-R15)</f>
        <v>0</v>
      </c>
      <c r="T15" s="19" t="n">
        <f aca="false">O15-R15</f>
        <v>12.8859474233231</v>
      </c>
      <c r="U15" s="19" t="n">
        <f aca="false">AU14</f>
        <v>40</v>
      </c>
      <c r="V15" s="19" t="n">
        <f aca="false">U15*AU_B_CP/12</f>
        <v>0.18</v>
      </c>
      <c r="W15" s="19" t="n">
        <f aca="false">MIN(V15,T15)</f>
        <v>0.18</v>
      </c>
      <c r="X15" s="19" t="n">
        <f aca="false">MIN((AY14-S15),V15-W15)</f>
        <v>0</v>
      </c>
      <c r="Y15" s="19" t="n">
        <f aca="false">T15-W15</f>
        <v>12.7059474233231</v>
      </c>
      <c r="Z15" s="19" t="n">
        <f aca="false">AV14</f>
        <v>35</v>
      </c>
      <c r="AA15" s="19" t="n">
        <f aca="false">Z15*AU_C_CP/12</f>
        <v>0.175</v>
      </c>
      <c r="AB15" s="19" t="n">
        <f aca="false">MIN(AA15,Y15)</f>
        <v>0.175</v>
      </c>
      <c r="AC15" s="19" t="n">
        <f aca="false">MIN(((AY14-S15)-X15),AA15-AB15)</f>
        <v>0</v>
      </c>
      <c r="AD15" s="19" t="n">
        <f aca="false">Y15-AB15</f>
        <v>12.5309474233231</v>
      </c>
      <c r="AE15" s="19" t="n">
        <f aca="false">AW14</f>
        <v>25</v>
      </c>
      <c r="AF15" s="19" t="n">
        <f aca="false">AE15*AU_D_CP/12</f>
        <v>0.151041666666667</v>
      </c>
      <c r="AG15" s="19" t="n">
        <f aca="false">MIN(AF15,AD15)</f>
        <v>0.151041666666667</v>
      </c>
      <c r="AH15" s="19" t="n">
        <f aca="false">MIN((((AY14-S15)-X15)-AC15),AF15-AG15)</f>
        <v>0</v>
      </c>
      <c r="AI15" s="19" t="n">
        <f aca="false">AD15-AG15</f>
        <v>12.3799057566565</v>
      </c>
      <c r="AJ15" s="19" t="n">
        <f aca="false">((((AY14-S15)-X15)-AC15)-AH15)</f>
        <v>5</v>
      </c>
      <c r="AK15" s="19" t="n">
        <f aca="false">IF(K15&gt;0,MAX(AU_OCT*K15,AU_OCF*AU_POOL),0)</f>
        <v>35.9013467834074</v>
      </c>
      <c r="AL15" s="19" t="n">
        <f aca="false">MAX(0,(P15+U15+Z15+AE15)-MAX(0,K15-AK15))</f>
        <v>13.7450001418104</v>
      </c>
      <c r="AM15" s="19" t="n">
        <f aca="false">MIN(AL15,AI15)</f>
        <v>12.3799057566565</v>
      </c>
      <c r="AN15" s="19" t="n">
        <f aca="false">IF(K15&lt;=0,MIN(AJ15,AL15-AM15),0)</f>
        <v>0</v>
      </c>
      <c r="AO15" s="19" t="n">
        <f aca="false">AM15+AN15</f>
        <v>12.3799057566565</v>
      </c>
      <c r="AP15" s="19" t="n">
        <f aca="false">MIN(P15,MAX(0,AO15-(0)))</f>
        <v>12.3799057566565</v>
      </c>
      <c r="AQ15" s="19" t="n">
        <f aca="false">MIN(U15,MAX(0,AO15-(P15)))</f>
        <v>0</v>
      </c>
      <c r="AR15" s="19" t="n">
        <f aca="false">MIN(Z15,MAX(0,AO15-(P15+U15)))</f>
        <v>0</v>
      </c>
      <c r="AS15" s="19" t="n">
        <f aca="false">MIN(AE15,MAX(0,AO15-(P15+U15+Z15)))</f>
        <v>0</v>
      </c>
      <c r="AT15" s="19" t="n">
        <f aca="false">P15-AP15</f>
        <v>224.477215435821</v>
      </c>
      <c r="AU15" s="19" t="n">
        <f aca="false">U15-AQ15</f>
        <v>40</v>
      </c>
      <c r="AV15" s="19" t="n">
        <f aca="false">Z15-AR15</f>
        <v>35</v>
      </c>
      <c r="AW15" s="19" t="n">
        <f aca="false">AE15-AS15</f>
        <v>25</v>
      </c>
      <c r="AX15" s="19" t="n">
        <f aca="false">MIN((AI15-AM15),MAX(0,AU_RES-(AJ15-AN15)))</f>
        <v>0</v>
      </c>
      <c r="AY15" s="19" t="n">
        <f aca="false">IF(K15&lt;=0,0,(AJ15-AN15)+AX15)</f>
        <v>5</v>
      </c>
      <c r="AZ15" s="19" t="n">
        <f aca="false">(AI15-AM15)-AX15+IF(K15&lt;=0,(AJ15-AN15)+AX15,0)</f>
        <v>0</v>
      </c>
      <c r="BA15" s="19" t="n">
        <f aca="false">E15-L15</f>
        <v>1.61434153628141</v>
      </c>
      <c r="BB15" s="19" t="n">
        <f aca="false">BB14+BA15</f>
        <v>20.7677939290814</v>
      </c>
      <c r="BC15" s="19" t="n">
        <f aca="false">AT15+AU15+AV15+AW15</f>
        <v>324.477215435821</v>
      </c>
      <c r="BD15" s="19" t="n">
        <f aca="false">K15-BC15</f>
        <v>34.5362523982535</v>
      </c>
    </row>
    <row r="16" customFormat="false" ht="15" hidden="false" customHeight="false" outlineLevel="0" collapsed="false">
      <c r="B16" s="18" t="n">
        <v>12</v>
      </c>
      <c r="C16" s="18" t="n">
        <f aca="false">MAX(AU_TERM-B16+1,1)</f>
        <v>49</v>
      </c>
      <c r="D16" s="19" t="n">
        <f aca="false">K15</f>
        <v>359.013467834074</v>
      </c>
      <c r="E16" s="19" t="n">
        <f aca="false">D16*(1-(1-MIN(AU_CDR*AU_MULT2,0.999))^(1/12))</f>
        <v>2.8431440941409</v>
      </c>
      <c r="F16" s="19" t="n">
        <f aca="false">D16-E16</f>
        <v>356.170323739933</v>
      </c>
      <c r="G16" s="19" t="n">
        <f aca="false">IF(F16&gt;0,F16*(AU_WAC/12)/(1-(1+AU_WAC/12)^(-C16)),0)</f>
        <v>9.49518068873311</v>
      </c>
      <c r="H16" s="19" t="n">
        <f aca="false">F16*AU_WAC/12</f>
        <v>4.00691614207425</v>
      </c>
      <c r="I16" s="19" t="n">
        <f aca="false">MIN(G16-H16,F16)</f>
        <v>5.48826454665886</v>
      </c>
      <c r="J16" s="19" t="n">
        <f aca="false">IF(C16&lt;=1,(F16-I16),(F16-I16)*(1-(1-AU_CPR)^(1/12)))</f>
        <v>3.06552613025953</v>
      </c>
      <c r="K16" s="19" t="n">
        <f aca="false">IF(C16&lt;=1,0,(F16-I16)-J16)</f>
        <v>347.616533063015</v>
      </c>
      <c r="L16" s="19" t="n">
        <f aca="false">E16*AU_REC</f>
        <v>1.2794148423634</v>
      </c>
      <c r="M16" s="19" t="n">
        <f aca="false">H16+I16+J16+L16</f>
        <v>13.840121661356</v>
      </c>
      <c r="N16" s="19" t="n">
        <f aca="false">MIN(D16*AU_SERV/12,M16)</f>
        <v>0.299177889861729</v>
      </c>
      <c r="O16" s="19" t="n">
        <f aca="false">M16-N16</f>
        <v>13.5409437714943</v>
      </c>
      <c r="P16" s="19" t="n">
        <f aca="false">AT15</f>
        <v>224.477215435821</v>
      </c>
      <c r="Q16" s="19" t="n">
        <f aca="false">P16*AU_A_CP/12</f>
        <v>0.897908861743283</v>
      </c>
      <c r="R16" s="19" t="n">
        <f aca="false">MIN(Q16,O16)</f>
        <v>0.897908861743283</v>
      </c>
      <c r="S16" s="19" t="n">
        <f aca="false">MIN(AY15,Q16-R16)</f>
        <v>0</v>
      </c>
      <c r="T16" s="19" t="n">
        <f aca="false">O16-R16</f>
        <v>12.643034909751</v>
      </c>
      <c r="U16" s="19" t="n">
        <f aca="false">AU15</f>
        <v>40</v>
      </c>
      <c r="V16" s="19" t="n">
        <f aca="false">U16*AU_B_CP/12</f>
        <v>0.18</v>
      </c>
      <c r="W16" s="19" t="n">
        <f aca="false">MIN(V16,T16)</f>
        <v>0.18</v>
      </c>
      <c r="X16" s="19" t="n">
        <f aca="false">MIN((AY15-S16),V16-W16)</f>
        <v>0</v>
      </c>
      <c r="Y16" s="19" t="n">
        <f aca="false">T16-W16</f>
        <v>12.463034909751</v>
      </c>
      <c r="Z16" s="19" t="n">
        <f aca="false">AV15</f>
        <v>35</v>
      </c>
      <c r="AA16" s="19" t="n">
        <f aca="false">Z16*AU_C_CP/12</f>
        <v>0.175</v>
      </c>
      <c r="AB16" s="19" t="n">
        <f aca="false">MIN(AA16,Y16)</f>
        <v>0.175</v>
      </c>
      <c r="AC16" s="19" t="n">
        <f aca="false">MIN(((AY15-S16)-X16),AA16-AB16)</f>
        <v>0</v>
      </c>
      <c r="AD16" s="19" t="n">
        <f aca="false">Y16-AB16</f>
        <v>12.288034909751</v>
      </c>
      <c r="AE16" s="19" t="n">
        <f aca="false">AW15</f>
        <v>25</v>
      </c>
      <c r="AF16" s="19" t="n">
        <f aca="false">AE16*AU_D_CP/12</f>
        <v>0.151041666666667</v>
      </c>
      <c r="AG16" s="19" t="n">
        <f aca="false">MIN(AF16,AD16)</f>
        <v>0.151041666666667</v>
      </c>
      <c r="AH16" s="19" t="n">
        <f aca="false">MIN((((AY15-S16)-X16)-AC16),AF16-AG16)</f>
        <v>0</v>
      </c>
      <c r="AI16" s="19" t="n">
        <f aca="false">AD16-AG16</f>
        <v>12.1369932430844</v>
      </c>
      <c r="AJ16" s="19" t="n">
        <f aca="false">((((AY15-S16)-X16)-AC16)-AH16)</f>
        <v>5</v>
      </c>
      <c r="AK16" s="19" t="n">
        <f aca="false">IF(K16&gt;0,MAX(AU_OCT*K16,AU_OCF*AU_POOL),0)</f>
        <v>34.7616533063015</v>
      </c>
      <c r="AL16" s="19" t="n">
        <f aca="false">MAX(0,(P16+U16+Z16+AE16)-MAX(0,K16-AK16))</f>
        <v>11.6223356791073</v>
      </c>
      <c r="AM16" s="19" t="n">
        <f aca="false">MIN(AL16,AI16)</f>
        <v>11.6223356791073</v>
      </c>
      <c r="AN16" s="19" t="n">
        <f aca="false">IF(K16&lt;=0,MIN(AJ16,AL16-AM16),0)</f>
        <v>0</v>
      </c>
      <c r="AO16" s="19" t="n">
        <f aca="false">AM16+AN16</f>
        <v>11.6223356791073</v>
      </c>
      <c r="AP16" s="19" t="n">
        <f aca="false">MIN(P16,MAX(0,AO16-(0)))</f>
        <v>11.6223356791073</v>
      </c>
      <c r="AQ16" s="19" t="n">
        <f aca="false">MIN(U16,MAX(0,AO16-(P16)))</f>
        <v>0</v>
      </c>
      <c r="AR16" s="19" t="n">
        <f aca="false">MIN(Z16,MAX(0,AO16-(P16+U16)))</f>
        <v>0</v>
      </c>
      <c r="AS16" s="19" t="n">
        <f aca="false">MIN(AE16,MAX(0,AO16-(P16+U16+Z16)))</f>
        <v>0</v>
      </c>
      <c r="AT16" s="19" t="n">
        <f aca="false">P16-AP16</f>
        <v>212.854879756714</v>
      </c>
      <c r="AU16" s="19" t="n">
        <f aca="false">U16-AQ16</f>
        <v>40</v>
      </c>
      <c r="AV16" s="19" t="n">
        <f aca="false">Z16-AR16</f>
        <v>35</v>
      </c>
      <c r="AW16" s="19" t="n">
        <f aca="false">AE16-AS16</f>
        <v>25</v>
      </c>
      <c r="AX16" s="19" t="n">
        <f aca="false">MIN((AI16-AM16),MAX(0,AU_RES-(AJ16-AN16)))</f>
        <v>0</v>
      </c>
      <c r="AY16" s="19" t="n">
        <f aca="false">IF(K16&lt;=0,0,(AJ16-AN16)+AX16)</f>
        <v>5</v>
      </c>
      <c r="AZ16" s="19" t="n">
        <f aca="false">(AI16-AM16)-AX16+IF(K16&lt;=0,(AJ16-AN16)+AX16,0)</f>
        <v>0.514657563977096</v>
      </c>
      <c r="BA16" s="19" t="n">
        <f aca="false">E16-L16</f>
        <v>1.56372925177749</v>
      </c>
      <c r="BB16" s="19" t="n">
        <f aca="false">BB15+BA16</f>
        <v>22.3315231808589</v>
      </c>
      <c r="BC16" s="19" t="n">
        <f aca="false">AT16+AU16+AV16+AW16</f>
        <v>312.854879756714</v>
      </c>
      <c r="BD16" s="19" t="n">
        <f aca="false">K16-BC16</f>
        <v>34.7616533063015</v>
      </c>
    </row>
    <row r="17" customFormat="false" ht="15" hidden="false" customHeight="false" outlineLevel="0" collapsed="false">
      <c r="B17" s="18" t="n">
        <v>13</v>
      </c>
      <c r="C17" s="18" t="n">
        <f aca="false">MAX(AU_TERM-B17+1,1)</f>
        <v>48</v>
      </c>
      <c r="D17" s="19" t="n">
        <f aca="false">K16</f>
        <v>347.616533063015</v>
      </c>
      <c r="E17" s="19" t="n">
        <f aca="false">D17*(1-(1-MIN(AU_CDR*AU_MULT2,0.999))^(1/12))</f>
        <v>2.75288807120913</v>
      </c>
      <c r="F17" s="19" t="n">
        <f aca="false">D17-E17</f>
        <v>344.863644991806</v>
      </c>
      <c r="G17" s="19" t="n">
        <f aca="false">IF(F17&gt;0,F17*(AU_WAC/12)/(1-(1+AU_WAC/12)^(-C17)),0)</f>
        <v>9.33763942673662</v>
      </c>
      <c r="H17" s="19" t="n">
        <f aca="false">F17*AU_WAC/12</f>
        <v>3.87971600615782</v>
      </c>
      <c r="I17" s="19" t="n">
        <f aca="false">MIN(G17-H17,F17)</f>
        <v>5.4579234205788</v>
      </c>
      <c r="J17" s="19" t="n">
        <f aca="false">IF(C17&lt;=1,(F17-I17),(F17-I17)*(1-(1-AU_CPR)^(1/12)))</f>
        <v>2.96695277377378</v>
      </c>
      <c r="K17" s="19" t="n">
        <f aca="false">IF(C17&lt;=1,0,(F17-I17)-J17)</f>
        <v>336.438768797453</v>
      </c>
      <c r="L17" s="19" t="n">
        <f aca="false">E17*AU_REC</f>
        <v>1.23879963204411</v>
      </c>
      <c r="M17" s="19" t="n">
        <f aca="false">H17+I17+J17+L17</f>
        <v>13.5433918325545</v>
      </c>
      <c r="N17" s="19" t="n">
        <f aca="false">MIN(D17*AU_SERV/12,M17)</f>
        <v>0.289680444219179</v>
      </c>
      <c r="O17" s="19" t="n">
        <f aca="false">M17-N17</f>
        <v>13.2537113883353</v>
      </c>
      <c r="P17" s="19" t="n">
        <f aca="false">AT16</f>
        <v>212.854879756714</v>
      </c>
      <c r="Q17" s="19" t="n">
        <f aca="false">P17*AU_A_CP/12</f>
        <v>0.851419519026854</v>
      </c>
      <c r="R17" s="19" t="n">
        <f aca="false">MIN(Q17,O17)</f>
        <v>0.851419519026854</v>
      </c>
      <c r="S17" s="19" t="n">
        <f aca="false">MIN(AY16,Q17-R17)</f>
        <v>0</v>
      </c>
      <c r="T17" s="19" t="n">
        <f aca="false">O17-R17</f>
        <v>12.4022918693085</v>
      </c>
      <c r="U17" s="19" t="n">
        <f aca="false">AU16</f>
        <v>40</v>
      </c>
      <c r="V17" s="19" t="n">
        <f aca="false">U17*AU_B_CP/12</f>
        <v>0.18</v>
      </c>
      <c r="W17" s="19" t="n">
        <f aca="false">MIN(V17,T17)</f>
        <v>0.18</v>
      </c>
      <c r="X17" s="19" t="n">
        <f aca="false">MIN((AY16-S17),V17-W17)</f>
        <v>0</v>
      </c>
      <c r="Y17" s="19" t="n">
        <f aca="false">T17-W17</f>
        <v>12.2222918693085</v>
      </c>
      <c r="Z17" s="19" t="n">
        <f aca="false">AV16</f>
        <v>35</v>
      </c>
      <c r="AA17" s="19" t="n">
        <f aca="false">Z17*AU_C_CP/12</f>
        <v>0.175</v>
      </c>
      <c r="AB17" s="19" t="n">
        <f aca="false">MIN(AA17,Y17)</f>
        <v>0.175</v>
      </c>
      <c r="AC17" s="19" t="n">
        <f aca="false">MIN(((AY16-S17)-X17),AA17-AB17)</f>
        <v>0</v>
      </c>
      <c r="AD17" s="19" t="n">
        <f aca="false">Y17-AB17</f>
        <v>12.0472918693085</v>
      </c>
      <c r="AE17" s="19" t="n">
        <f aca="false">AW16</f>
        <v>25</v>
      </c>
      <c r="AF17" s="19" t="n">
        <f aca="false">AE17*AU_D_CP/12</f>
        <v>0.151041666666667</v>
      </c>
      <c r="AG17" s="19" t="n">
        <f aca="false">MIN(AF17,AD17)</f>
        <v>0.151041666666667</v>
      </c>
      <c r="AH17" s="19" t="n">
        <f aca="false">MIN((((AY16-S17)-X17)-AC17),AF17-AG17)</f>
        <v>0</v>
      </c>
      <c r="AI17" s="19" t="n">
        <f aca="false">AD17-AG17</f>
        <v>11.8962502026418</v>
      </c>
      <c r="AJ17" s="19" t="n">
        <f aca="false">((((AY16-S17)-X17)-AC17)-AH17)</f>
        <v>5</v>
      </c>
      <c r="AK17" s="19" t="n">
        <f aca="false">IF(K17&gt;0,MAX(AU_OCT*K17,AU_OCF*AU_POOL),0)</f>
        <v>33.6438768797453</v>
      </c>
      <c r="AL17" s="19" t="n">
        <f aca="false">MAX(0,(P17+U17+Z17+AE17)-MAX(0,K17-AK17))</f>
        <v>10.0599878390056</v>
      </c>
      <c r="AM17" s="19" t="n">
        <f aca="false">MIN(AL17,AI17)</f>
        <v>10.0599878390056</v>
      </c>
      <c r="AN17" s="19" t="n">
        <f aca="false">IF(K17&lt;=0,MIN(AJ17,AL17-AM17),0)</f>
        <v>0</v>
      </c>
      <c r="AO17" s="19" t="n">
        <f aca="false">AM17+AN17</f>
        <v>10.0599878390056</v>
      </c>
      <c r="AP17" s="19" t="n">
        <f aca="false">MIN(P17,MAX(0,AO17-(0)))</f>
        <v>10.0599878390056</v>
      </c>
      <c r="AQ17" s="19" t="n">
        <f aca="false">MIN(U17,MAX(0,AO17-(P17)))</f>
        <v>0</v>
      </c>
      <c r="AR17" s="19" t="n">
        <f aca="false">MIN(Z17,MAX(0,AO17-(P17+U17)))</f>
        <v>0</v>
      </c>
      <c r="AS17" s="19" t="n">
        <f aca="false">MIN(AE17,MAX(0,AO17-(P17+U17+Z17)))</f>
        <v>0</v>
      </c>
      <c r="AT17" s="19" t="n">
        <f aca="false">P17-AP17</f>
        <v>202.794891917708</v>
      </c>
      <c r="AU17" s="19" t="n">
        <f aca="false">U17-AQ17</f>
        <v>40</v>
      </c>
      <c r="AV17" s="19" t="n">
        <f aca="false">Z17-AR17</f>
        <v>35</v>
      </c>
      <c r="AW17" s="19" t="n">
        <f aca="false">AE17-AS17</f>
        <v>25</v>
      </c>
      <c r="AX17" s="19" t="n">
        <f aca="false">MIN((AI17-AM17),MAX(0,AU_RES-(AJ17-AN17)))</f>
        <v>0</v>
      </c>
      <c r="AY17" s="19" t="n">
        <f aca="false">IF(K17&lt;=0,0,(AJ17-AN17)+AX17)</f>
        <v>5</v>
      </c>
      <c r="AZ17" s="19" t="n">
        <f aca="false">(AI17-AM17)-AX17+IF(K17&lt;=0,(AJ17-AN17)+AX17,0)</f>
        <v>1.83626236363621</v>
      </c>
      <c r="BA17" s="19" t="n">
        <f aca="false">E17-L17</f>
        <v>1.51408843916502</v>
      </c>
      <c r="BB17" s="19" t="n">
        <f aca="false">BB16+BA17</f>
        <v>23.8456116200239</v>
      </c>
      <c r="BC17" s="19" t="n">
        <f aca="false">AT17+AU17+AV17+AW17</f>
        <v>302.794891917708</v>
      </c>
      <c r="BD17" s="19" t="n">
        <f aca="false">K17-BC17</f>
        <v>33.6438768797454</v>
      </c>
    </row>
    <row r="18" customFormat="false" ht="15" hidden="false" customHeight="false" outlineLevel="0" collapsed="false">
      <c r="B18" s="18" t="n">
        <v>14</v>
      </c>
      <c r="C18" s="18" t="n">
        <f aca="false">MAX(AU_TERM-B18+1,1)</f>
        <v>47</v>
      </c>
      <c r="D18" s="19" t="n">
        <f aca="false">K17</f>
        <v>336.438768797453</v>
      </c>
      <c r="E18" s="19" t="n">
        <f aca="false">D18*(1-(1-MIN(AU_CDR*AU_MULT2,0.999))^(1/12))</f>
        <v>2.66436773059611</v>
      </c>
      <c r="F18" s="19" t="n">
        <f aca="false">D18-E18</f>
        <v>333.774401066857</v>
      </c>
      <c r="G18" s="19" t="n">
        <f aca="false">IF(F18&gt;0,F18*(AU_WAC/12)/(1-(1+AU_WAC/12)^(-C18)),0)</f>
        <v>9.18271204330075</v>
      </c>
      <c r="H18" s="19" t="n">
        <f aca="false">F18*AU_WAC/12</f>
        <v>3.75496201200214</v>
      </c>
      <c r="I18" s="19" t="n">
        <f aca="false">MIN(G18-H18,F18)</f>
        <v>5.4277500312986</v>
      </c>
      <c r="J18" s="19" t="n">
        <f aca="false">IF(C18&lt;=1,(F18-I18),(F18-I18)*(1-(1-AU_CPR)^(1/12)))</f>
        <v>2.87027868163042</v>
      </c>
      <c r="K18" s="19" t="n">
        <f aca="false">IF(C18&lt;=1,0,(F18-I18)-J18)</f>
        <v>325.476372353928</v>
      </c>
      <c r="L18" s="19" t="n">
        <f aca="false">E18*AU_REC</f>
        <v>1.19896547876825</v>
      </c>
      <c r="M18" s="19" t="n">
        <f aca="false">H18+I18+J18+L18</f>
        <v>13.2519562036994</v>
      </c>
      <c r="N18" s="19" t="n">
        <f aca="false">MIN(D18*AU_SERV/12,M18)</f>
        <v>0.280365640664544</v>
      </c>
      <c r="O18" s="19" t="n">
        <f aca="false">M18-N18</f>
        <v>12.9715905630349</v>
      </c>
      <c r="P18" s="19" t="n">
        <f aca="false">AT17</f>
        <v>202.794891917708</v>
      </c>
      <c r="Q18" s="19" t="n">
        <f aca="false">P18*AU_A_CP/12</f>
        <v>0.811179567670832</v>
      </c>
      <c r="R18" s="19" t="n">
        <f aca="false">MIN(Q18,O18)</f>
        <v>0.811179567670832</v>
      </c>
      <c r="S18" s="19" t="n">
        <f aca="false">MIN(AY17,Q18-R18)</f>
        <v>0</v>
      </c>
      <c r="T18" s="19" t="n">
        <f aca="false">O18-R18</f>
        <v>12.160410995364</v>
      </c>
      <c r="U18" s="19" t="n">
        <f aca="false">AU17</f>
        <v>40</v>
      </c>
      <c r="V18" s="19" t="n">
        <f aca="false">U18*AU_B_CP/12</f>
        <v>0.18</v>
      </c>
      <c r="W18" s="19" t="n">
        <f aca="false">MIN(V18,T18)</f>
        <v>0.18</v>
      </c>
      <c r="X18" s="19" t="n">
        <f aca="false">MIN((AY17-S18),V18-W18)</f>
        <v>0</v>
      </c>
      <c r="Y18" s="19" t="n">
        <f aca="false">T18-W18</f>
        <v>11.980410995364</v>
      </c>
      <c r="Z18" s="19" t="n">
        <f aca="false">AV17</f>
        <v>35</v>
      </c>
      <c r="AA18" s="19" t="n">
        <f aca="false">Z18*AU_C_CP/12</f>
        <v>0.175</v>
      </c>
      <c r="AB18" s="19" t="n">
        <f aca="false">MIN(AA18,Y18)</f>
        <v>0.175</v>
      </c>
      <c r="AC18" s="19" t="n">
        <f aca="false">MIN(((AY17-S18)-X18),AA18-AB18)</f>
        <v>0</v>
      </c>
      <c r="AD18" s="19" t="n">
        <f aca="false">Y18-AB18</f>
        <v>11.805410995364</v>
      </c>
      <c r="AE18" s="19" t="n">
        <f aca="false">AW17</f>
        <v>25</v>
      </c>
      <c r="AF18" s="19" t="n">
        <f aca="false">AE18*AU_D_CP/12</f>
        <v>0.151041666666667</v>
      </c>
      <c r="AG18" s="19" t="n">
        <f aca="false">MIN(AF18,AD18)</f>
        <v>0.151041666666667</v>
      </c>
      <c r="AH18" s="19" t="n">
        <f aca="false">MIN((((AY17-S18)-X18)-AC18),AF18-AG18)</f>
        <v>0</v>
      </c>
      <c r="AI18" s="19" t="n">
        <f aca="false">AD18-AG18</f>
        <v>11.6543693286974</v>
      </c>
      <c r="AJ18" s="19" t="n">
        <f aca="false">((((AY17-S18)-X18)-AC18)-AH18)</f>
        <v>5</v>
      </c>
      <c r="AK18" s="19" t="n">
        <f aca="false">IF(K18&gt;0,MAX(AU_OCT*K18,AU_OCF*AU_POOL),0)</f>
        <v>32.5476372353928</v>
      </c>
      <c r="AL18" s="19" t="n">
        <f aca="false">MAX(0,(P18+U18+Z18+AE18)-MAX(0,K18-AK18))</f>
        <v>9.86615679917253</v>
      </c>
      <c r="AM18" s="19" t="n">
        <f aca="false">MIN(AL18,AI18)</f>
        <v>9.86615679917253</v>
      </c>
      <c r="AN18" s="19" t="n">
        <f aca="false">IF(K18&lt;=0,MIN(AJ18,AL18-AM18),0)</f>
        <v>0</v>
      </c>
      <c r="AO18" s="19" t="n">
        <f aca="false">AM18+AN18</f>
        <v>9.86615679917253</v>
      </c>
      <c r="AP18" s="19" t="n">
        <f aca="false">MIN(P18,MAX(0,AO18-(0)))</f>
        <v>9.86615679917253</v>
      </c>
      <c r="AQ18" s="19" t="n">
        <f aca="false">MIN(U18,MAX(0,AO18-(P18)))</f>
        <v>0</v>
      </c>
      <c r="AR18" s="19" t="n">
        <f aca="false">MIN(Z18,MAX(0,AO18-(P18+U18)))</f>
        <v>0</v>
      </c>
      <c r="AS18" s="19" t="n">
        <f aca="false">MIN(AE18,MAX(0,AO18-(P18+U18+Z18)))</f>
        <v>0</v>
      </c>
      <c r="AT18" s="19" t="n">
        <f aca="false">P18-AP18</f>
        <v>192.928735118535</v>
      </c>
      <c r="AU18" s="19" t="n">
        <f aca="false">U18-AQ18</f>
        <v>40</v>
      </c>
      <c r="AV18" s="19" t="n">
        <f aca="false">Z18-AR18</f>
        <v>35</v>
      </c>
      <c r="AW18" s="19" t="n">
        <f aca="false">AE18-AS18</f>
        <v>25</v>
      </c>
      <c r="AX18" s="19" t="n">
        <f aca="false">MIN((AI18-AM18),MAX(0,AU_RES-(AJ18-AN18)))</f>
        <v>0</v>
      </c>
      <c r="AY18" s="19" t="n">
        <f aca="false">IF(K18&lt;=0,0,(AJ18-AN18)+AX18)</f>
        <v>5</v>
      </c>
      <c r="AZ18" s="19" t="n">
        <f aca="false">(AI18-AM18)-AX18+IF(K18&lt;=0,(AJ18-AN18)+AX18,0)</f>
        <v>1.78821252952484</v>
      </c>
      <c r="BA18" s="19" t="n">
        <f aca="false">E18-L18</f>
        <v>1.46540225182786</v>
      </c>
      <c r="BB18" s="19" t="n">
        <f aca="false">BB17+BA18</f>
        <v>25.3110138718518</v>
      </c>
      <c r="BC18" s="19" t="n">
        <f aca="false">AT18+AU18+AV18+AW18</f>
        <v>292.928735118535</v>
      </c>
      <c r="BD18" s="19" t="n">
        <f aca="false">K18-BC18</f>
        <v>32.5476372353928</v>
      </c>
    </row>
    <row r="19" customFormat="false" ht="15" hidden="false" customHeight="false" outlineLevel="0" collapsed="false">
      <c r="B19" s="18" t="n">
        <v>15</v>
      </c>
      <c r="C19" s="18" t="n">
        <f aca="false">MAX(AU_TERM-B19+1,1)</f>
        <v>46</v>
      </c>
      <c r="D19" s="19" t="n">
        <f aca="false">K18</f>
        <v>325.476372353928</v>
      </c>
      <c r="E19" s="19" t="n">
        <f aca="false">D19*(1-(1-MIN(AU_CDR*AU_MULT2,0.999))^(1/12))</f>
        <v>2.57755295761817</v>
      </c>
      <c r="F19" s="19" t="n">
        <f aca="false">D19-E19</f>
        <v>322.89881939631</v>
      </c>
      <c r="G19" s="19" t="n">
        <f aca="false">IF(F19&gt;0,F19*(AU_WAC/12)/(1-(1+AU_WAC/12)^(-C19)),0)</f>
        <v>9.0303551697166</v>
      </c>
      <c r="H19" s="19" t="n">
        <f aca="false">F19*AU_WAC/12</f>
        <v>3.63261171820849</v>
      </c>
      <c r="I19" s="19" t="n">
        <f aca="false">MIN(G19-H19,F19)</f>
        <v>5.39774345150811</v>
      </c>
      <c r="J19" s="19" t="n">
        <f aca="false">IF(C19&lt;=1,(F19-I19),(F19-I19)*(1-(1-AU_CPR)^(1/12)))</f>
        <v>2.77547088360708</v>
      </c>
      <c r="K19" s="19" t="n">
        <f aca="false">IF(C19&lt;=1,0,(F19-I19)-J19)</f>
        <v>314.725605061195</v>
      </c>
      <c r="L19" s="19" t="n">
        <f aca="false">E19*AU_REC</f>
        <v>1.15989883092818</v>
      </c>
      <c r="M19" s="19" t="n">
        <f aca="false">H19+I19+J19+L19</f>
        <v>12.9657248842518</v>
      </c>
      <c r="N19" s="19" t="n">
        <f aca="false">MIN(D19*AU_SERV/12,M19)</f>
        <v>0.27123031029494</v>
      </c>
      <c r="O19" s="19" t="n">
        <f aca="false">M19-N19</f>
        <v>12.6944945739569</v>
      </c>
      <c r="P19" s="19" t="n">
        <f aca="false">AT18</f>
        <v>192.928735118535</v>
      </c>
      <c r="Q19" s="19" t="n">
        <f aca="false">P19*AU_A_CP/12</f>
        <v>0.771714940474142</v>
      </c>
      <c r="R19" s="19" t="n">
        <f aca="false">MIN(Q19,O19)</f>
        <v>0.771714940474142</v>
      </c>
      <c r="S19" s="19" t="n">
        <f aca="false">MIN(AY18,Q19-R19)</f>
        <v>0</v>
      </c>
      <c r="T19" s="19" t="n">
        <f aca="false">O19-R19</f>
        <v>11.9227796334828</v>
      </c>
      <c r="U19" s="19" t="n">
        <f aca="false">AU18</f>
        <v>40</v>
      </c>
      <c r="V19" s="19" t="n">
        <f aca="false">U19*AU_B_CP/12</f>
        <v>0.18</v>
      </c>
      <c r="W19" s="19" t="n">
        <f aca="false">MIN(V19,T19)</f>
        <v>0.18</v>
      </c>
      <c r="X19" s="19" t="n">
        <f aca="false">MIN((AY18-S19),V19-W19)</f>
        <v>0</v>
      </c>
      <c r="Y19" s="19" t="n">
        <f aca="false">T19-W19</f>
        <v>11.7427796334828</v>
      </c>
      <c r="Z19" s="19" t="n">
        <f aca="false">AV18</f>
        <v>35</v>
      </c>
      <c r="AA19" s="19" t="n">
        <f aca="false">Z19*AU_C_CP/12</f>
        <v>0.175</v>
      </c>
      <c r="AB19" s="19" t="n">
        <f aca="false">MIN(AA19,Y19)</f>
        <v>0.175</v>
      </c>
      <c r="AC19" s="19" t="n">
        <f aca="false">MIN(((AY18-S19)-X19),AA19-AB19)</f>
        <v>0</v>
      </c>
      <c r="AD19" s="19" t="n">
        <f aca="false">Y19-AB19</f>
        <v>11.5677796334828</v>
      </c>
      <c r="AE19" s="19" t="n">
        <f aca="false">AW18</f>
        <v>25</v>
      </c>
      <c r="AF19" s="19" t="n">
        <f aca="false">AE19*AU_D_CP/12</f>
        <v>0.151041666666667</v>
      </c>
      <c r="AG19" s="19" t="n">
        <f aca="false">MIN(AF19,AD19)</f>
        <v>0.151041666666667</v>
      </c>
      <c r="AH19" s="19" t="n">
        <f aca="false">MIN((((AY18-S19)-X19)-AC19),AF19-AG19)</f>
        <v>0</v>
      </c>
      <c r="AI19" s="19" t="n">
        <f aca="false">AD19-AG19</f>
        <v>11.4167379668161</v>
      </c>
      <c r="AJ19" s="19" t="n">
        <f aca="false">((((AY18-S19)-X19)-AC19)-AH19)</f>
        <v>5</v>
      </c>
      <c r="AK19" s="19" t="n">
        <f aca="false">IF(K19&gt;0,MAX(AU_OCT*K19,AU_OCF*AU_POOL),0)</f>
        <v>31.4725605061195</v>
      </c>
      <c r="AL19" s="19" t="n">
        <f aca="false">MAX(0,(P19+U19+Z19+AE19)-MAX(0,K19-AK19))</f>
        <v>9.67569056346008</v>
      </c>
      <c r="AM19" s="19" t="n">
        <f aca="false">MIN(AL19,AI19)</f>
        <v>9.67569056346008</v>
      </c>
      <c r="AN19" s="19" t="n">
        <f aca="false">IF(K19&lt;=0,MIN(AJ19,AL19-AM19),0)</f>
        <v>0</v>
      </c>
      <c r="AO19" s="19" t="n">
        <f aca="false">AM19+AN19</f>
        <v>9.67569056346008</v>
      </c>
      <c r="AP19" s="19" t="n">
        <f aca="false">MIN(P19,MAX(0,AO19-(0)))</f>
        <v>9.67569056346008</v>
      </c>
      <c r="AQ19" s="19" t="n">
        <f aca="false">MIN(U19,MAX(0,AO19-(P19)))</f>
        <v>0</v>
      </c>
      <c r="AR19" s="19" t="n">
        <f aca="false">MIN(Z19,MAX(0,AO19-(P19+U19)))</f>
        <v>0</v>
      </c>
      <c r="AS19" s="19" t="n">
        <f aca="false">MIN(AE19,MAX(0,AO19-(P19+U19+Z19)))</f>
        <v>0</v>
      </c>
      <c r="AT19" s="19" t="n">
        <f aca="false">P19-AP19</f>
        <v>183.253044555075</v>
      </c>
      <c r="AU19" s="19" t="n">
        <f aca="false">U19-AQ19</f>
        <v>40</v>
      </c>
      <c r="AV19" s="19" t="n">
        <f aca="false">Z19-AR19</f>
        <v>35</v>
      </c>
      <c r="AW19" s="19" t="n">
        <f aca="false">AE19-AS19</f>
        <v>25</v>
      </c>
      <c r="AX19" s="19" t="n">
        <f aca="false">MIN((AI19-AM19),MAX(0,AU_RES-(AJ19-AN19)))</f>
        <v>0</v>
      </c>
      <c r="AY19" s="19" t="n">
        <f aca="false">IF(K19&lt;=0,0,(AJ19-AN19)+AX19)</f>
        <v>5</v>
      </c>
      <c r="AZ19" s="19" t="n">
        <f aca="false">(AI19-AM19)-AX19+IF(K19&lt;=0,(AJ19-AN19)+AX19,0)</f>
        <v>1.74104740335602</v>
      </c>
      <c r="BA19" s="19" t="n">
        <f aca="false">E19-L19</f>
        <v>1.41765412668999</v>
      </c>
      <c r="BB19" s="19" t="n">
        <f aca="false">BB18+BA19</f>
        <v>26.7286679985418</v>
      </c>
      <c r="BC19" s="19" t="n">
        <f aca="false">AT19+AU19+AV19+AW19</f>
        <v>283.253044555075</v>
      </c>
      <c r="BD19" s="19" t="n">
        <f aca="false">K19-BC19</f>
        <v>31.4725605061195</v>
      </c>
    </row>
    <row r="20" customFormat="false" ht="15" hidden="false" customHeight="false" outlineLevel="0" collapsed="false">
      <c r="B20" s="18" t="n">
        <v>16</v>
      </c>
      <c r="C20" s="18" t="n">
        <f aca="false">MAX(AU_TERM-B20+1,1)</f>
        <v>45</v>
      </c>
      <c r="D20" s="19" t="n">
        <f aca="false">K19</f>
        <v>314.725605061195</v>
      </c>
      <c r="E20" s="19" t="n">
        <f aca="false">D20*(1-(1-MIN(AU_CDR*AU_MULT2,0.999))^(1/12))</f>
        <v>2.49241414452511</v>
      </c>
      <c r="F20" s="19" t="n">
        <f aca="false">D20-E20</f>
        <v>312.23319091667</v>
      </c>
      <c r="G20" s="19" t="n">
        <f aca="false">IF(F20&gt;0,F20*(AU_WAC/12)/(1-(1+AU_WAC/12)^(-C20)),0)</f>
        <v>8.88052615683622</v>
      </c>
      <c r="H20" s="19" t="n">
        <f aca="false">F20*AU_WAC/12</f>
        <v>3.51262339781253</v>
      </c>
      <c r="I20" s="19" t="n">
        <f aca="false">MIN(G20-H20,F20)</f>
        <v>5.36790275902369</v>
      </c>
      <c r="J20" s="19" t="n">
        <f aca="false">IF(C20&lt;=1,(F20-I20),(F20-I20)*(1-(1-AU_CPR)^(1/12)))</f>
        <v>2.68249696457504</v>
      </c>
      <c r="K20" s="19" t="n">
        <f aca="false">IF(C20&lt;=1,0,(F20-I20)-J20)</f>
        <v>304.182791193071</v>
      </c>
      <c r="L20" s="19" t="n">
        <f aca="false">E20*AU_REC</f>
        <v>1.1215863650363</v>
      </c>
      <c r="M20" s="19" t="n">
        <f aca="false">H20+I20+J20+L20</f>
        <v>12.6846094864476</v>
      </c>
      <c r="N20" s="19" t="n">
        <f aca="false">MIN(D20*AU_SERV/12,M20)</f>
        <v>0.262271337550996</v>
      </c>
      <c r="O20" s="19" t="n">
        <f aca="false">M20-N20</f>
        <v>12.4223381488966</v>
      </c>
      <c r="P20" s="19" t="n">
        <f aca="false">AT19</f>
        <v>183.253044555075</v>
      </c>
      <c r="Q20" s="19" t="n">
        <f aca="false">P20*AU_A_CP/12</f>
        <v>0.733012178220301</v>
      </c>
      <c r="R20" s="19" t="n">
        <f aca="false">MIN(Q20,O20)</f>
        <v>0.733012178220301</v>
      </c>
      <c r="S20" s="19" t="n">
        <f aca="false">MIN(AY19,Q20-R20)</f>
        <v>0</v>
      </c>
      <c r="T20" s="19" t="n">
        <f aca="false">O20-R20</f>
        <v>11.6893259706763</v>
      </c>
      <c r="U20" s="19" t="n">
        <f aca="false">AU19</f>
        <v>40</v>
      </c>
      <c r="V20" s="19" t="n">
        <f aca="false">U20*AU_B_CP/12</f>
        <v>0.18</v>
      </c>
      <c r="W20" s="19" t="n">
        <f aca="false">MIN(V20,T20)</f>
        <v>0.18</v>
      </c>
      <c r="X20" s="19" t="n">
        <f aca="false">MIN((AY19-S20),V20-W20)</f>
        <v>0</v>
      </c>
      <c r="Y20" s="19" t="n">
        <f aca="false">T20-W20</f>
        <v>11.5093259706763</v>
      </c>
      <c r="Z20" s="19" t="n">
        <f aca="false">AV19</f>
        <v>35</v>
      </c>
      <c r="AA20" s="19" t="n">
        <f aca="false">Z20*AU_C_CP/12</f>
        <v>0.175</v>
      </c>
      <c r="AB20" s="19" t="n">
        <f aca="false">MIN(AA20,Y20)</f>
        <v>0.175</v>
      </c>
      <c r="AC20" s="19" t="n">
        <f aca="false">MIN(((AY19-S20)-X20),AA20-AB20)</f>
        <v>0</v>
      </c>
      <c r="AD20" s="19" t="n">
        <f aca="false">Y20-AB20</f>
        <v>11.3343259706763</v>
      </c>
      <c r="AE20" s="19" t="n">
        <f aca="false">AW19</f>
        <v>25</v>
      </c>
      <c r="AF20" s="19" t="n">
        <f aca="false">AE20*AU_D_CP/12</f>
        <v>0.151041666666667</v>
      </c>
      <c r="AG20" s="19" t="n">
        <f aca="false">MIN(AF20,AD20)</f>
        <v>0.151041666666667</v>
      </c>
      <c r="AH20" s="19" t="n">
        <f aca="false">MIN((((AY19-S20)-X20)-AC20),AF20-AG20)</f>
        <v>0</v>
      </c>
      <c r="AI20" s="19" t="n">
        <f aca="false">AD20-AG20</f>
        <v>11.1832843040096</v>
      </c>
      <c r="AJ20" s="19" t="n">
        <f aca="false">((((AY19-S20)-X20)-AC20)-AH20)</f>
        <v>5</v>
      </c>
      <c r="AK20" s="19" t="n">
        <f aca="false">IF(K20&gt;0,MAX(AU_OCT*K20,AU_OCF*AU_POOL),0)</f>
        <v>30.4182791193071</v>
      </c>
      <c r="AL20" s="19" t="n">
        <f aca="false">MAX(0,(P20+U20+Z20+AE20)-MAX(0,K20-AK20))</f>
        <v>9.4885324813115</v>
      </c>
      <c r="AM20" s="19" t="n">
        <f aca="false">MIN(AL20,AI20)</f>
        <v>9.4885324813115</v>
      </c>
      <c r="AN20" s="19" t="n">
        <f aca="false">IF(K20&lt;=0,MIN(AJ20,AL20-AM20),0)</f>
        <v>0</v>
      </c>
      <c r="AO20" s="19" t="n">
        <f aca="false">AM20+AN20</f>
        <v>9.4885324813115</v>
      </c>
      <c r="AP20" s="19" t="n">
        <f aca="false">MIN(P20,MAX(0,AO20-(0)))</f>
        <v>9.4885324813115</v>
      </c>
      <c r="AQ20" s="19" t="n">
        <f aca="false">MIN(U20,MAX(0,AO20-(P20)))</f>
        <v>0</v>
      </c>
      <c r="AR20" s="19" t="n">
        <f aca="false">MIN(Z20,MAX(0,AO20-(P20+U20)))</f>
        <v>0</v>
      </c>
      <c r="AS20" s="19" t="n">
        <f aca="false">MIN(AE20,MAX(0,AO20-(P20+U20+Z20)))</f>
        <v>0</v>
      </c>
      <c r="AT20" s="19" t="n">
        <f aca="false">P20-AP20</f>
        <v>173.764512073764</v>
      </c>
      <c r="AU20" s="19" t="n">
        <f aca="false">U20-AQ20</f>
        <v>40</v>
      </c>
      <c r="AV20" s="19" t="n">
        <f aca="false">Z20-AR20</f>
        <v>35</v>
      </c>
      <c r="AW20" s="19" t="n">
        <f aca="false">AE20-AS20</f>
        <v>25</v>
      </c>
      <c r="AX20" s="19" t="n">
        <f aca="false">MIN((AI20-AM20),MAX(0,AU_RES-(AJ20-AN20)))</f>
        <v>0</v>
      </c>
      <c r="AY20" s="19" t="n">
        <f aca="false">IF(K20&lt;=0,0,(AJ20-AN20)+AX20)</f>
        <v>5</v>
      </c>
      <c r="AZ20" s="19" t="n">
        <f aca="false">(AI20-AM20)-AX20+IF(K20&lt;=0,(AJ20-AN20)+AX20,0)</f>
        <v>1.69475182269811</v>
      </c>
      <c r="BA20" s="19" t="n">
        <f aca="false">E20-L20</f>
        <v>1.37082777948881</v>
      </c>
      <c r="BB20" s="19" t="n">
        <f aca="false">BB19+BA20</f>
        <v>28.0994957780306</v>
      </c>
      <c r="BC20" s="19" t="n">
        <f aca="false">AT20+AU20+AV20+AW20</f>
        <v>273.764512073764</v>
      </c>
      <c r="BD20" s="19" t="n">
        <f aca="false">K20-BC20</f>
        <v>30.4182791193071</v>
      </c>
    </row>
    <row r="21" customFormat="false" ht="15" hidden="false" customHeight="false" outlineLevel="0" collapsed="false">
      <c r="B21" s="18" t="n">
        <v>17</v>
      </c>
      <c r="C21" s="18" t="n">
        <f aca="false">MAX(AU_TERM-B21+1,1)</f>
        <v>44</v>
      </c>
      <c r="D21" s="19" t="n">
        <f aca="false">K20</f>
        <v>304.182791193071</v>
      </c>
      <c r="E21" s="19" t="n">
        <f aca="false">D21*(1-(1-MIN(AU_CDR*AU_MULT2,0.999))^(1/12))</f>
        <v>2.4089221820491</v>
      </c>
      <c r="F21" s="19" t="n">
        <f aca="false">D21-E21</f>
        <v>301.773869011022</v>
      </c>
      <c r="G21" s="19" t="n">
        <f aca="false">IF(F21&gt;0,F21*(AU_WAC/12)/(1-(1+AU_WAC/12)^(-C21)),0)</f>
        <v>8.73318306313387</v>
      </c>
      <c r="H21" s="19" t="n">
        <f aca="false">F21*AU_WAC/12</f>
        <v>3.394956026374</v>
      </c>
      <c r="I21" s="19" t="n">
        <f aca="false">MIN(G21-H21,F21)</f>
        <v>5.33822703675987</v>
      </c>
      <c r="J21" s="19" t="n">
        <f aca="false">IF(C21&lt;=1,(F21-I21),(F21-I21)*(1-(1-AU_CPR)^(1/12)))</f>
        <v>2.59132505524476</v>
      </c>
      <c r="K21" s="19" t="n">
        <f aca="false">IF(C21&lt;=1,0,(F21-I21)-J21)</f>
        <v>293.844316919017</v>
      </c>
      <c r="L21" s="19" t="n">
        <f aca="false">E21*AU_REC</f>
        <v>1.0840149819221</v>
      </c>
      <c r="M21" s="19" t="n">
        <f aca="false">H21+I21+J21+L21</f>
        <v>12.4085231003007</v>
      </c>
      <c r="N21" s="19" t="n">
        <f aca="false">MIN(D21*AU_SERV/12,M21)</f>
        <v>0.253485659327559</v>
      </c>
      <c r="O21" s="19" t="n">
        <f aca="false">M21-N21</f>
        <v>12.1550374409732</v>
      </c>
      <c r="P21" s="19" t="n">
        <f aca="false">AT20</f>
        <v>173.764512073764</v>
      </c>
      <c r="Q21" s="19" t="n">
        <f aca="false">P21*AU_A_CP/12</f>
        <v>0.695058048295055</v>
      </c>
      <c r="R21" s="19" t="n">
        <f aca="false">MIN(Q21,O21)</f>
        <v>0.695058048295055</v>
      </c>
      <c r="S21" s="19" t="n">
        <f aca="false">MIN(AY20,Q21-R21)</f>
        <v>0</v>
      </c>
      <c r="T21" s="19" t="n">
        <f aca="false">O21-R21</f>
        <v>11.4599793926781</v>
      </c>
      <c r="U21" s="19" t="n">
        <f aca="false">AU20</f>
        <v>40</v>
      </c>
      <c r="V21" s="19" t="n">
        <f aca="false">U21*AU_B_CP/12</f>
        <v>0.18</v>
      </c>
      <c r="W21" s="19" t="n">
        <f aca="false">MIN(V21,T21)</f>
        <v>0.18</v>
      </c>
      <c r="X21" s="19" t="n">
        <f aca="false">MIN((AY20-S21),V21-W21)</f>
        <v>0</v>
      </c>
      <c r="Y21" s="19" t="n">
        <f aca="false">T21-W21</f>
        <v>11.2799793926781</v>
      </c>
      <c r="Z21" s="19" t="n">
        <f aca="false">AV20</f>
        <v>35</v>
      </c>
      <c r="AA21" s="19" t="n">
        <f aca="false">Z21*AU_C_CP/12</f>
        <v>0.175</v>
      </c>
      <c r="AB21" s="19" t="n">
        <f aca="false">MIN(AA21,Y21)</f>
        <v>0.175</v>
      </c>
      <c r="AC21" s="19" t="n">
        <f aca="false">MIN(((AY20-S21)-X21),AA21-AB21)</f>
        <v>0</v>
      </c>
      <c r="AD21" s="19" t="n">
        <f aca="false">Y21-AB21</f>
        <v>11.1049793926781</v>
      </c>
      <c r="AE21" s="19" t="n">
        <f aca="false">AW20</f>
        <v>25</v>
      </c>
      <c r="AF21" s="19" t="n">
        <f aca="false">AE21*AU_D_CP/12</f>
        <v>0.151041666666667</v>
      </c>
      <c r="AG21" s="19" t="n">
        <f aca="false">MIN(AF21,AD21)</f>
        <v>0.151041666666667</v>
      </c>
      <c r="AH21" s="19" t="n">
        <f aca="false">MIN((((AY20-S21)-X21)-AC21),AF21-AG21)</f>
        <v>0</v>
      </c>
      <c r="AI21" s="19" t="n">
        <f aca="false">AD21-AG21</f>
        <v>10.9539377260114</v>
      </c>
      <c r="AJ21" s="19" t="n">
        <f aca="false">((((AY20-S21)-X21)-AC21)-AH21)</f>
        <v>5</v>
      </c>
      <c r="AK21" s="19" t="n">
        <f aca="false">IF(K21&gt;0,MAX(AU_OCT*K21,AU_OCF*AU_POOL),0)</f>
        <v>29.3844316919017</v>
      </c>
      <c r="AL21" s="19" t="n">
        <f aca="false">MAX(0,(P21+U21+Z21+AE21)-MAX(0,K21-AK21))</f>
        <v>9.30462684664832</v>
      </c>
      <c r="AM21" s="19" t="n">
        <f aca="false">MIN(AL21,AI21)</f>
        <v>9.30462684664832</v>
      </c>
      <c r="AN21" s="19" t="n">
        <f aca="false">IF(K21&lt;=0,MIN(AJ21,AL21-AM21),0)</f>
        <v>0</v>
      </c>
      <c r="AO21" s="19" t="n">
        <f aca="false">AM21+AN21</f>
        <v>9.30462684664832</v>
      </c>
      <c r="AP21" s="19" t="n">
        <f aca="false">MIN(P21,MAX(0,AO21-(0)))</f>
        <v>9.30462684664832</v>
      </c>
      <c r="AQ21" s="19" t="n">
        <f aca="false">MIN(U21,MAX(0,AO21-(P21)))</f>
        <v>0</v>
      </c>
      <c r="AR21" s="19" t="n">
        <f aca="false">MIN(Z21,MAX(0,AO21-(P21+U21)))</f>
        <v>0</v>
      </c>
      <c r="AS21" s="19" t="n">
        <f aca="false">MIN(AE21,MAX(0,AO21-(P21+U21+Z21)))</f>
        <v>0</v>
      </c>
      <c r="AT21" s="19" t="n">
        <f aca="false">P21-AP21</f>
        <v>164.459885227116</v>
      </c>
      <c r="AU21" s="19" t="n">
        <f aca="false">U21-AQ21</f>
        <v>40</v>
      </c>
      <c r="AV21" s="19" t="n">
        <f aca="false">Z21-AR21</f>
        <v>35</v>
      </c>
      <c r="AW21" s="19" t="n">
        <f aca="false">AE21-AS21</f>
        <v>25</v>
      </c>
      <c r="AX21" s="19" t="n">
        <f aca="false">MIN((AI21-AM21),MAX(0,AU_RES-(AJ21-AN21)))</f>
        <v>0</v>
      </c>
      <c r="AY21" s="19" t="n">
        <f aca="false">IF(K21&lt;=0,0,(AJ21-AN21)+AX21)</f>
        <v>5</v>
      </c>
      <c r="AZ21" s="19" t="n">
        <f aca="false">(AI21-AM21)-AX21+IF(K21&lt;=0,(AJ21-AN21)+AX21,0)</f>
        <v>1.64931087936313</v>
      </c>
      <c r="BA21" s="19" t="n">
        <f aca="false">E21-L21</f>
        <v>1.32490720012701</v>
      </c>
      <c r="BB21" s="19" t="n">
        <f aca="false">BB20+BA21</f>
        <v>29.4244029781576</v>
      </c>
      <c r="BC21" s="19" t="n">
        <f aca="false">AT21+AU21+AV21+AW21</f>
        <v>264.459885227116</v>
      </c>
      <c r="BD21" s="19" t="n">
        <f aca="false">K21-BC21</f>
        <v>29.3844316919018</v>
      </c>
    </row>
    <row r="22" customFormat="false" ht="15" hidden="false" customHeight="false" outlineLevel="0" collapsed="false">
      <c r="B22" s="18" t="n">
        <v>18</v>
      </c>
      <c r="C22" s="18" t="n">
        <f aca="false">MAX(AU_TERM-B22+1,1)</f>
        <v>43</v>
      </c>
      <c r="D22" s="19" t="n">
        <f aca="false">K21</f>
        <v>293.844316919017</v>
      </c>
      <c r="E22" s="19" t="n">
        <f aca="false">D22*(1-(1-MIN(AU_CDR*AU_MULT2,0.999))^(1/12))</f>
        <v>2.327048451094</v>
      </c>
      <c r="F22" s="19" t="n">
        <f aca="false">D22-E22</f>
        <v>291.517268467923</v>
      </c>
      <c r="G22" s="19" t="n">
        <f aca="false">IF(F22&gt;0,F22*(AU_WAC/12)/(1-(1+AU_WAC/12)^(-C22)),0)</f>
        <v>8.5882846429653</v>
      </c>
      <c r="H22" s="19" t="n">
        <f aca="false">F22*AU_WAC/12</f>
        <v>3.27956927026414</v>
      </c>
      <c r="I22" s="19" t="n">
        <f aca="false">MIN(G22-H22,F22)</f>
        <v>5.30871537270117</v>
      </c>
      <c r="J22" s="19" t="n">
        <f aca="false">IF(C22&lt;=1,(F22-I22),(F22-I22)*(1-(1-AU_CPR)^(1/12)))</f>
        <v>2.50192382306509</v>
      </c>
      <c r="K22" s="19" t="n">
        <f aca="false">IF(C22&lt;=1,0,(F22-I22)-J22)</f>
        <v>283.706629272157</v>
      </c>
      <c r="L22" s="19" t="n">
        <f aca="false">E22*AU_REC</f>
        <v>1.0471718029923</v>
      </c>
      <c r="M22" s="19" t="n">
        <f aca="false">H22+I22+J22+L22</f>
        <v>12.1373802690227</v>
      </c>
      <c r="N22" s="19" t="n">
        <f aca="false">MIN(D22*AU_SERV/12,M22)</f>
        <v>0.244870264099181</v>
      </c>
      <c r="O22" s="19" t="n">
        <f aca="false">M22-N22</f>
        <v>11.8925100049235</v>
      </c>
      <c r="P22" s="19" t="n">
        <f aca="false">AT21</f>
        <v>164.459885227116</v>
      </c>
      <c r="Q22" s="19" t="n">
        <f aca="false">P22*AU_A_CP/12</f>
        <v>0.657839540908462</v>
      </c>
      <c r="R22" s="19" t="n">
        <f aca="false">MIN(Q22,O22)</f>
        <v>0.657839540908462</v>
      </c>
      <c r="S22" s="19" t="n">
        <f aca="false">MIN(AY21,Q22-R22)</f>
        <v>0</v>
      </c>
      <c r="T22" s="19" t="n">
        <f aca="false">O22-R22</f>
        <v>11.2346704640151</v>
      </c>
      <c r="U22" s="19" t="n">
        <f aca="false">AU21</f>
        <v>40</v>
      </c>
      <c r="V22" s="19" t="n">
        <f aca="false">U22*AU_B_CP/12</f>
        <v>0.18</v>
      </c>
      <c r="W22" s="19" t="n">
        <f aca="false">MIN(V22,T22)</f>
        <v>0.18</v>
      </c>
      <c r="X22" s="19" t="n">
        <f aca="false">MIN((AY21-S22),V22-W22)</f>
        <v>0</v>
      </c>
      <c r="Y22" s="19" t="n">
        <f aca="false">T22-W22</f>
        <v>11.0546704640151</v>
      </c>
      <c r="Z22" s="19" t="n">
        <f aca="false">AV21</f>
        <v>35</v>
      </c>
      <c r="AA22" s="19" t="n">
        <f aca="false">Z22*AU_C_CP/12</f>
        <v>0.175</v>
      </c>
      <c r="AB22" s="19" t="n">
        <f aca="false">MIN(AA22,Y22)</f>
        <v>0.175</v>
      </c>
      <c r="AC22" s="19" t="n">
        <f aca="false">MIN(((AY21-S22)-X22),AA22-AB22)</f>
        <v>0</v>
      </c>
      <c r="AD22" s="19" t="n">
        <f aca="false">Y22-AB22</f>
        <v>10.8796704640151</v>
      </c>
      <c r="AE22" s="19" t="n">
        <f aca="false">AW21</f>
        <v>25</v>
      </c>
      <c r="AF22" s="19" t="n">
        <f aca="false">AE22*AU_D_CP/12</f>
        <v>0.151041666666667</v>
      </c>
      <c r="AG22" s="19" t="n">
        <f aca="false">MIN(AF22,AD22)</f>
        <v>0.151041666666667</v>
      </c>
      <c r="AH22" s="19" t="n">
        <f aca="false">MIN((((AY21-S22)-X22)-AC22),AF22-AG22)</f>
        <v>0</v>
      </c>
      <c r="AI22" s="19" t="n">
        <f aca="false">AD22-AG22</f>
        <v>10.7286287973484</v>
      </c>
      <c r="AJ22" s="19" t="n">
        <f aca="false">((((AY21-S22)-X22)-AC22)-AH22)</f>
        <v>5</v>
      </c>
      <c r="AK22" s="19" t="n">
        <f aca="false">IF(K22&gt;0,MAX(AU_OCT*K22,AU_OCF*AU_POOL),0)</f>
        <v>28.3706629272157</v>
      </c>
      <c r="AL22" s="19" t="n">
        <f aca="false">MAX(0,(P22+U22+Z22+AE22)-MAX(0,K22-AK22))</f>
        <v>9.1239188821742</v>
      </c>
      <c r="AM22" s="19" t="n">
        <f aca="false">MIN(AL22,AI22)</f>
        <v>9.1239188821742</v>
      </c>
      <c r="AN22" s="19" t="n">
        <f aca="false">IF(K22&lt;=0,MIN(AJ22,AL22-AM22),0)</f>
        <v>0</v>
      </c>
      <c r="AO22" s="19" t="n">
        <f aca="false">AM22+AN22</f>
        <v>9.1239188821742</v>
      </c>
      <c r="AP22" s="19" t="n">
        <f aca="false">MIN(P22,MAX(0,AO22-(0)))</f>
        <v>9.1239188821742</v>
      </c>
      <c r="AQ22" s="19" t="n">
        <f aca="false">MIN(U22,MAX(0,AO22-(P22)))</f>
        <v>0</v>
      </c>
      <c r="AR22" s="19" t="n">
        <f aca="false">MIN(Z22,MAX(0,AO22-(P22+U22)))</f>
        <v>0</v>
      </c>
      <c r="AS22" s="19" t="n">
        <f aca="false">MIN(AE22,MAX(0,AO22-(P22+U22+Z22)))</f>
        <v>0</v>
      </c>
      <c r="AT22" s="19" t="n">
        <f aca="false">P22-AP22</f>
        <v>155.335966344941</v>
      </c>
      <c r="AU22" s="19" t="n">
        <f aca="false">U22-AQ22</f>
        <v>40</v>
      </c>
      <c r="AV22" s="19" t="n">
        <f aca="false">Z22-AR22</f>
        <v>35</v>
      </c>
      <c r="AW22" s="19" t="n">
        <f aca="false">AE22-AS22</f>
        <v>25</v>
      </c>
      <c r="AX22" s="19" t="n">
        <f aca="false">MIN((AI22-AM22),MAX(0,AU_RES-(AJ22-AN22)))</f>
        <v>0</v>
      </c>
      <c r="AY22" s="19" t="n">
        <f aca="false">IF(K22&lt;=0,0,(AJ22-AN22)+AX22)</f>
        <v>5</v>
      </c>
      <c r="AZ22" s="19" t="n">
        <f aca="false">(AI22-AM22)-AX22+IF(K22&lt;=0,(AJ22-AN22)+AX22,0)</f>
        <v>1.60470991517419</v>
      </c>
      <c r="BA22" s="19" t="n">
        <f aca="false">E22-L22</f>
        <v>1.2798766481017</v>
      </c>
      <c r="BB22" s="19" t="n">
        <f aca="false">BB21+BA22</f>
        <v>30.7042796262593</v>
      </c>
      <c r="BC22" s="19" t="n">
        <f aca="false">AT22+AU22+AV22+AW22</f>
        <v>255.335966344941</v>
      </c>
      <c r="BD22" s="19" t="n">
        <f aca="false">K22-BC22</f>
        <v>28.3706629272157</v>
      </c>
    </row>
    <row r="23" customFormat="false" ht="15" hidden="false" customHeight="false" outlineLevel="0" collapsed="false">
      <c r="B23" s="18" t="n">
        <v>19</v>
      </c>
      <c r="C23" s="18" t="n">
        <f aca="false">MAX(AU_TERM-B23+1,1)</f>
        <v>42</v>
      </c>
      <c r="D23" s="19" t="n">
        <f aca="false">K22</f>
        <v>283.706629272157</v>
      </c>
      <c r="E23" s="19" t="n">
        <f aca="false">D23*(1-(1-MIN(AU_CDR*AU_MULT2,0.999))^(1/12))</f>
        <v>2.24676481456275</v>
      </c>
      <c r="F23" s="19" t="n">
        <f aca="false">D23-E23</f>
        <v>281.459864457594</v>
      </c>
      <c r="G23" s="19" t="n">
        <f aca="false">IF(F23&gt;0,F23*(AU_WAC/12)/(1-(1+AU_WAC/12)^(-C23)),0)</f>
        <v>8.44579033502198</v>
      </c>
      <c r="H23" s="19" t="n">
        <f aca="false">F23*AU_WAC/12</f>
        <v>3.16642347514794</v>
      </c>
      <c r="I23" s="19" t="n">
        <f aca="false">MIN(G23-H23,F23)</f>
        <v>5.27936685987405</v>
      </c>
      <c r="J23" s="19" t="n">
        <f aca="false">IF(C23&lt;=1,(F23-I23),(F23-I23)*(1-(1-AU_CPR)^(1/12)))</f>
        <v>2.41426246327382</v>
      </c>
      <c r="K23" s="19" t="n">
        <f aca="false">IF(C23&lt;=1,0,(F23-I23)-J23)</f>
        <v>273.766235134446</v>
      </c>
      <c r="L23" s="19" t="n">
        <f aca="false">E23*AU_REC</f>
        <v>1.01104416655324</v>
      </c>
      <c r="M23" s="19" t="n">
        <f aca="false">H23+I23+J23+L23</f>
        <v>11.871096964849</v>
      </c>
      <c r="N23" s="19" t="n">
        <f aca="false">MIN(D23*AU_SERV/12,M23)</f>
        <v>0.236422191060131</v>
      </c>
      <c r="O23" s="19" t="n">
        <f aca="false">M23-N23</f>
        <v>11.6346747737889</v>
      </c>
      <c r="P23" s="19" t="n">
        <f aca="false">AT22</f>
        <v>155.335966344941</v>
      </c>
      <c r="Q23" s="19" t="n">
        <f aca="false">P23*AU_A_CP/12</f>
        <v>0.621343865379765</v>
      </c>
      <c r="R23" s="19" t="n">
        <f aca="false">MIN(Q23,O23)</f>
        <v>0.621343865379765</v>
      </c>
      <c r="S23" s="19" t="n">
        <f aca="false">MIN(AY22,Q23-R23)</f>
        <v>0</v>
      </c>
      <c r="T23" s="19" t="n">
        <f aca="false">O23-R23</f>
        <v>11.0133309084091</v>
      </c>
      <c r="U23" s="19" t="n">
        <f aca="false">AU22</f>
        <v>40</v>
      </c>
      <c r="V23" s="19" t="n">
        <f aca="false">U23*AU_B_CP/12</f>
        <v>0.18</v>
      </c>
      <c r="W23" s="19" t="n">
        <f aca="false">MIN(V23,T23)</f>
        <v>0.18</v>
      </c>
      <c r="X23" s="19" t="n">
        <f aca="false">MIN((AY22-S23),V23-W23)</f>
        <v>0</v>
      </c>
      <c r="Y23" s="19" t="n">
        <f aca="false">T23-W23</f>
        <v>10.8333309084091</v>
      </c>
      <c r="Z23" s="19" t="n">
        <f aca="false">AV22</f>
        <v>35</v>
      </c>
      <c r="AA23" s="19" t="n">
        <f aca="false">Z23*AU_C_CP/12</f>
        <v>0.175</v>
      </c>
      <c r="AB23" s="19" t="n">
        <f aca="false">MIN(AA23,Y23)</f>
        <v>0.175</v>
      </c>
      <c r="AC23" s="19" t="n">
        <f aca="false">MIN(((AY22-S23)-X23),AA23-AB23)</f>
        <v>0</v>
      </c>
      <c r="AD23" s="19" t="n">
        <f aca="false">Y23-AB23</f>
        <v>10.6583309084091</v>
      </c>
      <c r="AE23" s="19" t="n">
        <f aca="false">AW22</f>
        <v>25</v>
      </c>
      <c r="AF23" s="19" t="n">
        <f aca="false">AE23*AU_D_CP/12</f>
        <v>0.151041666666667</v>
      </c>
      <c r="AG23" s="19" t="n">
        <f aca="false">MIN(AF23,AD23)</f>
        <v>0.151041666666667</v>
      </c>
      <c r="AH23" s="19" t="n">
        <f aca="false">MIN((((AY22-S23)-X23)-AC23),AF23-AG23)</f>
        <v>0</v>
      </c>
      <c r="AI23" s="19" t="n">
        <f aca="false">AD23-AG23</f>
        <v>10.5072892417425</v>
      </c>
      <c r="AJ23" s="19" t="n">
        <f aca="false">((((AY22-S23)-X23)-AC23)-AH23)</f>
        <v>5</v>
      </c>
      <c r="AK23" s="19" t="n">
        <f aca="false">IF(K23&gt;0,MAX(AU_OCT*K23,AU_OCF*AU_POOL),0)</f>
        <v>27.3766235134446</v>
      </c>
      <c r="AL23" s="19" t="n">
        <f aca="false">MAX(0,(P23+U23+Z23+AE23)-MAX(0,K23-AK23))</f>
        <v>8.94635472393961</v>
      </c>
      <c r="AM23" s="19" t="n">
        <f aca="false">MIN(AL23,AI23)</f>
        <v>8.94635472393961</v>
      </c>
      <c r="AN23" s="19" t="n">
        <f aca="false">IF(K23&lt;=0,MIN(AJ23,AL23-AM23),0)</f>
        <v>0</v>
      </c>
      <c r="AO23" s="19" t="n">
        <f aca="false">AM23+AN23</f>
        <v>8.94635472393961</v>
      </c>
      <c r="AP23" s="19" t="n">
        <f aca="false">MIN(P23,MAX(0,AO23-(0)))</f>
        <v>8.94635472393961</v>
      </c>
      <c r="AQ23" s="19" t="n">
        <f aca="false">MIN(U23,MAX(0,AO23-(P23)))</f>
        <v>0</v>
      </c>
      <c r="AR23" s="19" t="n">
        <f aca="false">MIN(Z23,MAX(0,AO23-(P23+U23)))</f>
        <v>0</v>
      </c>
      <c r="AS23" s="19" t="n">
        <f aca="false">MIN(AE23,MAX(0,AO23-(P23+U23+Z23)))</f>
        <v>0</v>
      </c>
      <c r="AT23" s="19" t="n">
        <f aca="false">P23-AP23</f>
        <v>146.389611621002</v>
      </c>
      <c r="AU23" s="19" t="n">
        <f aca="false">U23-AQ23</f>
        <v>40</v>
      </c>
      <c r="AV23" s="19" t="n">
        <f aca="false">Z23-AR23</f>
        <v>35</v>
      </c>
      <c r="AW23" s="19" t="n">
        <f aca="false">AE23-AS23</f>
        <v>25</v>
      </c>
      <c r="AX23" s="19" t="n">
        <f aca="false">MIN((AI23-AM23),MAX(0,AU_RES-(AJ23-AN23)))</f>
        <v>0</v>
      </c>
      <c r="AY23" s="19" t="n">
        <f aca="false">IF(K23&lt;=0,0,(AJ23-AN23)+AX23)</f>
        <v>5</v>
      </c>
      <c r="AZ23" s="19" t="n">
        <f aca="false">(AI23-AM23)-AX23+IF(K23&lt;=0,(AJ23-AN23)+AX23,0)</f>
        <v>1.56093451780287</v>
      </c>
      <c r="BA23" s="19" t="n">
        <f aca="false">E23-L23</f>
        <v>1.23572064800951</v>
      </c>
      <c r="BB23" s="19" t="n">
        <f aca="false">BB22+BA23</f>
        <v>31.9400002742688</v>
      </c>
      <c r="BC23" s="19" t="n">
        <f aca="false">AT23+AU23+AV23+AW23</f>
        <v>246.389611621002</v>
      </c>
      <c r="BD23" s="19" t="n">
        <f aca="false">K23-BC23</f>
        <v>27.3766235134446</v>
      </c>
    </row>
    <row r="24" customFormat="false" ht="15" hidden="false" customHeight="false" outlineLevel="0" collapsed="false">
      <c r="B24" s="18" t="n">
        <v>20</v>
      </c>
      <c r="C24" s="18" t="n">
        <f aca="false">MAX(AU_TERM-B24+1,1)</f>
        <v>41</v>
      </c>
      <c r="D24" s="19" t="n">
        <f aca="false">K23</f>
        <v>273.766235134446</v>
      </c>
      <c r="E24" s="19" t="n">
        <f aca="false">D24*(1-(1-MIN(AU_CDR*AU_MULT2,0.999))^(1/12))</f>
        <v>2.16804360932059</v>
      </c>
      <c r="F24" s="19" t="n">
        <f aca="false">D24-E24</f>
        <v>271.598191525126</v>
      </c>
      <c r="G24" s="19" t="n">
        <f aca="false">IF(F24&gt;0,F24*(AU_WAC/12)/(1-(1+AU_WAC/12)^(-C24)),0)</f>
        <v>8.30566025097672</v>
      </c>
      <c r="H24" s="19" t="n">
        <f aca="false">F24*AU_WAC/12</f>
        <v>3.05547965465767</v>
      </c>
      <c r="I24" s="19" t="n">
        <f aca="false">MIN(G24-H24,F24)</f>
        <v>5.25018059631906</v>
      </c>
      <c r="J24" s="19" t="n">
        <f aca="false">IF(C24&lt;=1,(F24-I24),(F24-I24)*(1-(1-AU_CPR)^(1/12)))</f>
        <v>2.32831069009694</v>
      </c>
      <c r="K24" s="19" t="n">
        <f aca="false">IF(C24&lt;=1,0,(F24-I24)-J24)</f>
        <v>264.01970023871</v>
      </c>
      <c r="L24" s="19" t="n">
        <f aca="false">E24*AU_REC</f>
        <v>0.975619624194267</v>
      </c>
      <c r="M24" s="19" t="n">
        <f aca="false">H24+I24+J24+L24</f>
        <v>11.6095905652679</v>
      </c>
      <c r="N24" s="19" t="n">
        <f aca="false">MIN(D24*AU_SERV/12,M24)</f>
        <v>0.228138529278705</v>
      </c>
      <c r="O24" s="19" t="n">
        <f aca="false">M24-N24</f>
        <v>11.3814520359892</v>
      </c>
      <c r="P24" s="19" t="n">
        <f aca="false">AT23</f>
        <v>146.389611621002</v>
      </c>
      <c r="Q24" s="19" t="n">
        <f aca="false">P24*AU_A_CP/12</f>
        <v>0.585558446484007</v>
      </c>
      <c r="R24" s="19" t="n">
        <f aca="false">MIN(Q24,O24)</f>
        <v>0.585558446484007</v>
      </c>
      <c r="S24" s="19" t="n">
        <f aca="false">MIN(AY23,Q24-R24)</f>
        <v>0</v>
      </c>
      <c r="T24" s="19" t="n">
        <f aca="false">O24-R24</f>
        <v>10.7958935895052</v>
      </c>
      <c r="U24" s="19" t="n">
        <f aca="false">AU23</f>
        <v>40</v>
      </c>
      <c r="V24" s="19" t="n">
        <f aca="false">U24*AU_B_CP/12</f>
        <v>0.18</v>
      </c>
      <c r="W24" s="19" t="n">
        <f aca="false">MIN(V24,T24)</f>
        <v>0.18</v>
      </c>
      <c r="X24" s="19" t="n">
        <f aca="false">MIN((AY23-S24),V24-W24)</f>
        <v>0</v>
      </c>
      <c r="Y24" s="19" t="n">
        <f aca="false">T24-W24</f>
        <v>10.6158935895052</v>
      </c>
      <c r="Z24" s="19" t="n">
        <f aca="false">AV23</f>
        <v>35</v>
      </c>
      <c r="AA24" s="19" t="n">
        <f aca="false">Z24*AU_C_CP/12</f>
        <v>0.175</v>
      </c>
      <c r="AB24" s="19" t="n">
        <f aca="false">MIN(AA24,Y24)</f>
        <v>0.175</v>
      </c>
      <c r="AC24" s="19" t="n">
        <f aca="false">MIN(((AY23-S24)-X24),AA24-AB24)</f>
        <v>0</v>
      </c>
      <c r="AD24" s="19" t="n">
        <f aca="false">Y24-AB24</f>
        <v>10.4408935895052</v>
      </c>
      <c r="AE24" s="19" t="n">
        <f aca="false">AW23</f>
        <v>25</v>
      </c>
      <c r="AF24" s="19" t="n">
        <f aca="false">AE24*AU_D_CP/12</f>
        <v>0.151041666666667</v>
      </c>
      <c r="AG24" s="19" t="n">
        <f aca="false">MIN(AF24,AD24)</f>
        <v>0.151041666666667</v>
      </c>
      <c r="AH24" s="19" t="n">
        <f aca="false">MIN((((AY23-S24)-X24)-AC24),AF24-AG24)</f>
        <v>0</v>
      </c>
      <c r="AI24" s="19" t="n">
        <f aca="false">AD24-AG24</f>
        <v>10.2898519228385</v>
      </c>
      <c r="AJ24" s="19" t="n">
        <f aca="false">((((AY23-S24)-X24)-AC24)-AH24)</f>
        <v>5</v>
      </c>
      <c r="AK24" s="19" t="n">
        <f aca="false">IF(K24&gt;0,MAX(AU_OCT*K24,AU_OCF*AU_POOL),0)</f>
        <v>26.401970023871</v>
      </c>
      <c r="AL24" s="19" t="n">
        <f aca="false">MAX(0,(P24+U24+Z24+AE24)-MAX(0,K24-AK24))</f>
        <v>8.77188140616295</v>
      </c>
      <c r="AM24" s="19" t="n">
        <f aca="false">MIN(AL24,AI24)</f>
        <v>8.77188140616295</v>
      </c>
      <c r="AN24" s="19" t="n">
        <f aca="false">IF(K24&lt;=0,MIN(AJ24,AL24-AM24),0)</f>
        <v>0</v>
      </c>
      <c r="AO24" s="19" t="n">
        <f aca="false">AM24+AN24</f>
        <v>8.77188140616295</v>
      </c>
      <c r="AP24" s="19" t="n">
        <f aca="false">MIN(P24,MAX(0,AO24-(0)))</f>
        <v>8.77188140616295</v>
      </c>
      <c r="AQ24" s="19" t="n">
        <f aca="false">MIN(U24,MAX(0,AO24-(P24)))</f>
        <v>0</v>
      </c>
      <c r="AR24" s="19" t="n">
        <f aca="false">MIN(Z24,MAX(0,AO24-(P24+U24)))</f>
        <v>0</v>
      </c>
      <c r="AS24" s="19" t="n">
        <f aca="false">MIN(AE24,MAX(0,AO24-(P24+U24+Z24)))</f>
        <v>0</v>
      </c>
      <c r="AT24" s="19" t="n">
        <f aca="false">P24-AP24</f>
        <v>137.617730214839</v>
      </c>
      <c r="AU24" s="19" t="n">
        <f aca="false">U24-AQ24</f>
        <v>40</v>
      </c>
      <c r="AV24" s="19" t="n">
        <f aca="false">Z24-AR24</f>
        <v>35</v>
      </c>
      <c r="AW24" s="19" t="n">
        <f aca="false">AE24-AS24</f>
        <v>25</v>
      </c>
      <c r="AX24" s="19" t="n">
        <f aca="false">MIN((AI24-AM24),MAX(0,AU_RES-(AJ24-AN24)))</f>
        <v>0</v>
      </c>
      <c r="AY24" s="19" t="n">
        <f aca="false">IF(K24&lt;=0,0,(AJ24-AN24)+AX24)</f>
        <v>5</v>
      </c>
      <c r="AZ24" s="19" t="n">
        <f aca="false">(AI24-AM24)-AX24+IF(K24&lt;=0,(AJ24-AN24)+AX24,0)</f>
        <v>1.5179705166756</v>
      </c>
      <c r="BA24" s="19" t="n">
        <f aca="false">E24-L24</f>
        <v>1.19242398512633</v>
      </c>
      <c r="BB24" s="19" t="n">
        <f aca="false">BB23+BA24</f>
        <v>33.1324242593951</v>
      </c>
      <c r="BC24" s="19" t="n">
        <f aca="false">AT24+AU24+AV24+AW24</f>
        <v>237.617730214839</v>
      </c>
      <c r="BD24" s="19" t="n">
        <f aca="false">K24-BC24</f>
        <v>26.401970023871</v>
      </c>
    </row>
    <row r="25" customFormat="false" ht="15" hidden="false" customHeight="false" outlineLevel="0" collapsed="false">
      <c r="B25" s="18" t="n">
        <v>21</v>
      </c>
      <c r="C25" s="18" t="n">
        <f aca="false">MAX(AU_TERM-B25+1,1)</f>
        <v>40</v>
      </c>
      <c r="D25" s="19" t="n">
        <f aca="false">K24</f>
        <v>264.01970023871</v>
      </c>
      <c r="E25" s="19" t="n">
        <f aca="false">D25*(1-(1-MIN(AU_CDR*AU_MULT2,0.999))^(1/12))</f>
        <v>2.0908576382919</v>
      </c>
      <c r="F25" s="19" t="n">
        <f aca="false">D25-E25</f>
        <v>261.928842600418</v>
      </c>
      <c r="G25" s="19" t="n">
        <f aca="false">IF(F25&gt;0,F25*(AU_WAC/12)/(1-(1+AU_WAC/12)^(-C25)),0)</f>
        <v>8.1678551643178</v>
      </c>
      <c r="H25" s="19" t="n">
        <f aca="false">F25*AU_WAC/12</f>
        <v>2.9466994792547</v>
      </c>
      <c r="I25" s="19" t="n">
        <f aca="false">MIN(G25-H25,F25)</f>
        <v>5.2211556850631</v>
      </c>
      <c r="J25" s="19" t="n">
        <f aca="false">IF(C25&lt;=1,(F25-I25),(F25-I25)*(1-(1-AU_CPR)^(1/12)))</f>
        <v>2.24403872809412</v>
      </c>
      <c r="K25" s="19" t="n">
        <f aca="false">IF(C25&lt;=1,0,(F25-I25)-J25)</f>
        <v>254.463648187261</v>
      </c>
      <c r="L25" s="19" t="n">
        <f aca="false">E25*AU_REC</f>
        <v>0.940885937231354</v>
      </c>
      <c r="M25" s="19" t="n">
        <f aca="false">H25+I25+J25+L25</f>
        <v>11.3527798296433</v>
      </c>
      <c r="N25" s="19" t="n">
        <f aca="false">MIN(D25*AU_SERV/12,M25)</f>
        <v>0.220016416865591</v>
      </c>
      <c r="O25" s="19" t="n">
        <f aca="false">M25-N25</f>
        <v>11.1327634127777</v>
      </c>
      <c r="P25" s="19" t="n">
        <f aca="false">AT24</f>
        <v>137.617730214839</v>
      </c>
      <c r="Q25" s="19" t="n">
        <f aca="false">P25*AU_A_CP/12</f>
        <v>0.550470920859355</v>
      </c>
      <c r="R25" s="19" t="n">
        <f aca="false">MIN(Q25,O25)</f>
        <v>0.550470920859355</v>
      </c>
      <c r="S25" s="19" t="n">
        <f aca="false">MIN(AY24,Q25-R25)</f>
        <v>0</v>
      </c>
      <c r="T25" s="19" t="n">
        <f aca="false">O25-R25</f>
        <v>10.5822924919183</v>
      </c>
      <c r="U25" s="19" t="n">
        <f aca="false">AU24</f>
        <v>40</v>
      </c>
      <c r="V25" s="19" t="n">
        <f aca="false">U25*AU_B_CP/12</f>
        <v>0.18</v>
      </c>
      <c r="W25" s="19" t="n">
        <f aca="false">MIN(V25,T25)</f>
        <v>0.18</v>
      </c>
      <c r="X25" s="19" t="n">
        <f aca="false">MIN((AY24-S25),V25-W25)</f>
        <v>0</v>
      </c>
      <c r="Y25" s="19" t="n">
        <f aca="false">T25-W25</f>
        <v>10.4022924919183</v>
      </c>
      <c r="Z25" s="19" t="n">
        <f aca="false">AV24</f>
        <v>35</v>
      </c>
      <c r="AA25" s="19" t="n">
        <f aca="false">Z25*AU_C_CP/12</f>
        <v>0.175</v>
      </c>
      <c r="AB25" s="19" t="n">
        <f aca="false">MIN(AA25,Y25)</f>
        <v>0.175</v>
      </c>
      <c r="AC25" s="19" t="n">
        <f aca="false">MIN(((AY24-S25)-X25),AA25-AB25)</f>
        <v>0</v>
      </c>
      <c r="AD25" s="19" t="n">
        <f aca="false">Y25-AB25</f>
        <v>10.2272924919183</v>
      </c>
      <c r="AE25" s="19" t="n">
        <f aca="false">AW24</f>
        <v>25</v>
      </c>
      <c r="AF25" s="19" t="n">
        <f aca="false">AE25*AU_D_CP/12</f>
        <v>0.151041666666667</v>
      </c>
      <c r="AG25" s="19" t="n">
        <f aca="false">MIN(AF25,AD25)</f>
        <v>0.151041666666667</v>
      </c>
      <c r="AH25" s="19" t="n">
        <f aca="false">MIN((((AY24-S25)-X25)-AC25),AF25-AG25)</f>
        <v>0</v>
      </c>
      <c r="AI25" s="19" t="n">
        <f aca="false">AD25-AG25</f>
        <v>10.0762508252517</v>
      </c>
      <c r="AJ25" s="19" t="n">
        <f aca="false">((((AY24-S25)-X25)-AC25)-AH25)</f>
        <v>5</v>
      </c>
      <c r="AK25" s="19" t="n">
        <f aca="false">IF(K25&gt;0,MAX(AU_OCT*K25,AU_OCF*AU_POOL),0)</f>
        <v>25.4463648187261</v>
      </c>
      <c r="AL25" s="19" t="n">
        <f aca="false">MAX(0,(P25+U25+Z25+AE25)-MAX(0,K25-AK25))</f>
        <v>8.60044684630418</v>
      </c>
      <c r="AM25" s="19" t="n">
        <f aca="false">MIN(AL25,AI25)</f>
        <v>8.60044684630418</v>
      </c>
      <c r="AN25" s="19" t="n">
        <f aca="false">IF(K25&lt;=0,MIN(AJ25,AL25-AM25),0)</f>
        <v>0</v>
      </c>
      <c r="AO25" s="19" t="n">
        <f aca="false">AM25+AN25</f>
        <v>8.60044684630418</v>
      </c>
      <c r="AP25" s="19" t="n">
        <f aca="false">MIN(P25,MAX(0,AO25-(0)))</f>
        <v>8.60044684630418</v>
      </c>
      <c r="AQ25" s="19" t="n">
        <f aca="false">MIN(U25,MAX(0,AO25-(P25)))</f>
        <v>0</v>
      </c>
      <c r="AR25" s="19" t="n">
        <f aca="false">MIN(Z25,MAX(0,AO25-(P25+U25)))</f>
        <v>0</v>
      </c>
      <c r="AS25" s="19" t="n">
        <f aca="false">MIN(AE25,MAX(0,AO25-(P25+U25+Z25)))</f>
        <v>0</v>
      </c>
      <c r="AT25" s="19" t="n">
        <f aca="false">P25-AP25</f>
        <v>129.017283368535</v>
      </c>
      <c r="AU25" s="19" t="n">
        <f aca="false">U25-AQ25</f>
        <v>40</v>
      </c>
      <c r="AV25" s="19" t="n">
        <f aca="false">Z25-AR25</f>
        <v>35</v>
      </c>
      <c r="AW25" s="19" t="n">
        <f aca="false">AE25-AS25</f>
        <v>25</v>
      </c>
      <c r="AX25" s="19" t="n">
        <f aca="false">MIN((AI25-AM25),MAX(0,AU_RES-(AJ25-AN25)))</f>
        <v>0</v>
      </c>
      <c r="AY25" s="19" t="n">
        <f aca="false">IF(K25&lt;=0,0,(AJ25-AN25)+AX25)</f>
        <v>5</v>
      </c>
      <c r="AZ25" s="19" t="n">
        <f aca="false">(AI25-AM25)-AX25+IF(K25&lt;=0,(AJ25-AN25)+AX25,0)</f>
        <v>1.47580397894748</v>
      </c>
      <c r="BA25" s="19" t="n">
        <f aca="false">E25-L25</f>
        <v>1.14997170106054</v>
      </c>
      <c r="BB25" s="19" t="n">
        <f aca="false">BB24+BA25</f>
        <v>34.2823959604557</v>
      </c>
      <c r="BC25" s="19" t="n">
        <f aca="false">AT25+AU25+AV25+AW25</f>
        <v>229.017283368535</v>
      </c>
      <c r="BD25" s="19" t="n">
        <f aca="false">K25-BC25</f>
        <v>25.4463648187261</v>
      </c>
    </row>
    <row r="26" customFormat="false" ht="15" hidden="false" customHeight="false" outlineLevel="0" collapsed="false">
      <c r="B26" s="18" t="n">
        <v>22</v>
      </c>
      <c r="C26" s="18" t="n">
        <f aca="false">MAX(AU_TERM-B26+1,1)</f>
        <v>39</v>
      </c>
      <c r="D26" s="19" t="n">
        <f aca="false">K25</f>
        <v>254.463648187261</v>
      </c>
      <c r="E26" s="19" t="n">
        <f aca="false">D26*(1-(1-MIN(AU_CDR*AU_MULT2,0.999))^(1/12))</f>
        <v>2.01518016268829</v>
      </c>
      <c r="F26" s="19" t="n">
        <f aca="false">D26-E26</f>
        <v>252.448468024572</v>
      </c>
      <c r="G26" s="19" t="n">
        <f aca="false">IF(F26&gt;0,F26*(AU_WAC/12)/(1-(1+AU_WAC/12)^(-C26)),0)</f>
        <v>8.03233649936833</v>
      </c>
      <c r="H26" s="19" t="n">
        <f aca="false">F26*AU_WAC/12</f>
        <v>2.84004526527644</v>
      </c>
      <c r="I26" s="19" t="n">
        <f aca="false">MIN(G26-H26,F26)</f>
        <v>5.19229123409189</v>
      </c>
      <c r="J26" s="19" t="n">
        <f aca="false">IF(C26&lt;=1,(F26-I26),(F26-I26)*(1-(1-AU_CPR)^(1/12)))</f>
        <v>2.16141730364809</v>
      </c>
      <c r="K26" s="19" t="n">
        <f aca="false">IF(C26&lt;=1,0,(F26-I26)-J26)</f>
        <v>245.094759486832</v>
      </c>
      <c r="L26" s="19" t="n">
        <f aca="false">E26*AU_REC</f>
        <v>0.90683107320973</v>
      </c>
      <c r="M26" s="19" t="n">
        <f aca="false">H26+I26+J26+L26</f>
        <v>11.1005848762262</v>
      </c>
      <c r="N26" s="19" t="n">
        <f aca="false">MIN(D26*AU_SERV/12,M26)</f>
        <v>0.212053040156051</v>
      </c>
      <c r="O26" s="19" t="n">
        <f aca="false">M26-N26</f>
        <v>10.8885318360701</v>
      </c>
      <c r="P26" s="19" t="n">
        <f aca="false">AT25</f>
        <v>129.017283368535</v>
      </c>
      <c r="Q26" s="19" t="n">
        <f aca="false">P26*AU_A_CP/12</f>
        <v>0.516069133474138</v>
      </c>
      <c r="R26" s="19" t="n">
        <f aca="false">MIN(Q26,O26)</f>
        <v>0.516069133474138</v>
      </c>
      <c r="S26" s="19" t="n">
        <f aca="false">MIN(AY25,Q26-R26)</f>
        <v>0</v>
      </c>
      <c r="T26" s="19" t="n">
        <f aca="false">O26-R26</f>
        <v>10.372462702596</v>
      </c>
      <c r="U26" s="19" t="n">
        <f aca="false">AU25</f>
        <v>40</v>
      </c>
      <c r="V26" s="19" t="n">
        <f aca="false">U26*AU_B_CP/12</f>
        <v>0.18</v>
      </c>
      <c r="W26" s="19" t="n">
        <f aca="false">MIN(V26,T26)</f>
        <v>0.18</v>
      </c>
      <c r="X26" s="19" t="n">
        <f aca="false">MIN((AY25-S26),V26-W26)</f>
        <v>0</v>
      </c>
      <c r="Y26" s="19" t="n">
        <f aca="false">T26-W26</f>
        <v>10.192462702596</v>
      </c>
      <c r="Z26" s="19" t="n">
        <f aca="false">AV25</f>
        <v>35</v>
      </c>
      <c r="AA26" s="19" t="n">
        <f aca="false">Z26*AU_C_CP/12</f>
        <v>0.175</v>
      </c>
      <c r="AB26" s="19" t="n">
        <f aca="false">MIN(AA26,Y26)</f>
        <v>0.175</v>
      </c>
      <c r="AC26" s="19" t="n">
        <f aca="false">MIN(((AY25-S26)-X26),AA26-AB26)</f>
        <v>0</v>
      </c>
      <c r="AD26" s="19" t="n">
        <f aca="false">Y26-AB26</f>
        <v>10.017462702596</v>
      </c>
      <c r="AE26" s="19" t="n">
        <f aca="false">AW25</f>
        <v>25</v>
      </c>
      <c r="AF26" s="19" t="n">
        <f aca="false">AE26*AU_D_CP/12</f>
        <v>0.151041666666667</v>
      </c>
      <c r="AG26" s="19" t="n">
        <f aca="false">MIN(AF26,AD26)</f>
        <v>0.151041666666667</v>
      </c>
      <c r="AH26" s="19" t="n">
        <f aca="false">MIN((((AY25-S26)-X26)-AC26),AF26-AG26)</f>
        <v>0</v>
      </c>
      <c r="AI26" s="19" t="n">
        <f aca="false">AD26-AG26</f>
        <v>9.8664210359293</v>
      </c>
      <c r="AJ26" s="19" t="n">
        <f aca="false">((((AY25-S26)-X26)-AC26)-AH26)</f>
        <v>5</v>
      </c>
      <c r="AK26" s="19" t="n">
        <f aca="false">IF(K26&gt;0,MAX(AU_OCT*K26,AU_OCF*AU_POOL),0)</f>
        <v>24.5094759486832</v>
      </c>
      <c r="AL26" s="19" t="n">
        <f aca="false">MAX(0,(P26+U26+Z26+AE26)-MAX(0,K26-AK26))</f>
        <v>8.43199983038545</v>
      </c>
      <c r="AM26" s="19" t="n">
        <f aca="false">MIN(AL26,AI26)</f>
        <v>8.43199983038545</v>
      </c>
      <c r="AN26" s="19" t="n">
        <f aca="false">IF(K26&lt;=0,MIN(AJ26,AL26-AM26),0)</f>
        <v>0</v>
      </c>
      <c r="AO26" s="19" t="n">
        <f aca="false">AM26+AN26</f>
        <v>8.43199983038545</v>
      </c>
      <c r="AP26" s="19" t="n">
        <f aca="false">MIN(P26,MAX(0,AO26-(0)))</f>
        <v>8.43199983038545</v>
      </c>
      <c r="AQ26" s="19" t="n">
        <f aca="false">MIN(U26,MAX(0,AO26-(P26)))</f>
        <v>0</v>
      </c>
      <c r="AR26" s="19" t="n">
        <f aca="false">MIN(Z26,MAX(0,AO26-(P26+U26)))</f>
        <v>0</v>
      </c>
      <c r="AS26" s="19" t="n">
        <f aca="false">MIN(AE26,MAX(0,AO26-(P26+U26+Z26)))</f>
        <v>0</v>
      </c>
      <c r="AT26" s="19" t="n">
        <f aca="false">P26-AP26</f>
        <v>120.585283538149</v>
      </c>
      <c r="AU26" s="19" t="n">
        <f aca="false">U26-AQ26</f>
        <v>40</v>
      </c>
      <c r="AV26" s="19" t="n">
        <f aca="false">Z26-AR26</f>
        <v>35</v>
      </c>
      <c r="AW26" s="19" t="n">
        <f aca="false">AE26-AS26</f>
        <v>25</v>
      </c>
      <c r="AX26" s="19" t="n">
        <f aca="false">MIN((AI26-AM26),MAX(0,AU_RES-(AJ26-AN26)))</f>
        <v>0</v>
      </c>
      <c r="AY26" s="19" t="n">
        <f aca="false">IF(K26&lt;=0,0,(AJ26-AN26)+AX26)</f>
        <v>5</v>
      </c>
      <c r="AZ26" s="19" t="n">
        <f aca="false">(AI26-AM26)-AX26+IF(K26&lt;=0,(AJ26-AN26)+AX26,0)</f>
        <v>1.43442120554385</v>
      </c>
      <c r="BA26" s="19" t="n">
        <f aca="false">E26-L26</f>
        <v>1.10834908947856</v>
      </c>
      <c r="BB26" s="19" t="n">
        <f aca="false">BB25+BA26</f>
        <v>35.3907450499342</v>
      </c>
      <c r="BC26" s="19" t="n">
        <f aca="false">AT26+AU26+AV26+AW26</f>
        <v>220.585283538149</v>
      </c>
      <c r="BD26" s="19" t="n">
        <f aca="false">K26-BC26</f>
        <v>24.5094759486832</v>
      </c>
    </row>
    <row r="27" customFormat="false" ht="15" hidden="false" customHeight="false" outlineLevel="0" collapsed="false">
      <c r="B27" s="18" t="n">
        <v>23</v>
      </c>
      <c r="C27" s="18" t="n">
        <f aca="false">MAX(AU_TERM-B27+1,1)</f>
        <v>38</v>
      </c>
      <c r="D27" s="19" t="n">
        <f aca="false">K26</f>
        <v>245.094759486832</v>
      </c>
      <c r="E27" s="19" t="n">
        <f aca="false">D27*(1-(1-MIN(AU_CDR*AU_MULT2,0.999))^(1/12))</f>
        <v>1.94098489436594</v>
      </c>
      <c r="F27" s="19" t="n">
        <f aca="false">D27-E27</f>
        <v>243.153774592466</v>
      </c>
      <c r="G27" s="19" t="n">
        <f aca="false">IF(F27&gt;0,F27*(AU_WAC/12)/(1-(1+AU_WAC/12)^(-C27)),0)</f>
        <v>7.89906632048774</v>
      </c>
      <c r="H27" s="19" t="n">
        <f aca="false">F27*AU_WAC/12</f>
        <v>2.73547996416525</v>
      </c>
      <c r="I27" s="19" t="n">
        <f aca="false">MIN(G27-H27,F27)</f>
        <v>5.16358635632249</v>
      </c>
      <c r="J27" s="19" t="n">
        <f aca="false">IF(C27&lt;=1,(F27-I27),(F27-I27)*(1-(1-AU_CPR)^(1/12)))</f>
        <v>2.08041763659541</v>
      </c>
      <c r="K27" s="19" t="n">
        <f aca="false">IF(C27&lt;=1,0,(F27-I27)-J27)</f>
        <v>235.909770599549</v>
      </c>
      <c r="L27" s="19" t="n">
        <f aca="false">E27*AU_REC</f>
        <v>0.873443202464673</v>
      </c>
      <c r="M27" s="19" t="n">
        <f aca="false">H27+I27+J27+L27</f>
        <v>10.8529271595478</v>
      </c>
      <c r="N27" s="19" t="n">
        <f aca="false">MIN(D27*AU_SERV/12,M27)</f>
        <v>0.204245632905694</v>
      </c>
      <c r="O27" s="19" t="n">
        <f aca="false">M27-N27</f>
        <v>10.6486815266421</v>
      </c>
      <c r="P27" s="19" t="n">
        <f aca="false">AT26</f>
        <v>120.585283538149</v>
      </c>
      <c r="Q27" s="19" t="n">
        <f aca="false">P27*AU_A_CP/12</f>
        <v>0.482341134152597</v>
      </c>
      <c r="R27" s="19" t="n">
        <f aca="false">MIN(Q27,O27)</f>
        <v>0.482341134152597</v>
      </c>
      <c r="S27" s="19" t="n">
        <f aca="false">MIN(AY26,Q27-R27)</f>
        <v>0</v>
      </c>
      <c r="T27" s="19" t="n">
        <f aca="false">O27-R27</f>
        <v>10.1663403924895</v>
      </c>
      <c r="U27" s="19" t="n">
        <f aca="false">AU26</f>
        <v>40</v>
      </c>
      <c r="V27" s="19" t="n">
        <f aca="false">U27*AU_B_CP/12</f>
        <v>0.18</v>
      </c>
      <c r="W27" s="19" t="n">
        <f aca="false">MIN(V27,T27)</f>
        <v>0.18</v>
      </c>
      <c r="X27" s="19" t="n">
        <f aca="false">MIN((AY26-S27),V27-W27)</f>
        <v>0</v>
      </c>
      <c r="Y27" s="19" t="n">
        <f aca="false">T27-W27</f>
        <v>9.98634039248953</v>
      </c>
      <c r="Z27" s="19" t="n">
        <f aca="false">AV26</f>
        <v>35</v>
      </c>
      <c r="AA27" s="19" t="n">
        <f aca="false">Z27*AU_C_CP/12</f>
        <v>0.175</v>
      </c>
      <c r="AB27" s="19" t="n">
        <f aca="false">MIN(AA27,Y27)</f>
        <v>0.175</v>
      </c>
      <c r="AC27" s="19" t="n">
        <f aca="false">MIN(((AY26-S27)-X27),AA27-AB27)</f>
        <v>0</v>
      </c>
      <c r="AD27" s="19" t="n">
        <f aca="false">Y27-AB27</f>
        <v>9.81134039248953</v>
      </c>
      <c r="AE27" s="19" t="n">
        <f aca="false">AW26</f>
        <v>25</v>
      </c>
      <c r="AF27" s="19" t="n">
        <f aca="false">AE27*AU_D_CP/12</f>
        <v>0.151041666666667</v>
      </c>
      <c r="AG27" s="19" t="n">
        <f aca="false">MIN(AF27,AD27)</f>
        <v>0.151041666666667</v>
      </c>
      <c r="AH27" s="19" t="n">
        <f aca="false">MIN((((AY26-S27)-X27)-AC27),AF27-AG27)</f>
        <v>0</v>
      </c>
      <c r="AI27" s="19" t="n">
        <f aca="false">AD27-AG27</f>
        <v>9.66029872582287</v>
      </c>
      <c r="AJ27" s="19" t="n">
        <f aca="false">((((AY26-S27)-X27)-AC27)-AH27)</f>
        <v>5</v>
      </c>
      <c r="AK27" s="19" t="n">
        <f aca="false">IF(K27&gt;0,MAX(AU_OCT*K27,AU_OCF*AU_POOL),0)</f>
        <v>23.5909770599549</v>
      </c>
      <c r="AL27" s="19" t="n">
        <f aca="false">MAX(0,(P27+U27+Z27+AE27)-MAX(0,K27-AK27))</f>
        <v>8.26648999855544</v>
      </c>
      <c r="AM27" s="19" t="n">
        <f aca="false">MIN(AL27,AI27)</f>
        <v>8.26648999855544</v>
      </c>
      <c r="AN27" s="19" t="n">
        <f aca="false">IF(K27&lt;=0,MIN(AJ27,AL27-AM27),0)</f>
        <v>0</v>
      </c>
      <c r="AO27" s="19" t="n">
        <f aca="false">AM27+AN27</f>
        <v>8.26648999855544</v>
      </c>
      <c r="AP27" s="19" t="n">
        <f aca="false">MIN(P27,MAX(0,AO27-(0)))</f>
        <v>8.26648999855544</v>
      </c>
      <c r="AQ27" s="19" t="n">
        <f aca="false">MIN(U27,MAX(0,AO27-(P27)))</f>
        <v>0</v>
      </c>
      <c r="AR27" s="19" t="n">
        <f aca="false">MIN(Z27,MAX(0,AO27-(P27+U27)))</f>
        <v>0</v>
      </c>
      <c r="AS27" s="19" t="n">
        <f aca="false">MIN(AE27,MAX(0,AO27-(P27+U27+Z27)))</f>
        <v>0</v>
      </c>
      <c r="AT27" s="19" t="n">
        <f aca="false">P27-AP27</f>
        <v>112.318793539594</v>
      </c>
      <c r="AU27" s="19" t="n">
        <f aca="false">U27-AQ27</f>
        <v>40</v>
      </c>
      <c r="AV27" s="19" t="n">
        <f aca="false">Z27-AR27</f>
        <v>35</v>
      </c>
      <c r="AW27" s="19" t="n">
        <f aca="false">AE27-AS27</f>
        <v>25</v>
      </c>
      <c r="AX27" s="19" t="n">
        <f aca="false">MIN((AI27-AM27),MAX(0,AU_RES-(AJ27-AN27)))</f>
        <v>0</v>
      </c>
      <c r="AY27" s="19" t="n">
        <f aca="false">IF(K27&lt;=0,0,(AJ27-AN27)+AX27)</f>
        <v>5</v>
      </c>
      <c r="AZ27" s="19" t="n">
        <f aca="false">(AI27-AM27)-AX27+IF(K27&lt;=0,(AJ27-AN27)+AX27,0)</f>
        <v>1.39380872726742</v>
      </c>
      <c r="BA27" s="19" t="n">
        <f aca="false">E27-L27</f>
        <v>1.06754169190127</v>
      </c>
      <c r="BB27" s="19" t="n">
        <f aca="false">BB26+BA27</f>
        <v>36.4582867418355</v>
      </c>
      <c r="BC27" s="19" t="n">
        <f aca="false">AT27+AU27+AV27+AW27</f>
        <v>212.318793539594</v>
      </c>
      <c r="BD27" s="19" t="n">
        <f aca="false">K27-BC27</f>
        <v>23.5909770599548</v>
      </c>
    </row>
    <row r="28" customFormat="false" ht="15" hidden="false" customHeight="false" outlineLevel="0" collapsed="false">
      <c r="B28" s="18" t="n">
        <v>24</v>
      </c>
      <c r="C28" s="18" t="n">
        <f aca="false">MAX(AU_TERM-B28+1,1)</f>
        <v>37</v>
      </c>
      <c r="D28" s="19" t="n">
        <f aca="false">K27</f>
        <v>235.909770599549</v>
      </c>
      <c r="E28" s="19" t="n">
        <f aca="false">D28*(1-(1-MIN(AU_CDR*AU_MULT2,0.999))^(1/12))</f>
        <v>1.86824598830991</v>
      </c>
      <c r="F28" s="19" t="n">
        <f aca="false">D28-E28</f>
        <v>234.041524611239</v>
      </c>
      <c r="G28" s="19" t="n">
        <f aca="false">IF(F28&gt;0,F28*(AU_WAC/12)/(1-(1+AU_WAC/12)^(-C28)),0)</f>
        <v>7.76800732145255</v>
      </c>
      <c r="H28" s="19" t="n">
        <f aca="false">F28*AU_WAC/12</f>
        <v>2.63296715187643</v>
      </c>
      <c r="I28" s="19" t="n">
        <f aca="false">MIN(G28-H28,F28)</f>
        <v>5.13504016957612</v>
      </c>
      <c r="J28" s="19" t="n">
        <f aca="false">IF(C28&lt;=1,(F28-I28),(F28-I28)*(1-(1-AU_CPR)^(1/12)))</f>
        <v>2.00101143199635</v>
      </c>
      <c r="K28" s="19" t="n">
        <f aca="false">IF(C28&lt;=1,0,(F28-I28)-J28)</f>
        <v>226.905473009666</v>
      </c>
      <c r="L28" s="19" t="n">
        <f aca="false">E28*AU_REC</f>
        <v>0.840710694739462</v>
      </c>
      <c r="M28" s="19" t="n">
        <f aca="false">H28+I28+J28+L28</f>
        <v>10.6097294481884</v>
      </c>
      <c r="N28" s="19" t="n">
        <f aca="false">MIN(D28*AU_SERV/12,M28)</f>
        <v>0.196591475499624</v>
      </c>
      <c r="O28" s="19" t="n">
        <f aca="false">M28-N28</f>
        <v>10.4131379726887</v>
      </c>
      <c r="P28" s="19" t="n">
        <f aca="false">AT27</f>
        <v>112.318793539594</v>
      </c>
      <c r="Q28" s="19" t="n">
        <f aca="false">P28*AU_A_CP/12</f>
        <v>0.449275174158375</v>
      </c>
      <c r="R28" s="19" t="n">
        <f aca="false">MIN(Q28,O28)</f>
        <v>0.449275174158375</v>
      </c>
      <c r="S28" s="19" t="n">
        <f aca="false">MIN(AY27,Q28-R28)</f>
        <v>0</v>
      </c>
      <c r="T28" s="19" t="n">
        <f aca="false">O28-R28</f>
        <v>9.96386279853037</v>
      </c>
      <c r="U28" s="19" t="n">
        <f aca="false">AU27</f>
        <v>40</v>
      </c>
      <c r="V28" s="19" t="n">
        <f aca="false">U28*AU_B_CP/12</f>
        <v>0.18</v>
      </c>
      <c r="W28" s="19" t="n">
        <f aca="false">MIN(V28,T28)</f>
        <v>0.18</v>
      </c>
      <c r="X28" s="19" t="n">
        <f aca="false">MIN((AY27-S28),V28-W28)</f>
        <v>0</v>
      </c>
      <c r="Y28" s="19" t="n">
        <f aca="false">T28-W28</f>
        <v>9.78386279853037</v>
      </c>
      <c r="Z28" s="19" t="n">
        <f aca="false">AV27</f>
        <v>35</v>
      </c>
      <c r="AA28" s="19" t="n">
        <f aca="false">Z28*AU_C_CP/12</f>
        <v>0.175</v>
      </c>
      <c r="AB28" s="19" t="n">
        <f aca="false">MIN(AA28,Y28)</f>
        <v>0.175</v>
      </c>
      <c r="AC28" s="19" t="n">
        <f aca="false">MIN(((AY27-S28)-X28),AA28-AB28)</f>
        <v>0</v>
      </c>
      <c r="AD28" s="19" t="n">
        <f aca="false">Y28-AB28</f>
        <v>9.60886279853037</v>
      </c>
      <c r="AE28" s="19" t="n">
        <f aca="false">AW27</f>
        <v>25</v>
      </c>
      <c r="AF28" s="19" t="n">
        <f aca="false">AE28*AU_D_CP/12</f>
        <v>0.151041666666667</v>
      </c>
      <c r="AG28" s="19" t="n">
        <f aca="false">MIN(AF28,AD28)</f>
        <v>0.151041666666667</v>
      </c>
      <c r="AH28" s="19" t="n">
        <f aca="false">MIN((((AY27-S28)-X28)-AC28),AF28-AG28)</f>
        <v>0</v>
      </c>
      <c r="AI28" s="19" t="n">
        <f aca="false">AD28-AG28</f>
        <v>9.4578211318637</v>
      </c>
      <c r="AJ28" s="19" t="n">
        <f aca="false">((((AY27-S28)-X28)-AC28)-AH28)</f>
        <v>5</v>
      </c>
      <c r="AK28" s="19" t="n">
        <f aca="false">IF(K28&gt;0,MAX(AU_OCT*K28,AU_OCF*AU_POOL),0)</f>
        <v>22.6905473009666</v>
      </c>
      <c r="AL28" s="19" t="n">
        <f aca="false">MAX(0,(P28+U28+Z28+AE28)-MAX(0,K28-AK28))</f>
        <v>8.10386783089416</v>
      </c>
      <c r="AM28" s="19" t="n">
        <f aca="false">MIN(AL28,AI28)</f>
        <v>8.10386783089416</v>
      </c>
      <c r="AN28" s="19" t="n">
        <f aca="false">IF(K28&lt;=0,MIN(AJ28,AL28-AM28),0)</f>
        <v>0</v>
      </c>
      <c r="AO28" s="19" t="n">
        <f aca="false">AM28+AN28</f>
        <v>8.10386783089416</v>
      </c>
      <c r="AP28" s="19" t="n">
        <f aca="false">MIN(P28,MAX(0,AO28-(0)))</f>
        <v>8.10386783089416</v>
      </c>
      <c r="AQ28" s="19" t="n">
        <f aca="false">MIN(U28,MAX(0,AO28-(P28)))</f>
        <v>0</v>
      </c>
      <c r="AR28" s="19" t="n">
        <f aca="false">MIN(Z28,MAX(0,AO28-(P28+U28)))</f>
        <v>0</v>
      </c>
      <c r="AS28" s="19" t="n">
        <f aca="false">MIN(AE28,MAX(0,AO28-(P28+U28+Z28)))</f>
        <v>0</v>
      </c>
      <c r="AT28" s="19" t="n">
        <f aca="false">P28-AP28</f>
        <v>104.2149257087</v>
      </c>
      <c r="AU28" s="19" t="n">
        <f aca="false">U28-AQ28</f>
        <v>40</v>
      </c>
      <c r="AV28" s="19" t="n">
        <f aca="false">Z28-AR28</f>
        <v>35</v>
      </c>
      <c r="AW28" s="19" t="n">
        <f aca="false">AE28-AS28</f>
        <v>25</v>
      </c>
      <c r="AX28" s="19" t="n">
        <f aca="false">MIN((AI28-AM28),MAX(0,AU_RES-(AJ28-AN28)))</f>
        <v>0</v>
      </c>
      <c r="AY28" s="19" t="n">
        <f aca="false">IF(K28&lt;=0,0,(AJ28-AN28)+AX28)</f>
        <v>5</v>
      </c>
      <c r="AZ28" s="19" t="n">
        <f aca="false">(AI28-AM28)-AX28+IF(K28&lt;=0,(AJ28-AN28)+AX28,0)</f>
        <v>1.35395330096954</v>
      </c>
      <c r="BA28" s="19" t="n">
        <f aca="false">E28-L28</f>
        <v>1.02753529357045</v>
      </c>
      <c r="BB28" s="19" t="n">
        <f aca="false">BB27+BA28</f>
        <v>37.4858220354059</v>
      </c>
      <c r="BC28" s="19" t="n">
        <f aca="false">AT28+AU28+AV28+AW28</f>
        <v>204.2149257087</v>
      </c>
      <c r="BD28" s="19" t="n">
        <f aca="false">K28-BC28</f>
        <v>22.6905473009666</v>
      </c>
    </row>
    <row r="29" customFormat="false" ht="15" hidden="false" customHeight="false" outlineLevel="0" collapsed="false">
      <c r="B29" s="18" t="n">
        <v>25</v>
      </c>
      <c r="C29" s="18" t="n">
        <f aca="false">MAX(AU_TERM-B29+1,1)</f>
        <v>36</v>
      </c>
      <c r="D29" s="19" t="n">
        <f aca="false">K28</f>
        <v>226.905473009666</v>
      </c>
      <c r="E29" s="19" t="n">
        <f aca="false">D29*(1-(1-MIN(AU_CDR*AU_MULT2,0.999))^(1/12))</f>
        <v>1.79693803524339</v>
      </c>
      <c r="F29" s="19" t="n">
        <f aca="false">D29-E29</f>
        <v>225.108534974423</v>
      </c>
      <c r="G29" s="19" t="n">
        <f aca="false">IF(F29&gt;0,F29*(AU_WAC/12)/(1-(1+AU_WAC/12)^(-C29)),0)</f>
        <v>7.63912281501323</v>
      </c>
      <c r="H29" s="19" t="n">
        <f aca="false">F29*AU_WAC/12</f>
        <v>2.53247101846226</v>
      </c>
      <c r="I29" s="19" t="n">
        <f aca="false">MIN(G29-H29,F29)</f>
        <v>5.10665179655097</v>
      </c>
      <c r="J29" s="19" t="n">
        <f aca="false">IF(C29&lt;=1,(F29-I29),(F29-I29)*(1-(1-AU_CPR)^(1/12)))</f>
        <v>1.92317087204159</v>
      </c>
      <c r="K29" s="19" t="n">
        <f aca="false">IF(C29&lt;=1,0,(F29-I29)-J29)</f>
        <v>218.07871230583</v>
      </c>
      <c r="L29" s="19" t="n">
        <f aca="false">E29*AU_REC</f>
        <v>0.808622115859527</v>
      </c>
      <c r="M29" s="19" t="n">
        <f aca="false">H29+I29+J29+L29</f>
        <v>10.3709158029143</v>
      </c>
      <c r="N29" s="19" t="n">
        <f aca="false">MIN(D29*AU_SERV/12,M29)</f>
        <v>0.189087894174722</v>
      </c>
      <c r="O29" s="19" t="n">
        <f aca="false">M29-N29</f>
        <v>10.1818279087396</v>
      </c>
      <c r="P29" s="19" t="n">
        <f aca="false">AT28</f>
        <v>104.2149257087</v>
      </c>
      <c r="Q29" s="19" t="n">
        <f aca="false">P29*AU_A_CP/12</f>
        <v>0.416859702834798</v>
      </c>
      <c r="R29" s="19" t="n">
        <f aca="false">MIN(Q29,O29)</f>
        <v>0.416859702834798</v>
      </c>
      <c r="S29" s="19" t="n">
        <f aca="false">MIN(AY28,Q29-R29)</f>
        <v>0</v>
      </c>
      <c r="T29" s="19" t="n">
        <f aca="false">O29-R29</f>
        <v>9.76496820590482</v>
      </c>
      <c r="U29" s="19" t="n">
        <f aca="false">AU28</f>
        <v>40</v>
      </c>
      <c r="V29" s="19" t="n">
        <f aca="false">U29*AU_B_CP/12</f>
        <v>0.18</v>
      </c>
      <c r="W29" s="19" t="n">
        <f aca="false">MIN(V29,T29)</f>
        <v>0.18</v>
      </c>
      <c r="X29" s="19" t="n">
        <f aca="false">MIN((AY28-S29),V29-W29)</f>
        <v>0</v>
      </c>
      <c r="Y29" s="19" t="n">
        <f aca="false">T29-W29</f>
        <v>9.58496820590482</v>
      </c>
      <c r="Z29" s="19" t="n">
        <f aca="false">AV28</f>
        <v>35</v>
      </c>
      <c r="AA29" s="19" t="n">
        <f aca="false">Z29*AU_C_CP/12</f>
        <v>0.175</v>
      </c>
      <c r="AB29" s="19" t="n">
        <f aca="false">MIN(AA29,Y29)</f>
        <v>0.175</v>
      </c>
      <c r="AC29" s="19" t="n">
        <f aca="false">MIN(((AY28-S29)-X29),AA29-AB29)</f>
        <v>0</v>
      </c>
      <c r="AD29" s="19" t="n">
        <f aca="false">Y29-AB29</f>
        <v>9.40996820590482</v>
      </c>
      <c r="AE29" s="19" t="n">
        <f aca="false">AW28</f>
        <v>25</v>
      </c>
      <c r="AF29" s="19" t="n">
        <f aca="false">AE29*AU_D_CP/12</f>
        <v>0.151041666666667</v>
      </c>
      <c r="AG29" s="19" t="n">
        <f aca="false">MIN(AF29,AD29)</f>
        <v>0.151041666666667</v>
      </c>
      <c r="AH29" s="19" t="n">
        <f aca="false">MIN((((AY28-S29)-X29)-AC29),AF29-AG29)</f>
        <v>0</v>
      </c>
      <c r="AI29" s="19" t="n">
        <f aca="false">AD29-AG29</f>
        <v>9.25892653923816</v>
      </c>
      <c r="AJ29" s="19" t="n">
        <f aca="false">((((AY28-S29)-X29)-AC29)-AH29)</f>
        <v>5</v>
      </c>
      <c r="AK29" s="19" t="n">
        <f aca="false">IF(K29&gt;0,MAX(AU_OCT*K29,AU_OCF*AU_POOL),0)</f>
        <v>21.807871230583</v>
      </c>
      <c r="AL29" s="19" t="n">
        <f aca="false">MAX(0,(P29+U29+Z29+AE29)-MAX(0,K29-AK29))</f>
        <v>7.94408463345235</v>
      </c>
      <c r="AM29" s="19" t="n">
        <f aca="false">MIN(AL29,AI29)</f>
        <v>7.94408463345235</v>
      </c>
      <c r="AN29" s="19" t="n">
        <f aca="false">IF(K29&lt;=0,MIN(AJ29,AL29-AM29),0)</f>
        <v>0</v>
      </c>
      <c r="AO29" s="19" t="n">
        <f aca="false">AM29+AN29</f>
        <v>7.94408463345235</v>
      </c>
      <c r="AP29" s="19" t="n">
        <f aca="false">MIN(P29,MAX(0,AO29-(0)))</f>
        <v>7.94408463345235</v>
      </c>
      <c r="AQ29" s="19" t="n">
        <f aca="false">MIN(U29,MAX(0,AO29-(P29)))</f>
        <v>0</v>
      </c>
      <c r="AR29" s="19" t="n">
        <f aca="false">MIN(Z29,MAX(0,AO29-(P29+U29)))</f>
        <v>0</v>
      </c>
      <c r="AS29" s="19" t="n">
        <f aca="false">MIN(AE29,MAX(0,AO29-(P29+U29+Z29)))</f>
        <v>0</v>
      </c>
      <c r="AT29" s="19" t="n">
        <f aca="false">P29-AP29</f>
        <v>96.2708410752472</v>
      </c>
      <c r="AU29" s="19" t="n">
        <f aca="false">U29-AQ29</f>
        <v>40</v>
      </c>
      <c r="AV29" s="19" t="n">
        <f aca="false">Z29-AR29</f>
        <v>35</v>
      </c>
      <c r="AW29" s="19" t="n">
        <f aca="false">AE29-AS29</f>
        <v>25</v>
      </c>
      <c r="AX29" s="19" t="n">
        <f aca="false">MIN((AI29-AM29),MAX(0,AU_RES-(AJ29-AN29)))</f>
        <v>0</v>
      </c>
      <c r="AY29" s="19" t="n">
        <f aca="false">IF(K29&lt;=0,0,(AJ29-AN29)+AX29)</f>
        <v>5</v>
      </c>
      <c r="AZ29" s="19" t="n">
        <f aca="false">(AI29-AM29)-AX29+IF(K29&lt;=0,(AJ29-AN29)+AX29,0)</f>
        <v>1.31484190578581</v>
      </c>
      <c r="BA29" s="19" t="n">
        <f aca="false">E29-L29</f>
        <v>0.988315919383866</v>
      </c>
      <c r="BB29" s="19" t="n">
        <f aca="false">BB28+BA29</f>
        <v>38.4741379547898</v>
      </c>
      <c r="BC29" s="19" t="n">
        <f aca="false">AT29+AU29+AV29+AW29</f>
        <v>196.270841075247</v>
      </c>
      <c r="BD29" s="19" t="n">
        <f aca="false">K29-BC29</f>
        <v>21.807871230583</v>
      </c>
    </row>
    <row r="30" customFormat="false" ht="15" hidden="false" customHeight="false" outlineLevel="0" collapsed="false">
      <c r="B30" s="18" t="n">
        <v>26</v>
      </c>
      <c r="C30" s="18" t="n">
        <f aca="false">MAX(AU_TERM-B30+1,1)</f>
        <v>35</v>
      </c>
      <c r="D30" s="19" t="n">
        <f aca="false">K29</f>
        <v>218.07871230583</v>
      </c>
      <c r="E30" s="19" t="n">
        <f aca="false">D30*(1-(1-MIN(AU_CDR*AU_MULT2,0.999))^(1/12))</f>
        <v>1.72703605435976</v>
      </c>
      <c r="F30" s="19" t="n">
        <f aca="false">D30-E30</f>
        <v>216.35167625147</v>
      </c>
      <c r="G30" s="19" t="n">
        <f aca="false">IF(F30&gt;0,F30*(AU_WAC/12)/(1-(1+AU_WAC/12)^(-C30)),0)</f>
        <v>7.51237672262434</v>
      </c>
      <c r="H30" s="19" t="n">
        <f aca="false">F30*AU_WAC/12</f>
        <v>2.43395635782904</v>
      </c>
      <c r="I30" s="19" t="n">
        <f aca="false">MIN(G30-H30,F30)</f>
        <v>5.0784203647953</v>
      </c>
      <c r="J30" s="19" t="n">
        <f aca="false">IF(C30&lt;=1,(F30-I30),(F30-I30)*(1-(1-AU_CPR)^(1/12)))</f>
        <v>1.8468686080934</v>
      </c>
      <c r="K30" s="19" t="n">
        <f aca="false">IF(C30&lt;=1,0,(F30-I30)-J30)</f>
        <v>209.426387278582</v>
      </c>
      <c r="L30" s="19" t="n">
        <f aca="false">E30*AU_REC</f>
        <v>0.77716622446189</v>
      </c>
      <c r="M30" s="19" t="n">
        <f aca="false">H30+I30+J30+L30</f>
        <v>10.1364115551796</v>
      </c>
      <c r="N30" s="19" t="n">
        <f aca="false">MIN(D30*AU_SERV/12,M30)</f>
        <v>0.181732260254858</v>
      </c>
      <c r="O30" s="19" t="n">
        <f aca="false">M30-N30</f>
        <v>9.95467929492478</v>
      </c>
      <c r="P30" s="19" t="n">
        <f aca="false">AT29</f>
        <v>96.2708410752472</v>
      </c>
      <c r="Q30" s="19" t="n">
        <f aca="false">P30*AU_A_CP/12</f>
        <v>0.385083364300989</v>
      </c>
      <c r="R30" s="19" t="n">
        <f aca="false">MIN(Q30,O30)</f>
        <v>0.385083364300989</v>
      </c>
      <c r="S30" s="19" t="n">
        <f aca="false">MIN(AY29,Q30-R30)</f>
        <v>0</v>
      </c>
      <c r="T30" s="19" t="n">
        <f aca="false">O30-R30</f>
        <v>9.56959593062379</v>
      </c>
      <c r="U30" s="19" t="n">
        <f aca="false">AU29</f>
        <v>40</v>
      </c>
      <c r="V30" s="19" t="n">
        <f aca="false">U30*AU_B_CP/12</f>
        <v>0.18</v>
      </c>
      <c r="W30" s="19" t="n">
        <f aca="false">MIN(V30,T30)</f>
        <v>0.18</v>
      </c>
      <c r="X30" s="19" t="n">
        <f aca="false">MIN((AY29-S30),V30-W30)</f>
        <v>0</v>
      </c>
      <c r="Y30" s="19" t="n">
        <f aca="false">T30-W30</f>
        <v>9.38959593062379</v>
      </c>
      <c r="Z30" s="19" t="n">
        <f aca="false">AV29</f>
        <v>35</v>
      </c>
      <c r="AA30" s="19" t="n">
        <f aca="false">Z30*AU_C_CP/12</f>
        <v>0.175</v>
      </c>
      <c r="AB30" s="19" t="n">
        <f aca="false">MIN(AA30,Y30)</f>
        <v>0.175</v>
      </c>
      <c r="AC30" s="19" t="n">
        <f aca="false">MIN(((AY29-S30)-X30),AA30-AB30)</f>
        <v>0</v>
      </c>
      <c r="AD30" s="19" t="n">
        <f aca="false">Y30-AB30</f>
        <v>9.21459593062379</v>
      </c>
      <c r="AE30" s="19" t="n">
        <f aca="false">AW29</f>
        <v>25</v>
      </c>
      <c r="AF30" s="19" t="n">
        <f aca="false">AE30*AU_D_CP/12</f>
        <v>0.151041666666667</v>
      </c>
      <c r="AG30" s="19" t="n">
        <f aca="false">MIN(AF30,AD30)</f>
        <v>0.151041666666667</v>
      </c>
      <c r="AH30" s="19" t="n">
        <f aca="false">MIN((((AY29-S30)-X30)-AC30),AF30-AG30)</f>
        <v>0</v>
      </c>
      <c r="AI30" s="19" t="n">
        <f aca="false">AD30-AG30</f>
        <v>9.06355426395712</v>
      </c>
      <c r="AJ30" s="19" t="n">
        <f aca="false">((((AY29-S30)-X30)-AC30)-AH30)</f>
        <v>5</v>
      </c>
      <c r="AK30" s="19" t="n">
        <f aca="false">IF(K30&gt;0,MAX(AU_OCT*K30,AU_OCF*AU_POOL),0)</f>
        <v>20.9426387278582</v>
      </c>
      <c r="AL30" s="19" t="n">
        <f aca="false">MAX(0,(P30+U30+Z30+AE30)-MAX(0,K30-AK30))</f>
        <v>7.78709252452364</v>
      </c>
      <c r="AM30" s="19" t="n">
        <f aca="false">MIN(AL30,AI30)</f>
        <v>7.78709252452364</v>
      </c>
      <c r="AN30" s="19" t="n">
        <f aca="false">IF(K30&lt;=0,MIN(AJ30,AL30-AM30),0)</f>
        <v>0</v>
      </c>
      <c r="AO30" s="19" t="n">
        <f aca="false">AM30+AN30</f>
        <v>7.78709252452364</v>
      </c>
      <c r="AP30" s="19" t="n">
        <f aca="false">MIN(P30,MAX(0,AO30-(0)))</f>
        <v>7.78709252452364</v>
      </c>
      <c r="AQ30" s="19" t="n">
        <f aca="false">MIN(U30,MAX(0,AO30-(P30)))</f>
        <v>0</v>
      </c>
      <c r="AR30" s="19" t="n">
        <f aca="false">MIN(Z30,MAX(0,AO30-(P30+U30)))</f>
        <v>0</v>
      </c>
      <c r="AS30" s="19" t="n">
        <f aca="false">MIN(AE30,MAX(0,AO30-(P30+U30+Z30)))</f>
        <v>0</v>
      </c>
      <c r="AT30" s="19" t="n">
        <f aca="false">P30-AP30</f>
        <v>88.4837485507235</v>
      </c>
      <c r="AU30" s="19" t="n">
        <f aca="false">U30-AQ30</f>
        <v>40</v>
      </c>
      <c r="AV30" s="19" t="n">
        <f aca="false">Z30-AR30</f>
        <v>35</v>
      </c>
      <c r="AW30" s="19" t="n">
        <f aca="false">AE30-AS30</f>
        <v>25</v>
      </c>
      <c r="AX30" s="19" t="n">
        <f aca="false">MIN((AI30-AM30),MAX(0,AU_RES-(AJ30-AN30)))</f>
        <v>0</v>
      </c>
      <c r="AY30" s="19" t="n">
        <f aca="false">IF(K30&lt;=0,0,(AJ30-AN30)+AX30)</f>
        <v>5</v>
      </c>
      <c r="AZ30" s="19" t="n">
        <f aca="false">(AI30-AM30)-AX30+IF(K30&lt;=0,(AJ30-AN30)+AX30,0)</f>
        <v>1.27646173943348</v>
      </c>
      <c r="BA30" s="19" t="n">
        <f aca="false">E30-L30</f>
        <v>0.949869829897865</v>
      </c>
      <c r="BB30" s="19" t="n">
        <f aca="false">BB29+BA30</f>
        <v>39.4240077846877</v>
      </c>
      <c r="BC30" s="19" t="n">
        <f aca="false">AT30+AU30+AV30+AW30</f>
        <v>188.483748550724</v>
      </c>
      <c r="BD30" s="19" t="n">
        <f aca="false">K30-BC30</f>
        <v>20.9426387278582</v>
      </c>
    </row>
    <row r="31" customFormat="false" ht="15" hidden="false" customHeight="false" outlineLevel="0" collapsed="false">
      <c r="B31" s="18" t="n">
        <v>27</v>
      </c>
      <c r="C31" s="18" t="n">
        <f aca="false">MAX(AU_TERM-B31+1,1)</f>
        <v>34</v>
      </c>
      <c r="D31" s="19" t="n">
        <f aca="false">K30</f>
        <v>209.426387278582</v>
      </c>
      <c r="E31" s="19" t="n">
        <f aca="false">D31*(1-(1-MIN(AU_CDR*AU_MULT2,0.999))^(1/12))</f>
        <v>1.65851548617545</v>
      </c>
      <c r="F31" s="19" t="n">
        <f aca="false">D31-E31</f>
        <v>207.767871792406</v>
      </c>
      <c r="G31" s="19" t="n">
        <f aca="false">IF(F31&gt;0,F31*(AU_WAC/12)/(1-(1+AU_WAC/12)^(-C31)),0)</f>
        <v>7.38773356434515</v>
      </c>
      <c r="H31" s="19" t="n">
        <f aca="false">F31*AU_WAC/12</f>
        <v>2.33738855766457</v>
      </c>
      <c r="I31" s="19" t="n">
        <f aca="false">MIN(G31-H31,F31)</f>
        <v>5.05034500668058</v>
      </c>
      <c r="J31" s="19" t="n">
        <f aca="false">IF(C31&lt;=1,(F31-I31),(F31-I31)*(1-(1-AU_CPR)^(1/12)))</f>
        <v>1.77207775285913</v>
      </c>
      <c r="K31" s="19" t="n">
        <f aca="false">IF(C31&lt;=1,0,(F31-I31)-J31)</f>
        <v>200.945449032867</v>
      </c>
      <c r="L31" s="19" t="n">
        <f aca="false">E31*AU_REC</f>
        <v>0.746331968778952</v>
      </c>
      <c r="M31" s="19" t="n">
        <f aca="false">H31+I31+J31+L31</f>
        <v>9.90614328598323</v>
      </c>
      <c r="N31" s="19" t="n">
        <f aca="false">MIN(D31*AU_SERV/12,M31)</f>
        <v>0.174521989398818</v>
      </c>
      <c r="O31" s="19" t="n">
        <f aca="false">M31-N31</f>
        <v>9.73162129658441</v>
      </c>
      <c r="P31" s="19" t="n">
        <f aca="false">AT30</f>
        <v>88.4837485507235</v>
      </c>
      <c r="Q31" s="19" t="n">
        <f aca="false">P31*AU_A_CP/12</f>
        <v>0.353934994202894</v>
      </c>
      <c r="R31" s="19" t="n">
        <f aca="false">MIN(Q31,O31)</f>
        <v>0.353934994202894</v>
      </c>
      <c r="S31" s="19" t="n">
        <f aca="false">MIN(AY30,Q31-R31)</f>
        <v>0</v>
      </c>
      <c r="T31" s="19" t="n">
        <f aca="false">O31-R31</f>
        <v>9.37768630238151</v>
      </c>
      <c r="U31" s="19" t="n">
        <f aca="false">AU30</f>
        <v>40</v>
      </c>
      <c r="V31" s="19" t="n">
        <f aca="false">U31*AU_B_CP/12</f>
        <v>0.18</v>
      </c>
      <c r="W31" s="19" t="n">
        <f aca="false">MIN(V31,T31)</f>
        <v>0.18</v>
      </c>
      <c r="X31" s="19" t="n">
        <f aca="false">MIN((AY30-S31),V31-W31)</f>
        <v>0</v>
      </c>
      <c r="Y31" s="19" t="n">
        <f aca="false">T31-W31</f>
        <v>9.19768630238151</v>
      </c>
      <c r="Z31" s="19" t="n">
        <f aca="false">AV30</f>
        <v>35</v>
      </c>
      <c r="AA31" s="19" t="n">
        <f aca="false">Z31*AU_C_CP/12</f>
        <v>0.175</v>
      </c>
      <c r="AB31" s="19" t="n">
        <f aca="false">MIN(AA31,Y31)</f>
        <v>0.175</v>
      </c>
      <c r="AC31" s="19" t="n">
        <f aca="false">MIN(((AY30-S31)-X31),AA31-AB31)</f>
        <v>0</v>
      </c>
      <c r="AD31" s="19" t="n">
        <f aca="false">Y31-AB31</f>
        <v>9.02268630238151</v>
      </c>
      <c r="AE31" s="19" t="n">
        <f aca="false">AW30</f>
        <v>25</v>
      </c>
      <c r="AF31" s="19" t="n">
        <f aca="false">AE31*AU_D_CP/12</f>
        <v>0.151041666666667</v>
      </c>
      <c r="AG31" s="19" t="n">
        <f aca="false">MIN(AF31,AD31)</f>
        <v>0.151041666666667</v>
      </c>
      <c r="AH31" s="19" t="n">
        <f aca="false">MIN((((AY30-S31)-X31)-AC31),AF31-AG31)</f>
        <v>0</v>
      </c>
      <c r="AI31" s="19" t="n">
        <f aca="false">AD31-AG31</f>
        <v>8.87164463571485</v>
      </c>
      <c r="AJ31" s="19" t="n">
        <f aca="false">((((AY30-S31)-X31)-AC31)-AH31)</f>
        <v>5</v>
      </c>
      <c r="AK31" s="19" t="n">
        <f aca="false">IF(K31&gt;0,MAX(AU_OCT*K31,AU_OCF*AU_POOL),0)</f>
        <v>20.0945449032867</v>
      </c>
      <c r="AL31" s="19" t="n">
        <f aca="false">MAX(0,(P31+U31+Z31+AE31)-MAX(0,K31-AK31))</f>
        <v>7.63284442114363</v>
      </c>
      <c r="AM31" s="19" t="n">
        <f aca="false">MIN(AL31,AI31)</f>
        <v>7.63284442114363</v>
      </c>
      <c r="AN31" s="19" t="n">
        <f aca="false">IF(K31&lt;=0,MIN(AJ31,AL31-AM31),0)</f>
        <v>0</v>
      </c>
      <c r="AO31" s="19" t="n">
        <f aca="false">AM31+AN31</f>
        <v>7.63284442114363</v>
      </c>
      <c r="AP31" s="19" t="n">
        <f aca="false">MIN(P31,MAX(0,AO31-(0)))</f>
        <v>7.63284442114363</v>
      </c>
      <c r="AQ31" s="19" t="n">
        <f aca="false">MIN(U31,MAX(0,AO31-(P31)))</f>
        <v>0</v>
      </c>
      <c r="AR31" s="19" t="n">
        <f aca="false">MIN(Z31,MAX(0,AO31-(P31+U31)))</f>
        <v>0</v>
      </c>
      <c r="AS31" s="19" t="n">
        <f aca="false">MIN(AE31,MAX(0,AO31-(P31+U31+Z31)))</f>
        <v>0</v>
      </c>
      <c r="AT31" s="19" t="n">
        <f aca="false">P31-AP31</f>
        <v>80.8509041295799</v>
      </c>
      <c r="AU31" s="19" t="n">
        <f aca="false">U31-AQ31</f>
        <v>40</v>
      </c>
      <c r="AV31" s="19" t="n">
        <f aca="false">Z31-AR31</f>
        <v>35</v>
      </c>
      <c r="AW31" s="19" t="n">
        <f aca="false">AE31-AS31</f>
        <v>25</v>
      </c>
      <c r="AX31" s="19" t="n">
        <f aca="false">MIN((AI31-AM31),MAX(0,AU_RES-(AJ31-AN31)))</f>
        <v>0</v>
      </c>
      <c r="AY31" s="19" t="n">
        <f aca="false">IF(K31&lt;=0,0,(AJ31-AN31)+AX31)</f>
        <v>5</v>
      </c>
      <c r="AZ31" s="19" t="n">
        <f aca="false">(AI31-AM31)-AX31+IF(K31&lt;=0,(AJ31-AN31)+AX31,0)</f>
        <v>1.23880021457122</v>
      </c>
      <c r="BA31" s="19" t="n">
        <f aca="false">E31-L31</f>
        <v>0.912183517396497</v>
      </c>
      <c r="BB31" s="19" t="n">
        <f aca="false">BB30+BA31</f>
        <v>40.3361913020842</v>
      </c>
      <c r="BC31" s="19" t="n">
        <f aca="false">AT31+AU31+AV31+AW31</f>
        <v>180.85090412958</v>
      </c>
      <c r="BD31" s="19" t="n">
        <f aca="false">K31-BC31</f>
        <v>20.0945449032866</v>
      </c>
    </row>
    <row r="32" customFormat="false" ht="15" hidden="false" customHeight="false" outlineLevel="0" collapsed="false">
      <c r="B32" s="18" t="n">
        <v>28</v>
      </c>
      <c r="C32" s="18" t="n">
        <f aca="false">MAX(AU_TERM-B32+1,1)</f>
        <v>33</v>
      </c>
      <c r="D32" s="19" t="n">
        <f aca="false">K31</f>
        <v>200.945449032867</v>
      </c>
      <c r="E32" s="19" t="n">
        <f aca="false">D32*(1-(1-MIN(AU_CDR*AU_MULT2,0.999))^(1/12))</f>
        <v>1.59135218550166</v>
      </c>
      <c r="F32" s="19" t="n">
        <f aca="false">D32-E32</f>
        <v>199.354096847365</v>
      </c>
      <c r="G32" s="19" t="n">
        <f aca="false">IF(F32&gt;0,F32*(AU_WAC/12)/(1-(1+AU_WAC/12)^(-C32)),0)</f>
        <v>7.26515844890771</v>
      </c>
      <c r="H32" s="19" t="n">
        <f aca="false">F32*AU_WAC/12</f>
        <v>2.24273358953286</v>
      </c>
      <c r="I32" s="19" t="n">
        <f aca="false">MIN(G32-H32,F32)</f>
        <v>5.02242485937486</v>
      </c>
      <c r="J32" s="19" t="n">
        <f aca="false">IF(C32&lt;=1,(F32-I32),(F32-I32)*(1-(1-AU_CPR)^(1/12)))</f>
        <v>1.69877187269474</v>
      </c>
      <c r="K32" s="19" t="n">
        <f aca="false">IF(C32&lt;=1,0,(F32-I32)-J32)</f>
        <v>192.632900115295</v>
      </c>
      <c r="L32" s="19" t="n">
        <f aca="false">E32*AU_REC</f>
        <v>0.716108483475748</v>
      </c>
      <c r="M32" s="19" t="n">
        <f aca="false">H32+I32+J32+L32</f>
        <v>9.68003880507821</v>
      </c>
      <c r="N32" s="19" t="n">
        <f aca="false">MIN(D32*AU_SERV/12,M32)</f>
        <v>0.167454540860722</v>
      </c>
      <c r="O32" s="19" t="n">
        <f aca="false">M32-N32</f>
        <v>9.51258426421748</v>
      </c>
      <c r="P32" s="19" t="n">
        <f aca="false">AT31</f>
        <v>80.8509041295799</v>
      </c>
      <c r="Q32" s="19" t="n">
        <f aca="false">P32*AU_A_CP/12</f>
        <v>0.32340361651832</v>
      </c>
      <c r="R32" s="19" t="n">
        <f aca="false">MIN(Q32,O32)</f>
        <v>0.32340361651832</v>
      </c>
      <c r="S32" s="19" t="n">
        <f aca="false">MIN(AY31,Q32-R32)</f>
        <v>0</v>
      </c>
      <c r="T32" s="19" t="n">
        <f aca="false">O32-R32</f>
        <v>9.18918064769916</v>
      </c>
      <c r="U32" s="19" t="n">
        <f aca="false">AU31</f>
        <v>40</v>
      </c>
      <c r="V32" s="19" t="n">
        <f aca="false">U32*AU_B_CP/12</f>
        <v>0.18</v>
      </c>
      <c r="W32" s="19" t="n">
        <f aca="false">MIN(V32,T32)</f>
        <v>0.18</v>
      </c>
      <c r="X32" s="19" t="n">
        <f aca="false">MIN((AY31-S32),V32-W32)</f>
        <v>0</v>
      </c>
      <c r="Y32" s="19" t="n">
        <f aca="false">T32-W32</f>
        <v>9.00918064769916</v>
      </c>
      <c r="Z32" s="19" t="n">
        <f aca="false">AV31</f>
        <v>35</v>
      </c>
      <c r="AA32" s="19" t="n">
        <f aca="false">Z32*AU_C_CP/12</f>
        <v>0.175</v>
      </c>
      <c r="AB32" s="19" t="n">
        <f aca="false">MIN(AA32,Y32)</f>
        <v>0.175</v>
      </c>
      <c r="AC32" s="19" t="n">
        <f aca="false">MIN(((AY31-S32)-X32),AA32-AB32)</f>
        <v>0</v>
      </c>
      <c r="AD32" s="19" t="n">
        <f aca="false">Y32-AB32</f>
        <v>8.83418064769916</v>
      </c>
      <c r="AE32" s="19" t="n">
        <f aca="false">AW31</f>
        <v>25</v>
      </c>
      <c r="AF32" s="19" t="n">
        <f aca="false">AE32*AU_D_CP/12</f>
        <v>0.151041666666667</v>
      </c>
      <c r="AG32" s="19" t="n">
        <f aca="false">MIN(AF32,AD32)</f>
        <v>0.151041666666667</v>
      </c>
      <c r="AH32" s="19" t="n">
        <f aca="false">MIN((((AY31-S32)-X32)-AC32),AF32-AG32)</f>
        <v>0</v>
      </c>
      <c r="AI32" s="19" t="n">
        <f aca="false">AD32-AG32</f>
        <v>8.6831389810325</v>
      </c>
      <c r="AJ32" s="19" t="n">
        <f aca="false">((((AY31-S32)-X32)-AC32)-AH32)</f>
        <v>5</v>
      </c>
      <c r="AK32" s="19" t="n">
        <f aca="false">IF(K32&gt;0,MAX(AU_OCT*K32,AU_OCF*AU_POOL),0)</f>
        <v>19.2632900115295</v>
      </c>
      <c r="AL32" s="19" t="n">
        <f aca="false">MAX(0,(P32+U32+Z32+AE32)-MAX(0,K32-AK32))</f>
        <v>7.48129402581415</v>
      </c>
      <c r="AM32" s="19" t="n">
        <f aca="false">MIN(AL32,AI32)</f>
        <v>7.48129402581415</v>
      </c>
      <c r="AN32" s="19" t="n">
        <f aca="false">IF(K32&lt;=0,MIN(AJ32,AL32-AM32),0)</f>
        <v>0</v>
      </c>
      <c r="AO32" s="19" t="n">
        <f aca="false">AM32+AN32</f>
        <v>7.48129402581415</v>
      </c>
      <c r="AP32" s="19" t="n">
        <f aca="false">MIN(P32,MAX(0,AO32-(0)))</f>
        <v>7.48129402581415</v>
      </c>
      <c r="AQ32" s="19" t="n">
        <f aca="false">MIN(U32,MAX(0,AO32-(P32)))</f>
        <v>0</v>
      </c>
      <c r="AR32" s="19" t="n">
        <f aca="false">MIN(Z32,MAX(0,AO32-(P32+U32)))</f>
        <v>0</v>
      </c>
      <c r="AS32" s="19" t="n">
        <f aca="false">MIN(AE32,MAX(0,AO32-(P32+U32+Z32)))</f>
        <v>0</v>
      </c>
      <c r="AT32" s="19" t="n">
        <f aca="false">P32-AP32</f>
        <v>73.3696101037658</v>
      </c>
      <c r="AU32" s="19" t="n">
        <f aca="false">U32-AQ32</f>
        <v>40</v>
      </c>
      <c r="AV32" s="19" t="n">
        <f aca="false">Z32-AR32</f>
        <v>35</v>
      </c>
      <c r="AW32" s="19" t="n">
        <f aca="false">AE32-AS32</f>
        <v>25</v>
      </c>
      <c r="AX32" s="19" t="n">
        <f aca="false">MIN((AI32-AM32),MAX(0,AU_RES-(AJ32-AN32)))</f>
        <v>0</v>
      </c>
      <c r="AY32" s="19" t="n">
        <f aca="false">IF(K32&lt;=0,0,(AJ32-AN32)+AX32)</f>
        <v>5</v>
      </c>
      <c r="AZ32" s="19" t="n">
        <f aca="false">(AI32-AM32)-AX32+IF(K32&lt;=0,(AJ32-AN32)+AX32,0)</f>
        <v>1.20184495521835</v>
      </c>
      <c r="BA32" s="19" t="n">
        <f aca="false">E32-L32</f>
        <v>0.875243702025914</v>
      </c>
      <c r="BB32" s="19" t="n">
        <f aca="false">BB31+BA32</f>
        <v>41.2114350041101</v>
      </c>
      <c r="BC32" s="19" t="n">
        <f aca="false">AT32+AU32+AV32+AW32</f>
        <v>173.369610103766</v>
      </c>
      <c r="BD32" s="19" t="n">
        <f aca="false">K32-BC32</f>
        <v>19.2632900115295</v>
      </c>
    </row>
    <row r="33" customFormat="false" ht="15" hidden="false" customHeight="false" outlineLevel="0" collapsed="false">
      <c r="B33" s="18" t="n">
        <v>29</v>
      </c>
      <c r="C33" s="18" t="n">
        <f aca="false">MAX(AU_TERM-B33+1,1)</f>
        <v>32</v>
      </c>
      <c r="D33" s="19" t="n">
        <f aca="false">K32</f>
        <v>192.632900115295</v>
      </c>
      <c r="E33" s="19" t="n">
        <f aca="false">D33*(1-(1-MIN(AU_CDR*AU_MULT2,0.999))^(1/12))</f>
        <v>1.52552241453281</v>
      </c>
      <c r="F33" s="19" t="n">
        <f aca="false">D33-E33</f>
        <v>191.107377700762</v>
      </c>
      <c r="G33" s="19" t="n">
        <f aca="false">IF(F33&gt;0,F33*(AU_WAC/12)/(1-(1+AU_WAC/12)^(-C33)),0)</f>
        <v>7.14461706394982</v>
      </c>
      <c r="H33" s="19" t="n">
        <f aca="false">F33*AU_WAC/12</f>
        <v>2.14995799913358</v>
      </c>
      <c r="I33" s="19" t="n">
        <f aca="false">MIN(G33-H33,F33)</f>
        <v>4.99465906481624</v>
      </c>
      <c r="J33" s="19" t="n">
        <f aca="false">IF(C33&lt;=1,(F33-I33),(F33-I33)*(1-(1-AU_CPR)^(1/12)))</f>
        <v>1.62692498003638</v>
      </c>
      <c r="K33" s="19" t="n">
        <f aca="false">IF(C33&lt;=1,0,(F33-I33)-J33)</f>
        <v>184.48579365591</v>
      </c>
      <c r="L33" s="19" t="n">
        <f aca="false">E33*AU_REC</f>
        <v>0.686485086539765</v>
      </c>
      <c r="M33" s="19" t="n">
        <f aca="false">H33+I33+J33+L33</f>
        <v>9.45802713052596</v>
      </c>
      <c r="N33" s="19" t="n">
        <f aca="false">MIN(D33*AU_SERV/12,M33)</f>
        <v>0.160527416762746</v>
      </c>
      <c r="O33" s="19" t="n">
        <f aca="false">M33-N33</f>
        <v>9.29749971376321</v>
      </c>
      <c r="P33" s="19" t="n">
        <f aca="false">AT32</f>
        <v>73.3696101037658</v>
      </c>
      <c r="Q33" s="19" t="n">
        <f aca="false">P33*AU_A_CP/12</f>
        <v>0.293478440415063</v>
      </c>
      <c r="R33" s="19" t="n">
        <f aca="false">MIN(Q33,O33)</f>
        <v>0.293478440415063</v>
      </c>
      <c r="S33" s="19" t="n">
        <f aca="false">MIN(AY32,Q33-R33)</f>
        <v>0</v>
      </c>
      <c r="T33" s="19" t="n">
        <f aca="false">O33-R33</f>
        <v>9.00402127334815</v>
      </c>
      <c r="U33" s="19" t="n">
        <f aca="false">AU32</f>
        <v>40</v>
      </c>
      <c r="V33" s="19" t="n">
        <f aca="false">U33*AU_B_CP/12</f>
        <v>0.18</v>
      </c>
      <c r="W33" s="19" t="n">
        <f aca="false">MIN(V33,T33)</f>
        <v>0.18</v>
      </c>
      <c r="X33" s="19" t="n">
        <f aca="false">MIN((AY32-S33),V33-W33)</f>
        <v>0</v>
      </c>
      <c r="Y33" s="19" t="n">
        <f aca="false">T33-W33</f>
        <v>8.82402127334815</v>
      </c>
      <c r="Z33" s="19" t="n">
        <f aca="false">AV32</f>
        <v>35</v>
      </c>
      <c r="AA33" s="19" t="n">
        <f aca="false">Z33*AU_C_CP/12</f>
        <v>0.175</v>
      </c>
      <c r="AB33" s="19" t="n">
        <f aca="false">MIN(AA33,Y33)</f>
        <v>0.175</v>
      </c>
      <c r="AC33" s="19" t="n">
        <f aca="false">MIN(((AY32-S33)-X33),AA33-AB33)</f>
        <v>0</v>
      </c>
      <c r="AD33" s="19" t="n">
        <f aca="false">Y33-AB33</f>
        <v>8.64902127334815</v>
      </c>
      <c r="AE33" s="19" t="n">
        <f aca="false">AW32</f>
        <v>25</v>
      </c>
      <c r="AF33" s="19" t="n">
        <f aca="false">AE33*AU_D_CP/12</f>
        <v>0.151041666666667</v>
      </c>
      <c r="AG33" s="19" t="n">
        <f aca="false">MIN(AF33,AD33)</f>
        <v>0.151041666666667</v>
      </c>
      <c r="AH33" s="19" t="n">
        <f aca="false">MIN((((AY32-S33)-X33)-AC33),AF33-AG33)</f>
        <v>0</v>
      </c>
      <c r="AI33" s="19" t="n">
        <f aca="false">AD33-AG33</f>
        <v>8.49797960668148</v>
      </c>
      <c r="AJ33" s="19" t="n">
        <f aca="false">((((AY32-S33)-X33)-AC33)-AH33)</f>
        <v>5</v>
      </c>
      <c r="AK33" s="19" t="n">
        <f aca="false">IF(K33&gt;0,MAX(AU_OCT*K33,AU_OCF*AU_POOL),0)</f>
        <v>18.448579365591</v>
      </c>
      <c r="AL33" s="19" t="n">
        <f aca="false">MAX(0,(P33+U33+Z33+AE33)-MAX(0,K33-AK33))</f>
        <v>7.33239581344685</v>
      </c>
      <c r="AM33" s="19" t="n">
        <f aca="false">MIN(AL33,AI33)</f>
        <v>7.33239581344685</v>
      </c>
      <c r="AN33" s="19" t="n">
        <f aca="false">IF(K33&lt;=0,MIN(AJ33,AL33-AM33),0)</f>
        <v>0</v>
      </c>
      <c r="AO33" s="19" t="n">
        <f aca="false">AM33+AN33</f>
        <v>7.33239581344685</v>
      </c>
      <c r="AP33" s="19" t="n">
        <f aca="false">MIN(P33,MAX(0,AO33-(0)))</f>
        <v>7.33239581344685</v>
      </c>
      <c r="AQ33" s="19" t="n">
        <f aca="false">MIN(U33,MAX(0,AO33-(P33)))</f>
        <v>0</v>
      </c>
      <c r="AR33" s="19" t="n">
        <f aca="false">MIN(Z33,MAX(0,AO33-(P33+U33)))</f>
        <v>0</v>
      </c>
      <c r="AS33" s="19" t="n">
        <f aca="false">MIN(AE33,MAX(0,AO33-(P33+U33+Z33)))</f>
        <v>0</v>
      </c>
      <c r="AT33" s="19" t="n">
        <f aca="false">P33-AP33</f>
        <v>66.0372142903189</v>
      </c>
      <c r="AU33" s="19" t="n">
        <f aca="false">U33-AQ33</f>
        <v>40</v>
      </c>
      <c r="AV33" s="19" t="n">
        <f aca="false">Z33-AR33</f>
        <v>35</v>
      </c>
      <c r="AW33" s="19" t="n">
        <f aca="false">AE33-AS33</f>
        <v>25</v>
      </c>
      <c r="AX33" s="19" t="n">
        <f aca="false">MIN((AI33-AM33),MAX(0,AU_RES-(AJ33-AN33)))</f>
        <v>0</v>
      </c>
      <c r="AY33" s="19" t="n">
        <f aca="false">IF(K33&lt;=0,0,(AJ33-AN33)+AX33)</f>
        <v>5</v>
      </c>
      <c r="AZ33" s="19" t="n">
        <f aca="false">(AI33-AM33)-AX33+IF(K33&lt;=0,(AJ33-AN33)+AX33,0)</f>
        <v>1.16558379323463</v>
      </c>
      <c r="BA33" s="19" t="n">
        <f aca="false">E33-L33</f>
        <v>0.839037327993046</v>
      </c>
      <c r="BB33" s="19" t="n">
        <f aca="false">BB32+BA33</f>
        <v>42.0504723321031</v>
      </c>
      <c r="BC33" s="19" t="n">
        <f aca="false">AT33+AU33+AV33+AW33</f>
        <v>166.037214290319</v>
      </c>
      <c r="BD33" s="19" t="n">
        <f aca="false">K33-BC33</f>
        <v>18.448579365591</v>
      </c>
    </row>
    <row r="34" customFormat="false" ht="15" hidden="false" customHeight="false" outlineLevel="0" collapsed="false">
      <c r="B34" s="18" t="n">
        <v>30</v>
      </c>
      <c r="C34" s="18" t="n">
        <f aca="false">MAX(AU_TERM-B34+1,1)</f>
        <v>31</v>
      </c>
      <c r="D34" s="19" t="n">
        <f aca="false">K33</f>
        <v>184.48579365591</v>
      </c>
      <c r="E34" s="19" t="n">
        <f aca="false">D34*(1-(1-MIN(AU_CDR*AU_MULT2,0.999))^(1/12))</f>
        <v>1.46100283604991</v>
      </c>
      <c r="F34" s="19" t="n">
        <f aca="false">D34-E34</f>
        <v>183.02479081986</v>
      </c>
      <c r="G34" s="19" t="n">
        <f aca="false">IF(F34&gt;0,F34*(AU_WAC/12)/(1-(1+AU_WAC/12)^(-C34)),0)</f>
        <v>7.02607566640991</v>
      </c>
      <c r="H34" s="19" t="n">
        <f aca="false">F34*AU_WAC/12</f>
        <v>2.05902889672342</v>
      </c>
      <c r="I34" s="19" t="n">
        <f aca="false">MIN(G34-H34,F34)</f>
        <v>4.96704676968649</v>
      </c>
      <c r="J34" s="19" t="n">
        <f aca="false">IF(C34&lt;=1,(F34-I34),(F34-I34)*(1-(1-AU_CPR)^(1/12)))</f>
        <v>1.55651152595758</v>
      </c>
      <c r="K34" s="19" t="n">
        <f aca="false">IF(C34&lt;=1,0,(F34-I34)-J34)</f>
        <v>176.501232524216</v>
      </c>
      <c r="L34" s="19" t="n">
        <f aca="false">E34*AU_REC</f>
        <v>0.65745127622246</v>
      </c>
      <c r="M34" s="19" t="n">
        <f aca="false">H34+I34+J34+L34</f>
        <v>9.24003846858996</v>
      </c>
      <c r="N34" s="19" t="n">
        <f aca="false">MIN(D34*AU_SERV/12,M34)</f>
        <v>0.153738161379925</v>
      </c>
      <c r="O34" s="19" t="n">
        <f aca="false">M34-N34</f>
        <v>9.08630030721003</v>
      </c>
      <c r="P34" s="19" t="n">
        <f aca="false">AT33</f>
        <v>66.0372142903189</v>
      </c>
      <c r="Q34" s="19" t="n">
        <f aca="false">P34*AU_A_CP/12</f>
        <v>0.264148857161276</v>
      </c>
      <c r="R34" s="19" t="n">
        <f aca="false">MIN(Q34,O34)</f>
        <v>0.264148857161276</v>
      </c>
      <c r="S34" s="19" t="n">
        <f aca="false">MIN(AY33,Q34-R34)</f>
        <v>0</v>
      </c>
      <c r="T34" s="19" t="n">
        <f aca="false">O34-R34</f>
        <v>8.82215145004875</v>
      </c>
      <c r="U34" s="19" t="n">
        <f aca="false">AU33</f>
        <v>40</v>
      </c>
      <c r="V34" s="19" t="n">
        <f aca="false">U34*AU_B_CP/12</f>
        <v>0.18</v>
      </c>
      <c r="W34" s="19" t="n">
        <f aca="false">MIN(V34,T34)</f>
        <v>0.18</v>
      </c>
      <c r="X34" s="19" t="n">
        <f aca="false">MIN((AY33-S34),V34-W34)</f>
        <v>0</v>
      </c>
      <c r="Y34" s="19" t="n">
        <f aca="false">T34-W34</f>
        <v>8.64215145004875</v>
      </c>
      <c r="Z34" s="19" t="n">
        <f aca="false">AV33</f>
        <v>35</v>
      </c>
      <c r="AA34" s="19" t="n">
        <f aca="false">Z34*AU_C_CP/12</f>
        <v>0.175</v>
      </c>
      <c r="AB34" s="19" t="n">
        <f aca="false">MIN(AA34,Y34)</f>
        <v>0.175</v>
      </c>
      <c r="AC34" s="19" t="n">
        <f aca="false">MIN(((AY33-S34)-X34),AA34-AB34)</f>
        <v>0</v>
      </c>
      <c r="AD34" s="19" t="n">
        <f aca="false">Y34-AB34</f>
        <v>8.46715145004875</v>
      </c>
      <c r="AE34" s="19" t="n">
        <f aca="false">AW33</f>
        <v>25</v>
      </c>
      <c r="AF34" s="19" t="n">
        <f aca="false">AE34*AU_D_CP/12</f>
        <v>0.151041666666667</v>
      </c>
      <c r="AG34" s="19" t="n">
        <f aca="false">MIN(AF34,AD34)</f>
        <v>0.151041666666667</v>
      </c>
      <c r="AH34" s="19" t="n">
        <f aca="false">MIN((((AY33-S34)-X34)-AC34),AF34-AG34)</f>
        <v>0</v>
      </c>
      <c r="AI34" s="19" t="n">
        <f aca="false">AD34-AG34</f>
        <v>8.31610978338209</v>
      </c>
      <c r="AJ34" s="19" t="n">
        <f aca="false">((((AY33-S34)-X34)-AC34)-AH34)</f>
        <v>5</v>
      </c>
      <c r="AK34" s="19" t="n">
        <f aca="false">IF(K34&gt;0,MAX(AU_OCT*K34,AU_OCF*AU_POOL),0)</f>
        <v>17.6501232524216</v>
      </c>
      <c r="AL34" s="19" t="n">
        <f aca="false">MAX(0,(P34+U34+Z34+AE34)-MAX(0,K34-AK34))</f>
        <v>7.18610501852459</v>
      </c>
      <c r="AM34" s="19" t="n">
        <f aca="false">MIN(AL34,AI34)</f>
        <v>7.18610501852459</v>
      </c>
      <c r="AN34" s="19" t="n">
        <f aca="false">IF(K34&lt;=0,MIN(AJ34,AL34-AM34),0)</f>
        <v>0</v>
      </c>
      <c r="AO34" s="19" t="n">
        <f aca="false">AM34+AN34</f>
        <v>7.18610501852459</v>
      </c>
      <c r="AP34" s="19" t="n">
        <f aca="false">MIN(P34,MAX(0,AO34-(0)))</f>
        <v>7.18610501852459</v>
      </c>
      <c r="AQ34" s="19" t="n">
        <f aca="false">MIN(U34,MAX(0,AO34-(P34)))</f>
        <v>0</v>
      </c>
      <c r="AR34" s="19" t="n">
        <f aca="false">MIN(Z34,MAX(0,AO34-(P34+U34)))</f>
        <v>0</v>
      </c>
      <c r="AS34" s="19" t="n">
        <f aca="false">MIN(AE34,MAX(0,AO34-(P34+U34+Z34)))</f>
        <v>0</v>
      </c>
      <c r="AT34" s="19" t="n">
        <f aca="false">P34-AP34</f>
        <v>58.8511092717943</v>
      </c>
      <c r="AU34" s="19" t="n">
        <f aca="false">U34-AQ34</f>
        <v>40</v>
      </c>
      <c r="AV34" s="19" t="n">
        <f aca="false">Z34-AR34</f>
        <v>35</v>
      </c>
      <c r="AW34" s="19" t="n">
        <f aca="false">AE34-AS34</f>
        <v>25</v>
      </c>
      <c r="AX34" s="19" t="n">
        <f aca="false">MIN((AI34-AM34),MAX(0,AU_RES-(AJ34-AN34)))</f>
        <v>0</v>
      </c>
      <c r="AY34" s="19" t="n">
        <f aca="false">IF(K34&lt;=0,0,(AJ34-AN34)+AX34)</f>
        <v>5</v>
      </c>
      <c r="AZ34" s="19" t="n">
        <f aca="false">(AI34-AM34)-AX34+IF(K34&lt;=0,(AJ34-AN34)+AX34,0)</f>
        <v>1.1300047648575</v>
      </c>
      <c r="BA34" s="19" t="n">
        <f aca="false">E34-L34</f>
        <v>0.803551559827451</v>
      </c>
      <c r="BB34" s="19" t="n">
        <f aca="false">BB33+BA34</f>
        <v>42.8540238919306</v>
      </c>
      <c r="BC34" s="19" t="n">
        <f aca="false">AT34+AU34+AV34+AW34</f>
        <v>158.851109271794</v>
      </c>
      <c r="BD34" s="19" t="n">
        <f aca="false">K34-BC34</f>
        <v>17.6501232524216</v>
      </c>
    </row>
    <row r="35" customFormat="false" ht="15" hidden="false" customHeight="false" outlineLevel="0" collapsed="false">
      <c r="B35" s="18" t="n">
        <v>31</v>
      </c>
      <c r="C35" s="18" t="n">
        <f aca="false">MAX(AU_TERM-B35+1,1)</f>
        <v>30</v>
      </c>
      <c r="D35" s="19" t="n">
        <f aca="false">K34</f>
        <v>176.501232524216</v>
      </c>
      <c r="E35" s="19" t="n">
        <f aca="false">D35*(1-(1-MIN(AU_CDR*AU_MULT2,0.999))^(1/12))</f>
        <v>1.39777050673692</v>
      </c>
      <c r="F35" s="19" t="n">
        <f aca="false">D35-E35</f>
        <v>175.103462017479</v>
      </c>
      <c r="G35" s="19" t="n">
        <f aca="false">IF(F35&gt;0,F35*(AU_WAC/12)/(1-(1+AU_WAC/12)^(-C35)),0)</f>
        <v>6.90950107308148</v>
      </c>
      <c r="H35" s="19" t="n">
        <f aca="false">F35*AU_WAC/12</f>
        <v>1.96991394769664</v>
      </c>
      <c r="I35" s="19" t="n">
        <f aca="false">MIN(G35-H35,F35)</f>
        <v>4.93958712538485</v>
      </c>
      <c r="J35" s="19" t="n">
        <f aca="false">IF(C35&lt;=1,(F35-I35),(F35-I35)*(1-(1-AU_CPR)^(1/12)))</f>
        <v>1.48750639285037</v>
      </c>
      <c r="K35" s="19" t="n">
        <f aca="false">IF(C35&lt;=1,0,(F35-I35)-J35)</f>
        <v>168.676368499244</v>
      </c>
      <c r="L35" s="19" t="n">
        <f aca="false">E35*AU_REC</f>
        <v>0.628996728031615</v>
      </c>
      <c r="M35" s="19" t="n">
        <f aca="false">H35+I35+J35+L35</f>
        <v>9.02600419396347</v>
      </c>
      <c r="N35" s="19" t="n">
        <f aca="false">MIN(D35*AU_SERV/12,M35)</f>
        <v>0.147084360436847</v>
      </c>
      <c r="O35" s="19" t="n">
        <f aca="false">M35-N35</f>
        <v>8.87891983352663</v>
      </c>
      <c r="P35" s="19" t="n">
        <f aca="false">AT34</f>
        <v>58.8511092717943</v>
      </c>
      <c r="Q35" s="19" t="n">
        <f aca="false">P35*AU_A_CP/12</f>
        <v>0.235404437087177</v>
      </c>
      <c r="R35" s="19" t="n">
        <f aca="false">MIN(Q35,O35)</f>
        <v>0.235404437087177</v>
      </c>
      <c r="S35" s="19" t="n">
        <f aca="false">MIN(AY34,Q35-R35)</f>
        <v>0</v>
      </c>
      <c r="T35" s="19" t="n">
        <f aca="false">O35-R35</f>
        <v>8.64351539643945</v>
      </c>
      <c r="U35" s="19" t="n">
        <f aca="false">AU34</f>
        <v>40</v>
      </c>
      <c r="V35" s="19" t="n">
        <f aca="false">U35*AU_B_CP/12</f>
        <v>0.18</v>
      </c>
      <c r="W35" s="19" t="n">
        <f aca="false">MIN(V35,T35)</f>
        <v>0.18</v>
      </c>
      <c r="X35" s="19" t="n">
        <f aca="false">MIN((AY34-S35),V35-W35)</f>
        <v>0</v>
      </c>
      <c r="Y35" s="19" t="n">
        <f aca="false">T35-W35</f>
        <v>8.46351539643945</v>
      </c>
      <c r="Z35" s="19" t="n">
        <f aca="false">AV34</f>
        <v>35</v>
      </c>
      <c r="AA35" s="19" t="n">
        <f aca="false">Z35*AU_C_CP/12</f>
        <v>0.175</v>
      </c>
      <c r="AB35" s="19" t="n">
        <f aca="false">MIN(AA35,Y35)</f>
        <v>0.175</v>
      </c>
      <c r="AC35" s="19" t="n">
        <f aca="false">MIN(((AY34-S35)-X35),AA35-AB35)</f>
        <v>0</v>
      </c>
      <c r="AD35" s="19" t="n">
        <f aca="false">Y35-AB35</f>
        <v>8.28851539643945</v>
      </c>
      <c r="AE35" s="19" t="n">
        <f aca="false">AW34</f>
        <v>25</v>
      </c>
      <c r="AF35" s="19" t="n">
        <f aca="false">AE35*AU_D_CP/12</f>
        <v>0.151041666666667</v>
      </c>
      <c r="AG35" s="19" t="n">
        <f aca="false">MIN(AF35,AD35)</f>
        <v>0.151041666666667</v>
      </c>
      <c r="AH35" s="19" t="n">
        <f aca="false">MIN((((AY34-S35)-X35)-AC35),AF35-AG35)</f>
        <v>0</v>
      </c>
      <c r="AI35" s="19" t="n">
        <f aca="false">AD35-AG35</f>
        <v>8.13747372977278</v>
      </c>
      <c r="AJ35" s="19" t="n">
        <f aca="false">((((AY34-S35)-X35)-AC35)-AH35)</f>
        <v>5</v>
      </c>
      <c r="AK35" s="19" t="n">
        <f aca="false">IF(K35&gt;0,MAX(AU_OCT*K35,AU_OCF*AU_POOL),0)</f>
        <v>16.8676368499244</v>
      </c>
      <c r="AL35" s="19" t="n">
        <f aca="false">MAX(0,(P35+U35+Z35+AE35)-MAX(0,K35-AK35))</f>
        <v>7.0423776224749</v>
      </c>
      <c r="AM35" s="19" t="n">
        <f aca="false">MIN(AL35,AI35)</f>
        <v>7.0423776224749</v>
      </c>
      <c r="AN35" s="19" t="n">
        <f aca="false">IF(K35&lt;=0,MIN(AJ35,AL35-AM35),0)</f>
        <v>0</v>
      </c>
      <c r="AO35" s="19" t="n">
        <f aca="false">AM35+AN35</f>
        <v>7.0423776224749</v>
      </c>
      <c r="AP35" s="19" t="n">
        <f aca="false">MIN(P35,MAX(0,AO35-(0)))</f>
        <v>7.0423776224749</v>
      </c>
      <c r="AQ35" s="19" t="n">
        <f aca="false">MIN(U35,MAX(0,AO35-(P35)))</f>
        <v>0</v>
      </c>
      <c r="AR35" s="19" t="n">
        <f aca="false">MIN(Z35,MAX(0,AO35-(P35+U35)))</f>
        <v>0</v>
      </c>
      <c r="AS35" s="19" t="n">
        <f aca="false">MIN(AE35,MAX(0,AO35-(P35+U35+Z35)))</f>
        <v>0</v>
      </c>
      <c r="AT35" s="19" t="n">
        <f aca="false">P35-AP35</f>
        <v>51.8087316493194</v>
      </c>
      <c r="AU35" s="19" t="n">
        <f aca="false">U35-AQ35</f>
        <v>40</v>
      </c>
      <c r="AV35" s="19" t="n">
        <f aca="false">Z35-AR35</f>
        <v>35</v>
      </c>
      <c r="AW35" s="19" t="n">
        <f aca="false">AE35-AS35</f>
        <v>25</v>
      </c>
      <c r="AX35" s="19" t="n">
        <f aca="false">MIN((AI35-AM35),MAX(0,AU_RES-(AJ35-AN35)))</f>
        <v>0</v>
      </c>
      <c r="AY35" s="19" t="n">
        <f aca="false">IF(K35&lt;=0,0,(AJ35-AN35)+AX35)</f>
        <v>5</v>
      </c>
      <c r="AZ35" s="19" t="n">
        <f aca="false">(AI35-AM35)-AX35+IF(K35&lt;=0,(AJ35-AN35)+AX35,0)</f>
        <v>1.09509610729788</v>
      </c>
      <c r="BA35" s="19" t="n">
        <f aca="false">E35-L35</f>
        <v>0.768773778705307</v>
      </c>
      <c r="BB35" s="19" t="n">
        <f aca="false">BB34+BA35</f>
        <v>43.6227976706359</v>
      </c>
      <c r="BC35" s="19" t="n">
        <f aca="false">AT35+AU35+AV35+AW35</f>
        <v>151.808731649319</v>
      </c>
      <c r="BD35" s="19" t="n">
        <f aca="false">K35-BC35</f>
        <v>16.8676368499244</v>
      </c>
    </row>
    <row r="36" customFormat="false" ht="15" hidden="false" customHeight="false" outlineLevel="0" collapsed="false">
      <c r="B36" s="18" t="n">
        <v>32</v>
      </c>
      <c r="C36" s="18" t="n">
        <f aca="false">MAX(AU_TERM-B36+1,1)</f>
        <v>29</v>
      </c>
      <c r="D36" s="19" t="n">
        <f aca="false">K35</f>
        <v>168.676368499244</v>
      </c>
      <c r="E36" s="19" t="n">
        <f aca="false">D36*(1-(1-MIN(AU_CDR*AU_MULT2,0.999))^(1/12))</f>
        <v>1.33580287060819</v>
      </c>
      <c r="F36" s="19" t="n">
        <f aca="false">D36-E36</f>
        <v>167.340565628636</v>
      </c>
      <c r="G36" s="19" t="n">
        <f aca="false">IF(F36&gt;0,F36*(AU_WAC/12)/(1-(1+AU_WAC/12)^(-C36)),0)</f>
        <v>6.79486065132405</v>
      </c>
      <c r="H36" s="19" t="n">
        <f aca="false">F36*AU_WAC/12</f>
        <v>1.88258136332215</v>
      </c>
      <c r="I36" s="19" t="n">
        <f aca="false">MIN(G36-H36,F36)</f>
        <v>4.9122792880019</v>
      </c>
      <c r="J36" s="19" t="n">
        <f aca="false">IF(C36&lt;=1,(F36-I36),(F36-I36)*(1-(1-AU_CPR)^(1/12)))</f>
        <v>1.4198848872279</v>
      </c>
      <c r="K36" s="19" t="n">
        <f aca="false">IF(C36&lt;=1,0,(F36-I36)-J36)</f>
        <v>161.008401453406</v>
      </c>
      <c r="L36" s="19" t="n">
        <f aca="false">E36*AU_REC</f>
        <v>0.601111291773687</v>
      </c>
      <c r="M36" s="19" t="n">
        <f aca="false">H36+I36+J36+L36</f>
        <v>8.81585683032564</v>
      </c>
      <c r="N36" s="19" t="n">
        <f aca="false">MIN(D36*AU_SERV/12,M36)</f>
        <v>0.140563640416037</v>
      </c>
      <c r="O36" s="19" t="n">
        <f aca="false">M36-N36</f>
        <v>8.6752931899096</v>
      </c>
      <c r="P36" s="19" t="n">
        <f aca="false">AT35</f>
        <v>51.8087316493194</v>
      </c>
      <c r="Q36" s="19" t="n">
        <f aca="false">P36*AU_A_CP/12</f>
        <v>0.207234926597278</v>
      </c>
      <c r="R36" s="19" t="n">
        <f aca="false">MIN(Q36,O36)</f>
        <v>0.207234926597278</v>
      </c>
      <c r="S36" s="19" t="n">
        <f aca="false">MIN(AY35,Q36-R36)</f>
        <v>0</v>
      </c>
      <c r="T36" s="19" t="n">
        <f aca="false">O36-R36</f>
        <v>8.46805826331233</v>
      </c>
      <c r="U36" s="19" t="n">
        <f aca="false">AU35</f>
        <v>40</v>
      </c>
      <c r="V36" s="19" t="n">
        <f aca="false">U36*AU_B_CP/12</f>
        <v>0.18</v>
      </c>
      <c r="W36" s="19" t="n">
        <f aca="false">MIN(V36,T36)</f>
        <v>0.18</v>
      </c>
      <c r="X36" s="19" t="n">
        <f aca="false">MIN((AY35-S36),V36-W36)</f>
        <v>0</v>
      </c>
      <c r="Y36" s="19" t="n">
        <f aca="false">T36-W36</f>
        <v>8.28805826331233</v>
      </c>
      <c r="Z36" s="19" t="n">
        <f aca="false">AV35</f>
        <v>35</v>
      </c>
      <c r="AA36" s="19" t="n">
        <f aca="false">Z36*AU_C_CP/12</f>
        <v>0.175</v>
      </c>
      <c r="AB36" s="19" t="n">
        <f aca="false">MIN(AA36,Y36)</f>
        <v>0.175</v>
      </c>
      <c r="AC36" s="19" t="n">
        <f aca="false">MIN(((AY35-S36)-X36),AA36-AB36)</f>
        <v>0</v>
      </c>
      <c r="AD36" s="19" t="n">
        <f aca="false">Y36-AB36</f>
        <v>8.11305826331233</v>
      </c>
      <c r="AE36" s="19" t="n">
        <f aca="false">AW35</f>
        <v>25</v>
      </c>
      <c r="AF36" s="19" t="n">
        <f aca="false">AE36*AU_D_CP/12</f>
        <v>0.151041666666667</v>
      </c>
      <c r="AG36" s="19" t="n">
        <f aca="false">MIN(AF36,AD36)</f>
        <v>0.151041666666667</v>
      </c>
      <c r="AH36" s="19" t="n">
        <f aca="false">MIN((((AY35-S36)-X36)-AC36),AF36-AG36)</f>
        <v>0</v>
      </c>
      <c r="AI36" s="19" t="n">
        <f aca="false">AD36-AG36</f>
        <v>7.96201659664566</v>
      </c>
      <c r="AJ36" s="19" t="n">
        <f aca="false">((((AY35-S36)-X36)-AC36)-AH36)</f>
        <v>5</v>
      </c>
      <c r="AK36" s="19" t="n">
        <f aca="false">IF(K36&gt;0,MAX(AU_OCT*K36,AU_OCF*AU_POOL),0)</f>
        <v>16.1008401453406</v>
      </c>
      <c r="AL36" s="19" t="n">
        <f aca="false">MAX(0,(P36+U36+Z36+AE36)-MAX(0,K36-AK36))</f>
        <v>6.90117034125424</v>
      </c>
      <c r="AM36" s="19" t="n">
        <f aca="false">MIN(AL36,AI36)</f>
        <v>6.90117034125424</v>
      </c>
      <c r="AN36" s="19" t="n">
        <f aca="false">IF(K36&lt;=0,MIN(AJ36,AL36-AM36),0)</f>
        <v>0</v>
      </c>
      <c r="AO36" s="19" t="n">
        <f aca="false">AM36+AN36</f>
        <v>6.90117034125424</v>
      </c>
      <c r="AP36" s="19" t="n">
        <f aca="false">MIN(P36,MAX(0,AO36-(0)))</f>
        <v>6.90117034125424</v>
      </c>
      <c r="AQ36" s="19" t="n">
        <f aca="false">MIN(U36,MAX(0,AO36-(P36)))</f>
        <v>0</v>
      </c>
      <c r="AR36" s="19" t="n">
        <f aca="false">MIN(Z36,MAX(0,AO36-(P36+U36)))</f>
        <v>0</v>
      </c>
      <c r="AS36" s="19" t="n">
        <f aca="false">MIN(AE36,MAX(0,AO36-(P36+U36+Z36)))</f>
        <v>0</v>
      </c>
      <c r="AT36" s="19" t="n">
        <f aca="false">P36-AP36</f>
        <v>44.9075613080652</v>
      </c>
      <c r="AU36" s="19" t="n">
        <f aca="false">U36-AQ36</f>
        <v>40</v>
      </c>
      <c r="AV36" s="19" t="n">
        <f aca="false">Z36-AR36</f>
        <v>35</v>
      </c>
      <c r="AW36" s="19" t="n">
        <f aca="false">AE36-AS36</f>
        <v>25</v>
      </c>
      <c r="AX36" s="19" t="n">
        <f aca="false">MIN((AI36-AM36),MAX(0,AU_RES-(AJ36-AN36)))</f>
        <v>0</v>
      </c>
      <c r="AY36" s="19" t="n">
        <f aca="false">IF(K36&lt;=0,0,(AJ36-AN36)+AX36)</f>
        <v>5</v>
      </c>
      <c r="AZ36" s="19" t="n">
        <f aca="false">(AI36-AM36)-AX36+IF(K36&lt;=0,(AJ36-AN36)+AX36,0)</f>
        <v>1.06084625539142</v>
      </c>
      <c r="BA36" s="19" t="n">
        <f aca="false">E36-L36</f>
        <v>0.734691578834506</v>
      </c>
      <c r="BB36" s="19" t="n">
        <f aca="false">BB35+BA36</f>
        <v>44.3574892494704</v>
      </c>
      <c r="BC36" s="19" t="n">
        <f aca="false">AT36+AU36+AV36+AW36</f>
        <v>144.907561308065</v>
      </c>
      <c r="BD36" s="19" t="n">
        <f aca="false">K36-BC36</f>
        <v>16.1008401453406</v>
      </c>
    </row>
    <row r="37" customFormat="false" ht="15" hidden="false" customHeight="false" outlineLevel="0" collapsed="false">
      <c r="B37" s="18" t="n">
        <v>33</v>
      </c>
      <c r="C37" s="18" t="n">
        <f aca="false">MAX(AU_TERM-B37+1,1)</f>
        <v>28</v>
      </c>
      <c r="D37" s="19" t="n">
        <f aca="false">K36</f>
        <v>161.008401453406</v>
      </c>
      <c r="E37" s="19" t="n">
        <f aca="false">D37*(1-(1-MIN(AU_CDR*AU_MULT2,0.999))^(1/12))</f>
        <v>1.27507775254516</v>
      </c>
      <c r="F37" s="19" t="n">
        <f aca="false">D37-E37</f>
        <v>159.733323700861</v>
      </c>
      <c r="G37" s="19" t="n">
        <f aca="false">IF(F37&gt;0,F37*(AU_WAC/12)/(1-(1+AU_WAC/12)^(-C37)),0)</f>
        <v>6.68212230992839</v>
      </c>
      <c r="H37" s="19" t="n">
        <f aca="false">F37*AU_WAC/12</f>
        <v>1.79699989163468</v>
      </c>
      <c r="I37" s="19" t="n">
        <f aca="false">MIN(G37-H37,F37)</f>
        <v>4.88512241829371</v>
      </c>
      <c r="J37" s="19" t="n">
        <f aca="false">IF(C37&lt;=1,(F37-I37),(F37-I37)*(1-(1-AU_CPR)^(1/12)))</f>
        <v>1.35362273264677</v>
      </c>
      <c r="K37" s="19" t="n">
        <f aca="false">IF(C37&lt;=1,0,(F37-I37)-J37)</f>
        <v>153.49457854992</v>
      </c>
      <c r="L37" s="19" t="n">
        <f aca="false">E37*AU_REC</f>
        <v>0.573784988645324</v>
      </c>
      <c r="M37" s="19" t="n">
        <f aca="false">H37+I37+J37+L37</f>
        <v>8.60953003122049</v>
      </c>
      <c r="N37" s="19" t="n">
        <f aca="false">MIN(D37*AU_SERV/12,M37)</f>
        <v>0.134173667877838</v>
      </c>
      <c r="O37" s="19" t="n">
        <f aca="false">M37-N37</f>
        <v>8.47535636334265</v>
      </c>
      <c r="P37" s="19" t="n">
        <f aca="false">AT36</f>
        <v>44.9075613080652</v>
      </c>
      <c r="Q37" s="19" t="n">
        <f aca="false">P37*AU_A_CP/12</f>
        <v>0.179630245232261</v>
      </c>
      <c r="R37" s="19" t="n">
        <f aca="false">MIN(Q37,O37)</f>
        <v>0.179630245232261</v>
      </c>
      <c r="S37" s="19" t="n">
        <f aca="false">MIN(AY36,Q37-R37)</f>
        <v>0</v>
      </c>
      <c r="T37" s="19" t="n">
        <f aca="false">O37-R37</f>
        <v>8.29572611811039</v>
      </c>
      <c r="U37" s="19" t="n">
        <f aca="false">AU36</f>
        <v>40</v>
      </c>
      <c r="V37" s="19" t="n">
        <f aca="false">U37*AU_B_CP/12</f>
        <v>0.18</v>
      </c>
      <c r="W37" s="19" t="n">
        <f aca="false">MIN(V37,T37)</f>
        <v>0.18</v>
      </c>
      <c r="X37" s="19" t="n">
        <f aca="false">MIN((AY36-S37),V37-W37)</f>
        <v>0</v>
      </c>
      <c r="Y37" s="19" t="n">
        <f aca="false">T37-W37</f>
        <v>8.11572611811039</v>
      </c>
      <c r="Z37" s="19" t="n">
        <f aca="false">AV36</f>
        <v>35</v>
      </c>
      <c r="AA37" s="19" t="n">
        <f aca="false">Z37*AU_C_CP/12</f>
        <v>0.175</v>
      </c>
      <c r="AB37" s="19" t="n">
        <f aca="false">MIN(AA37,Y37)</f>
        <v>0.175</v>
      </c>
      <c r="AC37" s="19" t="n">
        <f aca="false">MIN(((AY36-S37)-X37),AA37-AB37)</f>
        <v>0</v>
      </c>
      <c r="AD37" s="19" t="n">
        <f aca="false">Y37-AB37</f>
        <v>7.94072611811039</v>
      </c>
      <c r="AE37" s="19" t="n">
        <f aca="false">AW36</f>
        <v>25</v>
      </c>
      <c r="AF37" s="19" t="n">
        <f aca="false">AE37*AU_D_CP/12</f>
        <v>0.151041666666667</v>
      </c>
      <c r="AG37" s="19" t="n">
        <f aca="false">MIN(AF37,AD37)</f>
        <v>0.151041666666667</v>
      </c>
      <c r="AH37" s="19" t="n">
        <f aca="false">MIN((((AY36-S37)-X37)-AC37),AF37-AG37)</f>
        <v>0</v>
      </c>
      <c r="AI37" s="19" t="n">
        <f aca="false">AD37-AG37</f>
        <v>7.78968445144372</v>
      </c>
      <c r="AJ37" s="19" t="n">
        <f aca="false">((((AY36-S37)-X37)-AC37)-AH37)</f>
        <v>5</v>
      </c>
      <c r="AK37" s="19" t="n">
        <f aca="false">IF(K37&gt;0,MAX(AU_OCT*K37,AU_OCF*AU_POOL),0)</f>
        <v>15.349457854992</v>
      </c>
      <c r="AL37" s="19" t="n">
        <f aca="false">MAX(0,(P37+U37+Z37+AE37)-MAX(0,K37-AK37))</f>
        <v>6.76244061313707</v>
      </c>
      <c r="AM37" s="19" t="n">
        <f aca="false">MIN(AL37,AI37)</f>
        <v>6.76244061313707</v>
      </c>
      <c r="AN37" s="19" t="n">
        <f aca="false">IF(K37&lt;=0,MIN(AJ37,AL37-AM37),0)</f>
        <v>0</v>
      </c>
      <c r="AO37" s="19" t="n">
        <f aca="false">AM37+AN37</f>
        <v>6.76244061313707</v>
      </c>
      <c r="AP37" s="19" t="n">
        <f aca="false">MIN(P37,MAX(0,AO37-(0)))</f>
        <v>6.76244061313707</v>
      </c>
      <c r="AQ37" s="19" t="n">
        <f aca="false">MIN(U37,MAX(0,AO37-(P37)))</f>
        <v>0</v>
      </c>
      <c r="AR37" s="19" t="n">
        <f aca="false">MIN(Z37,MAX(0,AO37-(P37+U37)))</f>
        <v>0</v>
      </c>
      <c r="AS37" s="19" t="n">
        <f aca="false">MIN(AE37,MAX(0,AO37-(P37+U37+Z37)))</f>
        <v>0</v>
      </c>
      <c r="AT37" s="19" t="n">
        <f aca="false">P37-AP37</f>
        <v>38.1451206949281</v>
      </c>
      <c r="AU37" s="19" t="n">
        <f aca="false">U37-AQ37</f>
        <v>40</v>
      </c>
      <c r="AV37" s="19" t="n">
        <f aca="false">Z37-AR37</f>
        <v>35</v>
      </c>
      <c r="AW37" s="19" t="n">
        <f aca="false">AE37-AS37</f>
        <v>25</v>
      </c>
      <c r="AX37" s="19" t="n">
        <f aca="false">MIN((AI37-AM37),MAX(0,AU_RES-(AJ37-AN37)))</f>
        <v>0</v>
      </c>
      <c r="AY37" s="19" t="n">
        <f aca="false">IF(K37&lt;=0,0,(AJ37-AN37)+AX37)</f>
        <v>5</v>
      </c>
      <c r="AZ37" s="19" t="n">
        <f aca="false">(AI37-AM37)-AX37+IF(K37&lt;=0,(AJ37-AN37)+AX37,0)</f>
        <v>1.02724383830665</v>
      </c>
      <c r="BA37" s="19" t="n">
        <f aca="false">E37-L37</f>
        <v>0.70129276389984</v>
      </c>
      <c r="BB37" s="19" t="n">
        <f aca="false">BB36+BA37</f>
        <v>45.0587820133702</v>
      </c>
      <c r="BC37" s="19" t="n">
        <f aca="false">AT37+AU37+AV37+AW37</f>
        <v>138.145120694928</v>
      </c>
      <c r="BD37" s="19" t="n">
        <f aca="false">K37-BC37</f>
        <v>15.349457854992</v>
      </c>
    </row>
    <row r="38" customFormat="false" ht="15" hidden="false" customHeight="false" outlineLevel="0" collapsed="false">
      <c r="B38" s="18" t="n">
        <v>34</v>
      </c>
      <c r="C38" s="18" t="n">
        <f aca="false">MAX(AU_TERM-B38+1,1)</f>
        <v>27</v>
      </c>
      <c r="D38" s="19" t="n">
        <f aca="false">K37</f>
        <v>153.49457854992</v>
      </c>
      <c r="E38" s="19" t="n">
        <f aca="false">D38*(1-(1-MIN(AU_CDR*AU_MULT2,0.999))^(1/12))</f>
        <v>1.21557335194051</v>
      </c>
      <c r="F38" s="19" t="n">
        <f aca="false">D38-E38</f>
        <v>152.27900519798</v>
      </c>
      <c r="G38" s="19" t="n">
        <f aca="false">IF(F38&gt;0,F38*(AU_WAC/12)/(1-(1+AU_WAC/12)^(-C38)),0)</f>
        <v>6.57125449013323</v>
      </c>
      <c r="H38" s="19" t="n">
        <f aca="false">F38*AU_WAC/12</f>
        <v>1.71313880847727</v>
      </c>
      <c r="I38" s="19" t="n">
        <f aca="false">MIN(G38-H38,F38)</f>
        <v>4.85811568165595</v>
      </c>
      <c r="J38" s="19" t="n">
        <f aca="false">IF(C38&lt;=1,(F38-I38),(F38-I38)*(1-(1-AU_CPR)^(1/12)))</f>
        <v>1.28869606274703</v>
      </c>
      <c r="K38" s="19" t="n">
        <f aca="false">IF(C38&lt;=1,0,(F38-I38)-J38)</f>
        <v>146.132193453577</v>
      </c>
      <c r="L38" s="19" t="n">
        <f aca="false">E38*AU_REC</f>
        <v>0.547008008373228</v>
      </c>
      <c r="M38" s="19" t="n">
        <f aca="false">H38+I38+J38+L38</f>
        <v>8.40695856125348</v>
      </c>
      <c r="N38" s="19" t="n">
        <f aca="false">MIN(D38*AU_SERV/12,M38)</f>
        <v>0.1279121487916</v>
      </c>
      <c r="O38" s="19" t="n">
        <f aca="false">M38-N38</f>
        <v>8.27904641246188</v>
      </c>
      <c r="P38" s="19" t="n">
        <f aca="false">AT37</f>
        <v>38.1451206949281</v>
      </c>
      <c r="Q38" s="19" t="n">
        <f aca="false">P38*AU_A_CP/12</f>
        <v>0.152580482779712</v>
      </c>
      <c r="R38" s="19" t="n">
        <f aca="false">MIN(Q38,O38)</f>
        <v>0.152580482779712</v>
      </c>
      <c r="S38" s="19" t="n">
        <f aca="false">MIN(AY37,Q38-R38)</f>
        <v>0</v>
      </c>
      <c r="T38" s="19" t="n">
        <f aca="false">O38-R38</f>
        <v>8.12646592968217</v>
      </c>
      <c r="U38" s="19" t="n">
        <f aca="false">AU37</f>
        <v>40</v>
      </c>
      <c r="V38" s="19" t="n">
        <f aca="false">U38*AU_B_CP/12</f>
        <v>0.18</v>
      </c>
      <c r="W38" s="19" t="n">
        <f aca="false">MIN(V38,T38)</f>
        <v>0.18</v>
      </c>
      <c r="X38" s="19" t="n">
        <f aca="false">MIN((AY37-S38),V38-W38)</f>
        <v>0</v>
      </c>
      <c r="Y38" s="19" t="n">
        <f aca="false">T38-W38</f>
        <v>7.94646592968217</v>
      </c>
      <c r="Z38" s="19" t="n">
        <f aca="false">AV37</f>
        <v>35</v>
      </c>
      <c r="AA38" s="19" t="n">
        <f aca="false">Z38*AU_C_CP/12</f>
        <v>0.175</v>
      </c>
      <c r="AB38" s="19" t="n">
        <f aca="false">MIN(AA38,Y38)</f>
        <v>0.175</v>
      </c>
      <c r="AC38" s="19" t="n">
        <f aca="false">MIN(((AY37-S38)-X38),AA38-AB38)</f>
        <v>0</v>
      </c>
      <c r="AD38" s="19" t="n">
        <f aca="false">Y38-AB38</f>
        <v>7.77146592968217</v>
      </c>
      <c r="AE38" s="19" t="n">
        <f aca="false">AW37</f>
        <v>25</v>
      </c>
      <c r="AF38" s="19" t="n">
        <f aca="false">AE38*AU_D_CP/12</f>
        <v>0.151041666666667</v>
      </c>
      <c r="AG38" s="19" t="n">
        <f aca="false">MIN(AF38,AD38)</f>
        <v>0.151041666666667</v>
      </c>
      <c r="AH38" s="19" t="n">
        <f aca="false">MIN((((AY37-S38)-X38)-AC38),AF38-AG38)</f>
        <v>0</v>
      </c>
      <c r="AI38" s="19" t="n">
        <f aca="false">AD38-AG38</f>
        <v>7.6204242630155</v>
      </c>
      <c r="AJ38" s="19" t="n">
        <f aca="false">((((AY37-S38)-X38)-AC38)-AH38)</f>
        <v>5</v>
      </c>
      <c r="AK38" s="19" t="n">
        <f aca="false">IF(K38&gt;0,MAX(AU_OCT*K38,AU_OCF*AU_POOL),0)</f>
        <v>14.6132193453577</v>
      </c>
      <c r="AL38" s="19" t="n">
        <f aca="false">MAX(0,(P38+U38+Z38+AE38)-MAX(0,K38-AK38))</f>
        <v>6.62614658670915</v>
      </c>
      <c r="AM38" s="19" t="n">
        <f aca="false">MIN(AL38,AI38)</f>
        <v>6.62614658670915</v>
      </c>
      <c r="AN38" s="19" t="n">
        <f aca="false">IF(K38&lt;=0,MIN(AJ38,AL38-AM38),0)</f>
        <v>0</v>
      </c>
      <c r="AO38" s="19" t="n">
        <f aca="false">AM38+AN38</f>
        <v>6.62614658670915</v>
      </c>
      <c r="AP38" s="19" t="n">
        <f aca="false">MIN(P38,MAX(0,AO38-(0)))</f>
        <v>6.62614658670915</v>
      </c>
      <c r="AQ38" s="19" t="n">
        <f aca="false">MIN(U38,MAX(0,AO38-(P38)))</f>
        <v>0</v>
      </c>
      <c r="AR38" s="19" t="n">
        <f aca="false">MIN(Z38,MAX(0,AO38-(P38+U38)))</f>
        <v>0</v>
      </c>
      <c r="AS38" s="19" t="n">
        <f aca="false">MIN(AE38,MAX(0,AO38-(P38+U38+Z38)))</f>
        <v>0</v>
      </c>
      <c r="AT38" s="19" t="n">
        <f aca="false">P38-AP38</f>
        <v>31.5189741082189</v>
      </c>
      <c r="AU38" s="19" t="n">
        <f aca="false">U38-AQ38</f>
        <v>40</v>
      </c>
      <c r="AV38" s="19" t="n">
        <f aca="false">Z38-AR38</f>
        <v>35</v>
      </c>
      <c r="AW38" s="19" t="n">
        <f aca="false">AE38-AS38</f>
        <v>25</v>
      </c>
      <c r="AX38" s="19" t="n">
        <f aca="false">MIN((AI38-AM38),MAX(0,AU_RES-(AJ38-AN38)))</f>
        <v>0</v>
      </c>
      <c r="AY38" s="19" t="n">
        <f aca="false">IF(K38&lt;=0,0,(AJ38-AN38)+AX38)</f>
        <v>5</v>
      </c>
      <c r="AZ38" s="19" t="n">
        <f aca="false">(AI38-AM38)-AX38+IF(K38&lt;=0,(AJ38-AN38)+AX38,0)</f>
        <v>0.99427767630635</v>
      </c>
      <c r="BA38" s="19" t="n">
        <f aca="false">E38-L38</f>
        <v>0.668565343567279</v>
      </c>
      <c r="BB38" s="19" t="n">
        <f aca="false">BB37+BA38</f>
        <v>45.7273473569375</v>
      </c>
      <c r="BC38" s="19" t="n">
        <f aca="false">AT38+AU38+AV38+AW38</f>
        <v>131.518974108219</v>
      </c>
      <c r="BD38" s="19" t="n">
        <f aca="false">K38-BC38</f>
        <v>14.6132193453577</v>
      </c>
    </row>
    <row r="39" customFormat="false" ht="15" hidden="false" customHeight="false" outlineLevel="0" collapsed="false">
      <c r="B39" s="18" t="n">
        <v>35</v>
      </c>
      <c r="C39" s="18" t="n">
        <f aca="false">MAX(AU_TERM-B39+1,1)</f>
        <v>26</v>
      </c>
      <c r="D39" s="19" t="n">
        <f aca="false">K38</f>
        <v>146.132193453577</v>
      </c>
      <c r="E39" s="19" t="n">
        <f aca="false">D39*(1-(1-MIN(AU_CDR*AU_MULT2,0.999))^(1/12))</f>
        <v>1.15726823644792</v>
      </c>
      <c r="F39" s="19" t="n">
        <f aca="false">D39-E39</f>
        <v>144.974925217129</v>
      </c>
      <c r="G39" s="19" t="n">
        <f aca="false">IF(F39&gt;0,F39*(AU_WAC/12)/(1-(1+AU_WAC/12)^(-C39)),0)</f>
        <v>6.46222615679102</v>
      </c>
      <c r="H39" s="19" t="n">
        <f aca="false">F39*AU_WAC/12</f>
        <v>1.6309679086927</v>
      </c>
      <c r="I39" s="19" t="n">
        <f aca="false">MIN(G39-H39,F39)</f>
        <v>4.83125824809832</v>
      </c>
      <c r="J39" s="19" t="n">
        <f aca="false">IF(C39&lt;=1,(F39-I39),(F39-I39)*(1-(1-AU_CPR)^(1/12)))</f>
        <v>1.22508141440784</v>
      </c>
      <c r="K39" s="19" t="n">
        <f aca="false">IF(C39&lt;=1,0,(F39-I39)-J39)</f>
        <v>138.918585554623</v>
      </c>
      <c r="L39" s="19" t="n">
        <f aca="false">E39*AU_REC</f>
        <v>0.520770706401564</v>
      </c>
      <c r="M39" s="19" t="n">
        <f aca="false">H39+I39+J39+L39</f>
        <v>8.20807827760043</v>
      </c>
      <c r="N39" s="19" t="n">
        <f aca="false">MIN(D39*AU_SERV/12,M39)</f>
        <v>0.121776827877981</v>
      </c>
      <c r="O39" s="19" t="n">
        <f aca="false">M39-N39</f>
        <v>8.08630144972245</v>
      </c>
      <c r="P39" s="19" t="n">
        <f aca="false">AT38</f>
        <v>31.5189741082189</v>
      </c>
      <c r="Q39" s="19" t="n">
        <f aca="false">P39*AU_A_CP/12</f>
        <v>0.126075896432876</v>
      </c>
      <c r="R39" s="19" t="n">
        <f aca="false">MIN(Q39,O39)</f>
        <v>0.126075896432876</v>
      </c>
      <c r="S39" s="19" t="n">
        <f aca="false">MIN(AY38,Q39-R39)</f>
        <v>0</v>
      </c>
      <c r="T39" s="19" t="n">
        <f aca="false">O39-R39</f>
        <v>7.96022555328957</v>
      </c>
      <c r="U39" s="19" t="n">
        <f aca="false">AU38</f>
        <v>40</v>
      </c>
      <c r="V39" s="19" t="n">
        <f aca="false">U39*AU_B_CP/12</f>
        <v>0.18</v>
      </c>
      <c r="W39" s="19" t="n">
        <f aca="false">MIN(V39,T39)</f>
        <v>0.18</v>
      </c>
      <c r="X39" s="19" t="n">
        <f aca="false">MIN((AY38-S39),V39-W39)</f>
        <v>0</v>
      </c>
      <c r="Y39" s="19" t="n">
        <f aca="false">T39-W39</f>
        <v>7.78022555328957</v>
      </c>
      <c r="Z39" s="19" t="n">
        <f aca="false">AV38</f>
        <v>35</v>
      </c>
      <c r="AA39" s="19" t="n">
        <f aca="false">Z39*AU_C_CP/12</f>
        <v>0.175</v>
      </c>
      <c r="AB39" s="19" t="n">
        <f aca="false">MIN(AA39,Y39)</f>
        <v>0.175</v>
      </c>
      <c r="AC39" s="19" t="n">
        <f aca="false">MIN(((AY38-S39)-X39),AA39-AB39)</f>
        <v>0</v>
      </c>
      <c r="AD39" s="19" t="n">
        <f aca="false">Y39-AB39</f>
        <v>7.60522555328957</v>
      </c>
      <c r="AE39" s="19" t="n">
        <f aca="false">AW38</f>
        <v>25</v>
      </c>
      <c r="AF39" s="19" t="n">
        <f aca="false">AE39*AU_D_CP/12</f>
        <v>0.151041666666667</v>
      </c>
      <c r="AG39" s="19" t="n">
        <f aca="false">MIN(AF39,AD39)</f>
        <v>0.151041666666667</v>
      </c>
      <c r="AH39" s="19" t="n">
        <f aca="false">MIN((((AY38-S39)-X39)-AC39),AF39-AG39)</f>
        <v>0</v>
      </c>
      <c r="AI39" s="19" t="n">
        <f aca="false">AD39-AG39</f>
        <v>7.4541838866229</v>
      </c>
      <c r="AJ39" s="19" t="n">
        <f aca="false">((((AY38-S39)-X39)-AC39)-AH39)</f>
        <v>5</v>
      </c>
      <c r="AK39" s="19" t="n">
        <f aca="false">IF(K39&gt;0,MAX(AU_OCT*K39,AU_OCF*AU_POOL),0)</f>
        <v>13.8918585554623</v>
      </c>
      <c r="AL39" s="19" t="n">
        <f aca="false">MAX(0,(P39+U39+Z39+AE39)-MAX(0,K39-AK39))</f>
        <v>6.49224710905867</v>
      </c>
      <c r="AM39" s="19" t="n">
        <f aca="false">MIN(AL39,AI39)</f>
        <v>6.49224710905867</v>
      </c>
      <c r="AN39" s="19" t="n">
        <f aca="false">IF(K39&lt;=0,MIN(AJ39,AL39-AM39),0)</f>
        <v>0</v>
      </c>
      <c r="AO39" s="19" t="n">
        <f aca="false">AM39+AN39</f>
        <v>6.49224710905867</v>
      </c>
      <c r="AP39" s="19" t="n">
        <f aca="false">MIN(P39,MAX(0,AO39-(0)))</f>
        <v>6.49224710905867</v>
      </c>
      <c r="AQ39" s="19" t="n">
        <f aca="false">MIN(U39,MAX(0,AO39-(P39)))</f>
        <v>0</v>
      </c>
      <c r="AR39" s="19" t="n">
        <f aca="false">MIN(Z39,MAX(0,AO39-(P39+U39)))</f>
        <v>0</v>
      </c>
      <c r="AS39" s="19" t="n">
        <f aca="false">MIN(AE39,MAX(0,AO39-(P39+U39+Z39)))</f>
        <v>0</v>
      </c>
      <c r="AT39" s="19" t="n">
        <f aca="false">P39-AP39</f>
        <v>25.0267269991603</v>
      </c>
      <c r="AU39" s="19" t="n">
        <f aca="false">U39-AQ39</f>
        <v>40</v>
      </c>
      <c r="AV39" s="19" t="n">
        <f aca="false">Z39-AR39</f>
        <v>35</v>
      </c>
      <c r="AW39" s="19" t="n">
        <f aca="false">AE39-AS39</f>
        <v>25</v>
      </c>
      <c r="AX39" s="19" t="n">
        <f aca="false">MIN((AI39-AM39),MAX(0,AU_RES-(AJ39-AN39)))</f>
        <v>0</v>
      </c>
      <c r="AY39" s="19" t="n">
        <f aca="false">IF(K39&lt;=0,0,(AJ39-AN39)+AX39)</f>
        <v>5</v>
      </c>
      <c r="AZ39" s="19" t="n">
        <f aca="false">(AI39-AM39)-AX39+IF(K39&lt;=0,(AJ39-AN39)+AX39,0)</f>
        <v>0.961936777564238</v>
      </c>
      <c r="BA39" s="19" t="n">
        <f aca="false">E39-L39</f>
        <v>0.636497530046356</v>
      </c>
      <c r="BB39" s="19" t="n">
        <f aca="false">BB38+BA39</f>
        <v>46.3638448869839</v>
      </c>
      <c r="BC39" s="19" t="n">
        <f aca="false">AT39+AU39+AV39+AW39</f>
        <v>125.02672699916</v>
      </c>
      <c r="BD39" s="19" t="n">
        <f aca="false">K39-BC39</f>
        <v>13.8918585554623</v>
      </c>
    </row>
    <row r="40" customFormat="false" ht="15" hidden="false" customHeight="false" outlineLevel="0" collapsed="false">
      <c r="B40" s="18" t="n">
        <v>36</v>
      </c>
      <c r="C40" s="18" t="n">
        <f aca="false">MAX(AU_TERM-B40+1,1)</f>
        <v>25</v>
      </c>
      <c r="D40" s="19" t="n">
        <f aca="false">K39</f>
        <v>138.918585554623</v>
      </c>
      <c r="E40" s="19" t="n">
        <f aca="false">D40*(1-(1-MIN(AU_CDR*AU_MULT2,0.999))^(1/12))</f>
        <v>1.10014133583583</v>
      </c>
      <c r="F40" s="19" t="n">
        <f aca="false">D40-E40</f>
        <v>137.818444218787</v>
      </c>
      <c r="G40" s="19" t="n">
        <f aca="false">IF(F40&gt;0,F40*(AU_WAC/12)/(1-(1+AU_WAC/12)^(-C40)),0)</f>
        <v>6.35500678968034</v>
      </c>
      <c r="H40" s="19" t="n">
        <f aca="false">F40*AU_WAC/12</f>
        <v>1.55045749746135</v>
      </c>
      <c r="I40" s="19" t="n">
        <f aca="false">MIN(G40-H40,F40)</f>
        <v>4.80454929221898</v>
      </c>
      <c r="J40" s="19" t="n">
        <f aca="false">IF(C40&lt;=1,(F40-I40),(F40-I40)*(1-(1-AU_CPR)^(1/12)))</f>
        <v>1.16275572101696</v>
      </c>
      <c r="K40" s="19" t="n">
        <f aca="false">IF(C40&lt;=1,0,(F40-I40)-J40)</f>
        <v>131.851139205551</v>
      </c>
      <c r="L40" s="19" t="n">
        <f aca="false">E40*AU_REC</f>
        <v>0.495063601126123</v>
      </c>
      <c r="M40" s="19" t="n">
        <f aca="false">H40+I40+J40+L40</f>
        <v>8.01282611182342</v>
      </c>
      <c r="N40" s="19" t="n">
        <f aca="false">MIN(D40*AU_SERV/12,M40)</f>
        <v>0.115765487962185</v>
      </c>
      <c r="O40" s="19" t="n">
        <f aca="false">M40-N40</f>
        <v>7.89706062386123</v>
      </c>
      <c r="P40" s="19" t="n">
        <f aca="false">AT39</f>
        <v>25.0267269991603</v>
      </c>
      <c r="Q40" s="19" t="n">
        <f aca="false">P40*AU_A_CP/12</f>
        <v>0.100106907996641</v>
      </c>
      <c r="R40" s="19" t="n">
        <f aca="false">MIN(Q40,O40)</f>
        <v>0.100106907996641</v>
      </c>
      <c r="S40" s="19" t="n">
        <f aca="false">MIN(AY39,Q40-R40)</f>
        <v>0</v>
      </c>
      <c r="T40" s="19" t="n">
        <f aca="false">O40-R40</f>
        <v>7.79695371586459</v>
      </c>
      <c r="U40" s="19" t="n">
        <f aca="false">AU39</f>
        <v>40</v>
      </c>
      <c r="V40" s="19" t="n">
        <f aca="false">U40*AU_B_CP/12</f>
        <v>0.18</v>
      </c>
      <c r="W40" s="19" t="n">
        <f aca="false">MIN(V40,T40)</f>
        <v>0.18</v>
      </c>
      <c r="X40" s="19" t="n">
        <f aca="false">MIN((AY39-S40),V40-W40)</f>
        <v>0</v>
      </c>
      <c r="Y40" s="19" t="n">
        <f aca="false">T40-W40</f>
        <v>7.61695371586459</v>
      </c>
      <c r="Z40" s="19" t="n">
        <f aca="false">AV39</f>
        <v>35</v>
      </c>
      <c r="AA40" s="19" t="n">
        <f aca="false">Z40*AU_C_CP/12</f>
        <v>0.175</v>
      </c>
      <c r="AB40" s="19" t="n">
        <f aca="false">MIN(AA40,Y40)</f>
        <v>0.175</v>
      </c>
      <c r="AC40" s="19" t="n">
        <f aca="false">MIN(((AY39-S40)-X40),AA40-AB40)</f>
        <v>0</v>
      </c>
      <c r="AD40" s="19" t="n">
        <f aca="false">Y40-AB40</f>
        <v>7.44195371586459</v>
      </c>
      <c r="AE40" s="19" t="n">
        <f aca="false">AW39</f>
        <v>25</v>
      </c>
      <c r="AF40" s="19" t="n">
        <f aca="false">AE40*AU_D_CP/12</f>
        <v>0.151041666666667</v>
      </c>
      <c r="AG40" s="19" t="n">
        <f aca="false">MIN(AF40,AD40)</f>
        <v>0.151041666666667</v>
      </c>
      <c r="AH40" s="19" t="n">
        <f aca="false">MIN((((AY39-S40)-X40)-AC40),AF40-AG40)</f>
        <v>0</v>
      </c>
      <c r="AI40" s="19" t="n">
        <f aca="false">AD40-AG40</f>
        <v>7.29091204919793</v>
      </c>
      <c r="AJ40" s="19" t="n">
        <f aca="false">((((AY39-S40)-X40)-AC40)-AH40)</f>
        <v>5</v>
      </c>
      <c r="AK40" s="19" t="n">
        <f aca="false">IF(K40&gt;0,MAX(AU_OCT*K40,AU_OCF*AU_POOL),0)</f>
        <v>13.1851139205551</v>
      </c>
      <c r="AL40" s="19" t="n">
        <f aca="false">MAX(0,(P40+U40+Z40+AE40)-MAX(0,K40-AK40))</f>
        <v>6.36070171416459</v>
      </c>
      <c r="AM40" s="19" t="n">
        <f aca="false">MIN(AL40,AI40)</f>
        <v>6.36070171416459</v>
      </c>
      <c r="AN40" s="19" t="n">
        <f aca="false">IF(K40&lt;=0,MIN(AJ40,AL40-AM40),0)</f>
        <v>0</v>
      </c>
      <c r="AO40" s="19" t="n">
        <f aca="false">AM40+AN40</f>
        <v>6.36070171416459</v>
      </c>
      <c r="AP40" s="19" t="n">
        <f aca="false">MIN(P40,MAX(0,AO40-(0)))</f>
        <v>6.36070171416459</v>
      </c>
      <c r="AQ40" s="19" t="n">
        <f aca="false">MIN(U40,MAX(0,AO40-(P40)))</f>
        <v>0</v>
      </c>
      <c r="AR40" s="19" t="n">
        <f aca="false">MIN(Z40,MAX(0,AO40-(P40+U40)))</f>
        <v>0</v>
      </c>
      <c r="AS40" s="19" t="n">
        <f aca="false">MIN(AE40,MAX(0,AO40-(P40+U40+Z40)))</f>
        <v>0</v>
      </c>
      <c r="AT40" s="19" t="n">
        <f aca="false">P40-AP40</f>
        <v>18.6660252849957</v>
      </c>
      <c r="AU40" s="19" t="n">
        <f aca="false">U40-AQ40</f>
        <v>40</v>
      </c>
      <c r="AV40" s="19" t="n">
        <f aca="false">Z40-AR40</f>
        <v>35</v>
      </c>
      <c r="AW40" s="19" t="n">
        <f aca="false">AE40-AS40</f>
        <v>25</v>
      </c>
      <c r="AX40" s="19" t="n">
        <f aca="false">MIN((AI40-AM40),MAX(0,AU_RES-(AJ40-AN40)))</f>
        <v>0</v>
      </c>
      <c r="AY40" s="19" t="n">
        <f aca="false">IF(K40&lt;=0,0,(AJ40-AN40)+AX40)</f>
        <v>5</v>
      </c>
      <c r="AZ40" s="19" t="n">
        <f aca="false">(AI40-AM40)-AX40+IF(K40&lt;=0,(AJ40-AN40)+AX40,0)</f>
        <v>0.930210335033336</v>
      </c>
      <c r="BA40" s="19" t="n">
        <f aca="false">E40-L40</f>
        <v>0.605077734709706</v>
      </c>
      <c r="BB40" s="19" t="n">
        <f aca="false">BB39+BA40</f>
        <v>46.9689226216936</v>
      </c>
      <c r="BC40" s="19" t="n">
        <f aca="false">AT40+AU40+AV40+AW40</f>
        <v>118.666025284996</v>
      </c>
      <c r="BD40" s="19" t="n">
        <f aca="false">K40-BC40</f>
        <v>13.1851139205551</v>
      </c>
    </row>
    <row r="41" customFormat="false" ht="15" hidden="false" customHeight="false" outlineLevel="0" collapsed="false">
      <c r="B41" s="18" t="n">
        <v>37</v>
      </c>
      <c r="C41" s="18" t="n">
        <f aca="false">MAX(AU_TERM-B41+1,1)</f>
        <v>24</v>
      </c>
      <c r="D41" s="19" t="n">
        <f aca="false">K40</f>
        <v>131.851139205551</v>
      </c>
      <c r="E41" s="19" t="n">
        <f aca="false">D41*(1-(1-MIN(AU_CDR*AU_MULT2,0.999))^(1/12))</f>
        <v>1.04417193594327</v>
      </c>
      <c r="F41" s="19" t="n">
        <f aca="false">D41-E41</f>
        <v>130.806967269608</v>
      </c>
      <c r="G41" s="19" t="n">
        <f aca="false">IF(F41&gt;0,F41*(AU_WAC/12)/(1-(1+AU_WAC/12)^(-C41)),0)</f>
        <v>6.24956637496232</v>
      </c>
      <c r="H41" s="19" t="n">
        <f aca="false">F41*AU_WAC/12</f>
        <v>1.47157838178308</v>
      </c>
      <c r="I41" s="19" t="n">
        <f aca="false">MIN(G41-H41,F41)</f>
        <v>4.77798799317923</v>
      </c>
      <c r="J41" s="19" t="n">
        <f aca="false">IF(C41&lt;=1,(F41-I41),(F41-I41)*(1-(1-AU_CPR)^(1/12)))</f>
        <v>1.10169630585207</v>
      </c>
      <c r="K41" s="19" t="n">
        <f aca="false">IF(C41&lt;=1,0,(F41-I41)-J41)</f>
        <v>124.927282970576</v>
      </c>
      <c r="L41" s="19" t="n">
        <f aca="false">E41*AU_REC</f>
        <v>0.46987737117447</v>
      </c>
      <c r="M41" s="19" t="n">
        <f aca="false">H41+I41+J41+L41</f>
        <v>7.82114005198886</v>
      </c>
      <c r="N41" s="19" t="n">
        <f aca="false">MIN(D41*AU_SERV/12,M41)</f>
        <v>0.109875949337959</v>
      </c>
      <c r="O41" s="19" t="n">
        <f aca="false">M41-N41</f>
        <v>7.7112641026509</v>
      </c>
      <c r="P41" s="19" t="n">
        <f aca="false">AT40</f>
        <v>18.6660252849957</v>
      </c>
      <c r="Q41" s="19" t="n">
        <f aca="false">P41*AU_A_CP/12</f>
        <v>0.0746641011399827</v>
      </c>
      <c r="R41" s="19" t="n">
        <f aca="false">MIN(Q41,O41)</f>
        <v>0.0746641011399827</v>
      </c>
      <c r="S41" s="19" t="n">
        <f aca="false">MIN(AY40,Q41-R41)</f>
        <v>0</v>
      </c>
      <c r="T41" s="19" t="n">
        <f aca="false">O41-R41</f>
        <v>7.63660000151092</v>
      </c>
      <c r="U41" s="19" t="n">
        <f aca="false">AU40</f>
        <v>40</v>
      </c>
      <c r="V41" s="19" t="n">
        <f aca="false">U41*AU_B_CP/12</f>
        <v>0.18</v>
      </c>
      <c r="W41" s="19" t="n">
        <f aca="false">MIN(V41,T41)</f>
        <v>0.18</v>
      </c>
      <c r="X41" s="19" t="n">
        <f aca="false">MIN((AY40-S41),V41-W41)</f>
        <v>0</v>
      </c>
      <c r="Y41" s="19" t="n">
        <f aca="false">T41-W41</f>
        <v>7.45660000151092</v>
      </c>
      <c r="Z41" s="19" t="n">
        <f aca="false">AV40</f>
        <v>35</v>
      </c>
      <c r="AA41" s="19" t="n">
        <f aca="false">Z41*AU_C_CP/12</f>
        <v>0.175</v>
      </c>
      <c r="AB41" s="19" t="n">
        <f aca="false">MIN(AA41,Y41)</f>
        <v>0.175</v>
      </c>
      <c r="AC41" s="19" t="n">
        <f aca="false">MIN(((AY40-S41)-X41),AA41-AB41)</f>
        <v>0</v>
      </c>
      <c r="AD41" s="19" t="n">
        <f aca="false">Y41-AB41</f>
        <v>7.28160000151092</v>
      </c>
      <c r="AE41" s="19" t="n">
        <f aca="false">AW40</f>
        <v>25</v>
      </c>
      <c r="AF41" s="19" t="n">
        <f aca="false">AE41*AU_D_CP/12</f>
        <v>0.151041666666667</v>
      </c>
      <c r="AG41" s="19" t="n">
        <f aca="false">MIN(AF41,AD41)</f>
        <v>0.151041666666667</v>
      </c>
      <c r="AH41" s="19" t="n">
        <f aca="false">MIN((((AY40-S41)-X41)-AC41),AF41-AG41)</f>
        <v>0</v>
      </c>
      <c r="AI41" s="19" t="n">
        <f aca="false">AD41-AG41</f>
        <v>7.13055833484425</v>
      </c>
      <c r="AJ41" s="19" t="n">
        <f aca="false">((((AY40-S41)-X41)-AC41)-AH41)</f>
        <v>5</v>
      </c>
      <c r="AK41" s="19" t="n">
        <f aca="false">IF(K41&gt;0,MAX(AU_OCT*K41,AU_OCF*AU_POOL),0)</f>
        <v>12.4927282970576</v>
      </c>
      <c r="AL41" s="19" t="n">
        <f aca="false">MAX(0,(P41+U41+Z41+AE41)-MAX(0,K41-AK41))</f>
        <v>6.23147061147712</v>
      </c>
      <c r="AM41" s="19" t="n">
        <f aca="false">MIN(AL41,AI41)</f>
        <v>6.23147061147712</v>
      </c>
      <c r="AN41" s="19" t="n">
        <f aca="false">IF(K41&lt;=0,MIN(AJ41,AL41-AM41),0)</f>
        <v>0</v>
      </c>
      <c r="AO41" s="19" t="n">
        <f aca="false">AM41+AN41</f>
        <v>6.23147061147712</v>
      </c>
      <c r="AP41" s="19" t="n">
        <f aca="false">MIN(P41,MAX(0,AO41-(0)))</f>
        <v>6.23147061147712</v>
      </c>
      <c r="AQ41" s="19" t="n">
        <f aca="false">MIN(U41,MAX(0,AO41-(P41)))</f>
        <v>0</v>
      </c>
      <c r="AR41" s="19" t="n">
        <f aca="false">MIN(Z41,MAX(0,AO41-(P41+U41)))</f>
        <v>0</v>
      </c>
      <c r="AS41" s="19" t="n">
        <f aca="false">MIN(AE41,MAX(0,AO41-(P41+U41+Z41)))</f>
        <v>0</v>
      </c>
      <c r="AT41" s="19" t="n">
        <f aca="false">P41-AP41</f>
        <v>12.4345546735186</v>
      </c>
      <c r="AU41" s="19" t="n">
        <f aca="false">U41-AQ41</f>
        <v>40</v>
      </c>
      <c r="AV41" s="19" t="n">
        <f aca="false">Z41-AR41</f>
        <v>35</v>
      </c>
      <c r="AW41" s="19" t="n">
        <f aca="false">AE41-AS41</f>
        <v>25</v>
      </c>
      <c r="AX41" s="19" t="n">
        <f aca="false">MIN((AI41-AM41),MAX(0,AU_RES-(AJ41-AN41)))</f>
        <v>0</v>
      </c>
      <c r="AY41" s="19" t="n">
        <f aca="false">IF(K41&lt;=0,0,(AJ41-AN41)+AX41)</f>
        <v>5</v>
      </c>
      <c r="AZ41" s="19" t="n">
        <f aca="false">(AI41-AM41)-AX41+IF(K41&lt;=0,(AJ41-AN41)+AX41,0)</f>
        <v>0.89908772336713</v>
      </c>
      <c r="BA41" s="19" t="n">
        <f aca="false">E41-L41</f>
        <v>0.574294564768796</v>
      </c>
      <c r="BB41" s="19" t="n">
        <f aca="false">BB40+BA41</f>
        <v>47.5432171864624</v>
      </c>
      <c r="BC41" s="19" t="n">
        <f aca="false">AT41+AU41+AV41+AW41</f>
        <v>112.434554673519</v>
      </c>
      <c r="BD41" s="19" t="n">
        <f aca="false">K41-BC41</f>
        <v>12.4927282970576</v>
      </c>
    </row>
    <row r="42" customFormat="false" ht="15" hidden="false" customHeight="false" outlineLevel="0" collapsed="false">
      <c r="B42" s="18" t="n">
        <v>38</v>
      </c>
      <c r="C42" s="18" t="n">
        <f aca="false">MAX(AU_TERM-B42+1,1)</f>
        <v>23</v>
      </c>
      <c r="D42" s="19" t="n">
        <f aca="false">K41</f>
        <v>124.927282970576</v>
      </c>
      <c r="E42" s="19" t="n">
        <f aca="false">D42*(1-(1-MIN(AU_CDR*AU_MULT2,0.999))^(1/12))</f>
        <v>0.98933967273623</v>
      </c>
      <c r="F42" s="19" t="n">
        <f aca="false">D42-E42</f>
        <v>123.93794329784</v>
      </c>
      <c r="G42" s="19" t="n">
        <f aca="false">IF(F42&gt;0,F42*(AU_WAC/12)/(1-(1+AU_WAC/12)^(-C42)),0)</f>
        <v>6.14587539677897</v>
      </c>
      <c r="H42" s="19" t="n">
        <f aca="false">F42*AU_WAC/12</f>
        <v>1.3943018621007</v>
      </c>
      <c r="I42" s="19" t="n">
        <f aca="false">MIN(G42-H42,F42)</f>
        <v>4.75157353467827</v>
      </c>
      <c r="J42" s="19" t="n">
        <f aca="false">IF(C42&lt;=1,(F42-I42),(F42-I42)*(1-(1-AU_CPR)^(1/12)))</f>
        <v>1.04188087557219</v>
      </c>
      <c r="K42" s="19" t="n">
        <f aca="false">IF(C42&lt;=1,0,(F42-I42)-J42)</f>
        <v>118.144488887589</v>
      </c>
      <c r="L42" s="19" t="n">
        <f aca="false">E42*AU_REC</f>
        <v>0.445202852731304</v>
      </c>
      <c r="M42" s="19" t="n">
        <f aca="false">H42+I42+J42+L42</f>
        <v>7.63295912508246</v>
      </c>
      <c r="N42" s="19" t="n">
        <f aca="false">MIN(D42*AU_SERV/12,M42)</f>
        <v>0.104106069142147</v>
      </c>
      <c r="O42" s="19" t="n">
        <f aca="false">M42-N42</f>
        <v>7.52885305594032</v>
      </c>
      <c r="P42" s="19" t="n">
        <f aca="false">AT41</f>
        <v>12.4345546735186</v>
      </c>
      <c r="Q42" s="19" t="n">
        <f aca="false">P42*AU_A_CP/12</f>
        <v>0.0497382186940743</v>
      </c>
      <c r="R42" s="19" t="n">
        <f aca="false">MIN(Q42,O42)</f>
        <v>0.0497382186940743</v>
      </c>
      <c r="S42" s="19" t="n">
        <f aca="false">MIN(AY41,Q42-R42)</f>
        <v>0</v>
      </c>
      <c r="T42" s="19" t="n">
        <f aca="false">O42-R42</f>
        <v>7.47911483724624</v>
      </c>
      <c r="U42" s="19" t="n">
        <f aca="false">AU41</f>
        <v>40</v>
      </c>
      <c r="V42" s="19" t="n">
        <f aca="false">U42*AU_B_CP/12</f>
        <v>0.18</v>
      </c>
      <c r="W42" s="19" t="n">
        <f aca="false">MIN(V42,T42)</f>
        <v>0.18</v>
      </c>
      <c r="X42" s="19" t="n">
        <f aca="false">MIN((AY41-S42),V42-W42)</f>
        <v>0</v>
      </c>
      <c r="Y42" s="19" t="n">
        <f aca="false">T42-W42</f>
        <v>7.29911483724624</v>
      </c>
      <c r="Z42" s="19" t="n">
        <f aca="false">AV41</f>
        <v>35</v>
      </c>
      <c r="AA42" s="19" t="n">
        <f aca="false">Z42*AU_C_CP/12</f>
        <v>0.175</v>
      </c>
      <c r="AB42" s="19" t="n">
        <f aca="false">MIN(AA42,Y42)</f>
        <v>0.175</v>
      </c>
      <c r="AC42" s="19" t="n">
        <f aca="false">MIN(((AY41-S42)-X42),AA42-AB42)</f>
        <v>0</v>
      </c>
      <c r="AD42" s="19" t="n">
        <f aca="false">Y42-AB42</f>
        <v>7.12411483724624</v>
      </c>
      <c r="AE42" s="19" t="n">
        <f aca="false">AW41</f>
        <v>25</v>
      </c>
      <c r="AF42" s="19" t="n">
        <f aca="false">AE42*AU_D_CP/12</f>
        <v>0.151041666666667</v>
      </c>
      <c r="AG42" s="19" t="n">
        <f aca="false">MIN(AF42,AD42)</f>
        <v>0.151041666666667</v>
      </c>
      <c r="AH42" s="19" t="n">
        <f aca="false">MIN((((AY41-S42)-X42)-AC42),AF42-AG42)</f>
        <v>0</v>
      </c>
      <c r="AI42" s="19" t="n">
        <f aca="false">AD42-AG42</f>
        <v>6.97307317057958</v>
      </c>
      <c r="AJ42" s="19" t="n">
        <f aca="false">((((AY41-S42)-X42)-AC42)-AH42)</f>
        <v>5</v>
      </c>
      <c r="AK42" s="19" t="n">
        <f aca="false">IF(K42&gt;0,MAX(AU_OCT*K42,AU_OCF*AU_POOL),0)</f>
        <v>11.814448888759</v>
      </c>
      <c r="AL42" s="19" t="n">
        <f aca="false">MAX(0,(P42+U42+Z42+AE42)-MAX(0,K42-AK42))</f>
        <v>6.10451467468802</v>
      </c>
      <c r="AM42" s="19" t="n">
        <f aca="false">MIN(AL42,AI42)</f>
        <v>6.10451467468802</v>
      </c>
      <c r="AN42" s="19" t="n">
        <f aca="false">IF(K42&lt;=0,MIN(AJ42,AL42-AM42),0)</f>
        <v>0</v>
      </c>
      <c r="AO42" s="19" t="n">
        <f aca="false">AM42+AN42</f>
        <v>6.10451467468802</v>
      </c>
      <c r="AP42" s="19" t="n">
        <f aca="false">MIN(P42,MAX(0,AO42-(0)))</f>
        <v>6.10451467468802</v>
      </c>
      <c r="AQ42" s="19" t="n">
        <f aca="false">MIN(U42,MAX(0,AO42-(P42)))</f>
        <v>0</v>
      </c>
      <c r="AR42" s="19" t="n">
        <f aca="false">MIN(Z42,MAX(0,AO42-(P42+U42)))</f>
        <v>0</v>
      </c>
      <c r="AS42" s="19" t="n">
        <f aca="false">MIN(AE42,MAX(0,AO42-(P42+U42+Z42)))</f>
        <v>0</v>
      </c>
      <c r="AT42" s="19" t="n">
        <f aca="false">P42-AP42</f>
        <v>6.33003999883054</v>
      </c>
      <c r="AU42" s="19" t="n">
        <f aca="false">U42-AQ42</f>
        <v>40</v>
      </c>
      <c r="AV42" s="19" t="n">
        <f aca="false">Z42-AR42</f>
        <v>35</v>
      </c>
      <c r="AW42" s="19" t="n">
        <f aca="false">AE42-AS42</f>
        <v>25</v>
      </c>
      <c r="AX42" s="19" t="n">
        <f aca="false">MIN((AI42-AM42),MAX(0,AU_RES-(AJ42-AN42)))</f>
        <v>0</v>
      </c>
      <c r="AY42" s="19" t="n">
        <f aca="false">IF(K42&lt;=0,0,(AJ42-AN42)+AX42)</f>
        <v>5</v>
      </c>
      <c r="AZ42" s="19" t="n">
        <f aca="false">(AI42-AM42)-AX42+IF(K42&lt;=0,(AJ42-AN42)+AX42,0)</f>
        <v>0.868558495891556</v>
      </c>
      <c r="BA42" s="19" t="n">
        <f aca="false">E42-L42</f>
        <v>0.544136820004927</v>
      </c>
      <c r="BB42" s="19" t="n">
        <f aca="false">BB41+BA42</f>
        <v>48.0873540064673</v>
      </c>
      <c r="BC42" s="19" t="n">
        <f aca="false">AT42+AU42+AV42+AW42</f>
        <v>106.330039998831</v>
      </c>
      <c r="BD42" s="19" t="n">
        <f aca="false">K42-BC42</f>
        <v>11.8144488887589</v>
      </c>
    </row>
    <row r="43" customFormat="false" ht="15" hidden="false" customHeight="false" outlineLevel="0" collapsed="false">
      <c r="B43" s="18" t="n">
        <v>39</v>
      </c>
      <c r="C43" s="18" t="n">
        <f aca="false">MAX(AU_TERM-B43+1,1)</f>
        <v>22</v>
      </c>
      <c r="D43" s="19" t="n">
        <f aca="false">K42</f>
        <v>118.144488887589</v>
      </c>
      <c r="E43" s="19" t="n">
        <f aca="false">D43*(1-(1-MIN(AU_CDR*AU_MULT2,0.999))^(1/12))</f>
        <v>0.935624526462859</v>
      </c>
      <c r="F43" s="19" t="n">
        <f aca="false">D43-E43</f>
        <v>117.208864361127</v>
      </c>
      <c r="G43" s="19" t="n">
        <f aca="false">IF(F43&gt;0,F43*(AU_WAC/12)/(1-(1+AU_WAC/12)^(-C43)),0)</f>
        <v>6.04390482899076</v>
      </c>
      <c r="H43" s="19" t="n">
        <f aca="false">F43*AU_WAC/12</f>
        <v>1.31859972406267</v>
      </c>
      <c r="I43" s="19" t="n">
        <f aca="false">MIN(G43-H43,F43)</f>
        <v>4.72530510492809</v>
      </c>
      <c r="J43" s="19" t="n">
        <f aca="false">IF(C43&lt;=1,(F43-I43),(F43-I43)*(1-(1-AU_CPR)^(1/12)))</f>
        <v>0.983287513817263</v>
      </c>
      <c r="K43" s="19" t="n">
        <f aca="false">IF(C43&lt;=1,0,(F43-I43)-J43)</f>
        <v>111.500271742381</v>
      </c>
      <c r="L43" s="19" t="n">
        <f aca="false">E43*AU_REC</f>
        <v>0.421031036908287</v>
      </c>
      <c r="M43" s="19" t="n">
        <f aca="false">H43+I43+J43+L43</f>
        <v>7.44822337971631</v>
      </c>
      <c r="N43" s="19" t="n">
        <f aca="false">MIN(D43*AU_SERV/12,M43)</f>
        <v>0.0984537407396579</v>
      </c>
      <c r="O43" s="19" t="n">
        <f aca="false">M43-N43</f>
        <v>7.34976963897666</v>
      </c>
      <c r="P43" s="19" t="n">
        <f aca="false">AT42</f>
        <v>6.33003999883054</v>
      </c>
      <c r="Q43" s="19" t="n">
        <f aca="false">P43*AU_A_CP/12</f>
        <v>0.0253201599953222</v>
      </c>
      <c r="R43" s="19" t="n">
        <f aca="false">MIN(Q43,O43)</f>
        <v>0.0253201599953222</v>
      </c>
      <c r="S43" s="19" t="n">
        <f aca="false">MIN(AY42,Q43-R43)</f>
        <v>0</v>
      </c>
      <c r="T43" s="19" t="n">
        <f aca="false">O43-R43</f>
        <v>7.32444947898133</v>
      </c>
      <c r="U43" s="19" t="n">
        <f aca="false">AU42</f>
        <v>40</v>
      </c>
      <c r="V43" s="19" t="n">
        <f aca="false">U43*AU_B_CP/12</f>
        <v>0.18</v>
      </c>
      <c r="W43" s="19" t="n">
        <f aca="false">MIN(V43,T43)</f>
        <v>0.18</v>
      </c>
      <c r="X43" s="19" t="n">
        <f aca="false">MIN((AY42-S43),V43-W43)</f>
        <v>0</v>
      </c>
      <c r="Y43" s="19" t="n">
        <f aca="false">T43-W43</f>
        <v>7.14444947898133</v>
      </c>
      <c r="Z43" s="19" t="n">
        <f aca="false">AV42</f>
        <v>35</v>
      </c>
      <c r="AA43" s="19" t="n">
        <f aca="false">Z43*AU_C_CP/12</f>
        <v>0.175</v>
      </c>
      <c r="AB43" s="19" t="n">
        <f aca="false">MIN(AA43,Y43)</f>
        <v>0.175</v>
      </c>
      <c r="AC43" s="19" t="n">
        <f aca="false">MIN(((AY42-S43)-X43),AA43-AB43)</f>
        <v>0</v>
      </c>
      <c r="AD43" s="19" t="n">
        <f aca="false">Y43-AB43</f>
        <v>6.96944947898133</v>
      </c>
      <c r="AE43" s="19" t="n">
        <f aca="false">AW42</f>
        <v>25</v>
      </c>
      <c r="AF43" s="19" t="n">
        <f aca="false">AE43*AU_D_CP/12</f>
        <v>0.151041666666667</v>
      </c>
      <c r="AG43" s="19" t="n">
        <f aca="false">MIN(AF43,AD43)</f>
        <v>0.151041666666667</v>
      </c>
      <c r="AH43" s="19" t="n">
        <f aca="false">MIN((((AY42-S43)-X43)-AC43),AF43-AG43)</f>
        <v>0</v>
      </c>
      <c r="AI43" s="19" t="n">
        <f aca="false">AD43-AG43</f>
        <v>6.81840781231467</v>
      </c>
      <c r="AJ43" s="19" t="n">
        <f aca="false">((((AY42-S43)-X43)-AC43)-AH43)</f>
        <v>5</v>
      </c>
      <c r="AK43" s="19" t="n">
        <f aca="false">IF(K43&gt;0,MAX(AU_OCT*K43,AU_OCF*AU_POOL),0)</f>
        <v>11.1500271742381</v>
      </c>
      <c r="AL43" s="19" t="n">
        <f aca="false">MAX(0,(P43+U43+Z43+AE43)-MAX(0,K43-AK43))</f>
        <v>5.97979543068739</v>
      </c>
      <c r="AM43" s="19" t="n">
        <f aca="false">MIN(AL43,AI43)</f>
        <v>5.97979543068739</v>
      </c>
      <c r="AN43" s="19" t="n">
        <f aca="false">IF(K43&lt;=0,MIN(AJ43,AL43-AM43),0)</f>
        <v>0</v>
      </c>
      <c r="AO43" s="19" t="n">
        <f aca="false">AM43+AN43</f>
        <v>5.97979543068739</v>
      </c>
      <c r="AP43" s="19" t="n">
        <f aca="false">MIN(P43,MAX(0,AO43-(0)))</f>
        <v>5.97979543068739</v>
      </c>
      <c r="AQ43" s="19" t="n">
        <f aca="false">MIN(U43,MAX(0,AO43-(P43)))</f>
        <v>0</v>
      </c>
      <c r="AR43" s="19" t="n">
        <f aca="false">MIN(Z43,MAX(0,AO43-(P43+U43)))</f>
        <v>0</v>
      </c>
      <c r="AS43" s="19" t="n">
        <f aca="false">MIN(AE43,MAX(0,AO43-(P43+U43+Z43)))</f>
        <v>0</v>
      </c>
      <c r="AT43" s="19" t="n">
        <f aca="false">P43-AP43</f>
        <v>0.350244568143154</v>
      </c>
      <c r="AU43" s="19" t="n">
        <f aca="false">U43-AQ43</f>
        <v>40</v>
      </c>
      <c r="AV43" s="19" t="n">
        <f aca="false">Z43-AR43</f>
        <v>35</v>
      </c>
      <c r="AW43" s="19" t="n">
        <f aca="false">AE43-AS43</f>
        <v>25</v>
      </c>
      <c r="AX43" s="19" t="n">
        <f aca="false">MIN((AI43-AM43),MAX(0,AU_RES-(AJ43-AN43)))</f>
        <v>0</v>
      </c>
      <c r="AY43" s="19" t="n">
        <f aca="false">IF(K43&lt;=0,0,(AJ43-AN43)+AX43)</f>
        <v>5</v>
      </c>
      <c r="AZ43" s="19" t="n">
        <f aca="false">(AI43-AM43)-AX43+IF(K43&lt;=0,(AJ43-AN43)+AX43,0)</f>
        <v>0.838612381627277</v>
      </c>
      <c r="BA43" s="19" t="n">
        <f aca="false">E43-L43</f>
        <v>0.514593489554573</v>
      </c>
      <c r="BB43" s="19" t="n">
        <f aca="false">BB42+BA43</f>
        <v>48.6019474960219</v>
      </c>
      <c r="BC43" s="19" t="n">
        <f aca="false">AT43+AU43+AV43+AW43</f>
        <v>100.350244568143</v>
      </c>
      <c r="BD43" s="19" t="n">
        <f aca="false">K43-BC43</f>
        <v>11.1500271742381</v>
      </c>
    </row>
    <row r="44" customFormat="false" ht="15" hidden="false" customHeight="false" outlineLevel="0" collapsed="false">
      <c r="B44" s="18" t="n">
        <v>40</v>
      </c>
      <c r="C44" s="18" t="n">
        <f aca="false">MAX(AU_TERM-B44+1,1)</f>
        <v>21</v>
      </c>
      <c r="D44" s="19" t="n">
        <f aca="false">K43</f>
        <v>111.500271742381</v>
      </c>
      <c r="E44" s="19" t="n">
        <f aca="false">D44*(1-(1-MIN(AU_CDR*AU_MULT2,0.999))^(1/12))</f>
        <v>0.883006815905775</v>
      </c>
      <c r="F44" s="19" t="n">
        <f aca="false">D44-E44</f>
        <v>110.617264926476</v>
      </c>
      <c r="G44" s="19" t="n">
        <f aca="false">IF(F44&gt;0,F44*(AU_WAC/12)/(1-(1+AU_WAC/12)^(-C44)),0)</f>
        <v>5.9436261270514</v>
      </c>
      <c r="H44" s="19" t="n">
        <f aca="false">F44*AU_WAC/12</f>
        <v>1.24444423042285</v>
      </c>
      <c r="I44" s="19" t="n">
        <f aca="false">MIN(G44-H44,F44)</f>
        <v>4.69918189662855</v>
      </c>
      <c r="J44" s="19" t="n">
        <f aca="false">IF(C44&lt;=1,(F44-I44),(F44-I44)*(1-(1-AU_CPR)^(1/12)))</f>
        <v>0.925894674914187</v>
      </c>
      <c r="K44" s="19" t="n">
        <f aca="false">IF(C44&lt;=1,0,(F44-I44)-J44)</f>
        <v>104.992188354933</v>
      </c>
      <c r="L44" s="19" t="n">
        <f aca="false">E44*AU_REC</f>
        <v>0.397353067157599</v>
      </c>
      <c r="M44" s="19" t="n">
        <f aca="false">H44+I44+J44+L44</f>
        <v>7.26687386912318</v>
      </c>
      <c r="N44" s="19" t="n">
        <f aca="false">MIN(D44*AU_SERV/12,M44)</f>
        <v>0.0929168931186511</v>
      </c>
      <c r="O44" s="19" t="n">
        <f aca="false">M44-N44</f>
        <v>7.17395697600453</v>
      </c>
      <c r="P44" s="19" t="n">
        <f aca="false">AT43</f>
        <v>0.350244568143154</v>
      </c>
      <c r="Q44" s="19" t="n">
        <f aca="false">P44*AU_A_CP/12</f>
        <v>0.00140097827257262</v>
      </c>
      <c r="R44" s="19" t="n">
        <f aca="false">MIN(Q44,O44)</f>
        <v>0.00140097827257262</v>
      </c>
      <c r="S44" s="19" t="n">
        <f aca="false">MIN(AY43,Q44-R44)</f>
        <v>0</v>
      </c>
      <c r="T44" s="19" t="n">
        <f aca="false">O44-R44</f>
        <v>7.17255599773196</v>
      </c>
      <c r="U44" s="19" t="n">
        <f aca="false">AU43</f>
        <v>40</v>
      </c>
      <c r="V44" s="19" t="n">
        <f aca="false">U44*AU_B_CP/12</f>
        <v>0.18</v>
      </c>
      <c r="W44" s="19" t="n">
        <f aca="false">MIN(V44,T44)</f>
        <v>0.18</v>
      </c>
      <c r="X44" s="19" t="n">
        <f aca="false">MIN((AY43-S44),V44-W44)</f>
        <v>0</v>
      </c>
      <c r="Y44" s="19" t="n">
        <f aca="false">T44-W44</f>
        <v>6.99255599773196</v>
      </c>
      <c r="Z44" s="19" t="n">
        <f aca="false">AV43</f>
        <v>35</v>
      </c>
      <c r="AA44" s="19" t="n">
        <f aca="false">Z44*AU_C_CP/12</f>
        <v>0.175</v>
      </c>
      <c r="AB44" s="19" t="n">
        <f aca="false">MIN(AA44,Y44)</f>
        <v>0.175</v>
      </c>
      <c r="AC44" s="19" t="n">
        <f aca="false">MIN(((AY43-S44)-X44),AA44-AB44)</f>
        <v>0</v>
      </c>
      <c r="AD44" s="19" t="n">
        <f aca="false">Y44-AB44</f>
        <v>6.81755599773196</v>
      </c>
      <c r="AE44" s="19" t="n">
        <f aca="false">AW43</f>
        <v>25</v>
      </c>
      <c r="AF44" s="19" t="n">
        <f aca="false">AE44*AU_D_CP/12</f>
        <v>0.151041666666667</v>
      </c>
      <c r="AG44" s="19" t="n">
        <f aca="false">MIN(AF44,AD44)</f>
        <v>0.151041666666667</v>
      </c>
      <c r="AH44" s="19" t="n">
        <f aca="false">MIN((((AY43-S44)-X44)-AC44),AF44-AG44)</f>
        <v>0</v>
      </c>
      <c r="AI44" s="19" t="n">
        <f aca="false">AD44-AG44</f>
        <v>6.66651433106529</v>
      </c>
      <c r="AJ44" s="19" t="n">
        <f aca="false">((((AY43-S44)-X44)-AC44)-AH44)</f>
        <v>5</v>
      </c>
      <c r="AK44" s="19" t="n">
        <f aca="false">IF(K44&gt;0,MAX(AU_OCT*K44,AU_OCF*AU_POOL),0)</f>
        <v>10.4992188354933</v>
      </c>
      <c r="AL44" s="19" t="n">
        <f aca="false">MAX(0,(P44+U44+Z44+AE44)-MAX(0,K44-AK44))</f>
        <v>5.85727504870366</v>
      </c>
      <c r="AM44" s="19" t="n">
        <f aca="false">MIN(AL44,AI44)</f>
        <v>5.85727504870366</v>
      </c>
      <c r="AN44" s="19" t="n">
        <f aca="false">IF(K44&lt;=0,MIN(AJ44,AL44-AM44),0)</f>
        <v>0</v>
      </c>
      <c r="AO44" s="19" t="n">
        <f aca="false">AM44+AN44</f>
        <v>5.85727504870366</v>
      </c>
      <c r="AP44" s="19" t="n">
        <f aca="false">MIN(P44,MAX(0,AO44-(0)))</f>
        <v>0.350244568143154</v>
      </c>
      <c r="AQ44" s="19" t="n">
        <f aca="false">MIN(U44,MAX(0,AO44-(P44)))</f>
        <v>5.5070304805605</v>
      </c>
      <c r="AR44" s="19" t="n">
        <f aca="false">MIN(Z44,MAX(0,AO44-(P44+U44)))</f>
        <v>0</v>
      </c>
      <c r="AS44" s="19" t="n">
        <f aca="false">MIN(AE44,MAX(0,AO44-(P44+U44+Z44)))</f>
        <v>0</v>
      </c>
      <c r="AT44" s="19" t="n">
        <f aca="false">P44-AP44</f>
        <v>0</v>
      </c>
      <c r="AU44" s="19" t="n">
        <f aca="false">U44-AQ44</f>
        <v>34.4929695194395</v>
      </c>
      <c r="AV44" s="19" t="n">
        <f aca="false">Z44-AR44</f>
        <v>35</v>
      </c>
      <c r="AW44" s="19" t="n">
        <f aca="false">AE44-AS44</f>
        <v>25</v>
      </c>
      <c r="AX44" s="19" t="n">
        <f aca="false">MIN((AI44-AM44),MAX(0,AU_RES-(AJ44-AN44)))</f>
        <v>0</v>
      </c>
      <c r="AY44" s="19" t="n">
        <f aca="false">IF(K44&lt;=0,0,(AJ44-AN44)+AX44)</f>
        <v>5</v>
      </c>
      <c r="AZ44" s="19" t="n">
        <f aca="false">(AI44-AM44)-AX44+IF(K44&lt;=0,(AJ44-AN44)+AX44,0)</f>
        <v>0.809239282361637</v>
      </c>
      <c r="BA44" s="19" t="n">
        <f aca="false">E44-L44</f>
        <v>0.485653748748176</v>
      </c>
      <c r="BB44" s="19" t="n">
        <f aca="false">BB43+BA44</f>
        <v>49.0876012447701</v>
      </c>
      <c r="BC44" s="19" t="n">
        <f aca="false">AT44+AU44+AV44+AW44</f>
        <v>94.4929695194395</v>
      </c>
      <c r="BD44" s="19" t="n">
        <f aca="false">K44-BC44</f>
        <v>10.4992188354933</v>
      </c>
    </row>
    <row r="45" customFormat="false" ht="15" hidden="false" customHeight="false" outlineLevel="0" collapsed="false">
      <c r="B45" s="18" t="n">
        <v>41</v>
      </c>
      <c r="C45" s="18" t="n">
        <f aca="false">MAX(AU_TERM-B45+1,1)</f>
        <v>20</v>
      </c>
      <c r="D45" s="19" t="n">
        <f aca="false">K44</f>
        <v>104.992188354933</v>
      </c>
      <c r="E45" s="19" t="n">
        <f aca="false">D45*(1-(1-MIN(AU_CDR*AU_MULT2,0.999))^(1/12))</f>
        <v>0.831467192729988</v>
      </c>
      <c r="F45" s="19" t="n">
        <f aca="false">D45-E45</f>
        <v>104.160721162203</v>
      </c>
      <c r="G45" s="19" t="n">
        <f aca="false">IF(F45&gt;0,F45*(AU_WAC/12)/(1-(1+AU_WAC/12)^(-C45)),0)</f>
        <v>5.84501122001734</v>
      </c>
      <c r="H45" s="19" t="n">
        <f aca="false">F45*AU_WAC/12</f>
        <v>1.17180811307478</v>
      </c>
      <c r="I45" s="19" t="n">
        <f aca="false">MIN(G45-H45,F45)</f>
        <v>4.67320310694256</v>
      </c>
      <c r="J45" s="19" t="n">
        <f aca="false">IF(C45&lt;=1,(F45-I45),(F45-I45)*(1-(1-AU_CPR)^(1/12)))</f>
        <v>0.869681177687451</v>
      </c>
      <c r="K45" s="19" t="n">
        <f aca="false">IF(C45&lt;=1,0,(F45-I45)-J45)</f>
        <v>98.6178368775728</v>
      </c>
      <c r="L45" s="19" t="n">
        <f aca="false">E45*AU_REC</f>
        <v>0.374160236728495</v>
      </c>
      <c r="M45" s="19" t="n">
        <f aca="false">H45+I45+J45+L45</f>
        <v>7.08885263443329</v>
      </c>
      <c r="N45" s="19" t="n">
        <f aca="false">MIN(D45*AU_SERV/12,M45)</f>
        <v>0.0874934902957773</v>
      </c>
      <c r="O45" s="19" t="n">
        <f aca="false">M45-N45</f>
        <v>7.00135914413751</v>
      </c>
      <c r="P45" s="19" t="n">
        <f aca="false">AT44</f>
        <v>0</v>
      </c>
      <c r="Q45" s="19" t="n">
        <f aca="false">P45*AU_A_CP/12</f>
        <v>0</v>
      </c>
      <c r="R45" s="19" t="n">
        <f aca="false">MIN(Q45,O45)</f>
        <v>0</v>
      </c>
      <c r="S45" s="19" t="n">
        <f aca="false">MIN(AY44,Q45-R45)</f>
        <v>0</v>
      </c>
      <c r="T45" s="19" t="n">
        <f aca="false">O45-R45</f>
        <v>7.00135914413751</v>
      </c>
      <c r="U45" s="19" t="n">
        <f aca="false">AU44</f>
        <v>34.4929695194395</v>
      </c>
      <c r="V45" s="19" t="n">
        <f aca="false">U45*AU_B_CP/12</f>
        <v>0.155218362837478</v>
      </c>
      <c r="W45" s="19" t="n">
        <f aca="false">MIN(V45,T45)</f>
        <v>0.155218362837478</v>
      </c>
      <c r="X45" s="19" t="n">
        <f aca="false">MIN((AY44-S45),V45-W45)</f>
        <v>0</v>
      </c>
      <c r="Y45" s="19" t="n">
        <f aca="false">T45-W45</f>
        <v>6.84614078130003</v>
      </c>
      <c r="Z45" s="19" t="n">
        <f aca="false">AV44</f>
        <v>35</v>
      </c>
      <c r="AA45" s="19" t="n">
        <f aca="false">Z45*AU_C_CP/12</f>
        <v>0.175</v>
      </c>
      <c r="AB45" s="19" t="n">
        <f aca="false">MIN(AA45,Y45)</f>
        <v>0.175</v>
      </c>
      <c r="AC45" s="19" t="n">
        <f aca="false">MIN(((AY44-S45)-X45),AA45-AB45)</f>
        <v>0</v>
      </c>
      <c r="AD45" s="19" t="n">
        <f aca="false">Y45-AB45</f>
        <v>6.67114078130003</v>
      </c>
      <c r="AE45" s="19" t="n">
        <f aca="false">AW44</f>
        <v>25</v>
      </c>
      <c r="AF45" s="19" t="n">
        <f aca="false">AE45*AU_D_CP/12</f>
        <v>0.151041666666667</v>
      </c>
      <c r="AG45" s="19" t="n">
        <f aca="false">MIN(AF45,AD45)</f>
        <v>0.151041666666667</v>
      </c>
      <c r="AH45" s="19" t="n">
        <f aca="false">MIN((((AY44-S45)-X45)-AC45),AF45-AG45)</f>
        <v>0</v>
      </c>
      <c r="AI45" s="19" t="n">
        <f aca="false">AD45-AG45</f>
        <v>6.52009911463336</v>
      </c>
      <c r="AJ45" s="19" t="n">
        <f aca="false">((((AY44-S45)-X45)-AC45)-AH45)</f>
        <v>5</v>
      </c>
      <c r="AK45" s="19" t="n">
        <f aca="false">IF(K45&gt;0,MAX(AU_OCT*K45,AU_OCF*AU_POOL),0)</f>
        <v>10</v>
      </c>
      <c r="AL45" s="19" t="n">
        <f aca="false">MAX(0,(P45+U45+Z45+AE45)-MAX(0,K45-AK45))</f>
        <v>5.87513264186671</v>
      </c>
      <c r="AM45" s="19" t="n">
        <f aca="false">MIN(AL45,AI45)</f>
        <v>5.87513264186671</v>
      </c>
      <c r="AN45" s="19" t="n">
        <f aca="false">IF(K45&lt;=0,MIN(AJ45,AL45-AM45),0)</f>
        <v>0</v>
      </c>
      <c r="AO45" s="19" t="n">
        <f aca="false">AM45+AN45</f>
        <v>5.87513264186671</v>
      </c>
      <c r="AP45" s="19" t="n">
        <f aca="false">MIN(P45,MAX(0,AO45-(0)))</f>
        <v>0</v>
      </c>
      <c r="AQ45" s="19" t="n">
        <f aca="false">MIN(U45,MAX(0,AO45-(P45)))</f>
        <v>5.87513264186671</v>
      </c>
      <c r="AR45" s="19" t="n">
        <f aca="false">MIN(Z45,MAX(0,AO45-(P45+U45)))</f>
        <v>0</v>
      </c>
      <c r="AS45" s="19" t="n">
        <f aca="false">MIN(AE45,MAX(0,AO45-(P45+U45+Z45)))</f>
        <v>0</v>
      </c>
      <c r="AT45" s="19" t="n">
        <f aca="false">P45-AP45</f>
        <v>0</v>
      </c>
      <c r="AU45" s="19" t="n">
        <f aca="false">U45-AQ45</f>
        <v>28.6178368775728</v>
      </c>
      <c r="AV45" s="19" t="n">
        <f aca="false">Z45-AR45</f>
        <v>35</v>
      </c>
      <c r="AW45" s="19" t="n">
        <f aca="false">AE45-AS45</f>
        <v>25</v>
      </c>
      <c r="AX45" s="19" t="n">
        <f aca="false">MIN((AI45-AM45),MAX(0,AU_RES-(AJ45-AN45)))</f>
        <v>0</v>
      </c>
      <c r="AY45" s="19" t="n">
        <f aca="false">IF(K45&lt;=0,0,(AJ45-AN45)+AX45)</f>
        <v>5</v>
      </c>
      <c r="AZ45" s="19" t="n">
        <f aca="false">(AI45-AM45)-AX45+IF(K45&lt;=0,(AJ45-AN45)+AX45,0)</f>
        <v>0.64496647276665</v>
      </c>
      <c r="BA45" s="19" t="n">
        <f aca="false">E45-L45</f>
        <v>0.457306956001493</v>
      </c>
      <c r="BB45" s="19" t="n">
        <f aca="false">BB44+BA45</f>
        <v>49.5449082007716</v>
      </c>
      <c r="BC45" s="19" t="n">
        <f aca="false">AT45+AU45+AV45+AW45</f>
        <v>88.6178368775728</v>
      </c>
      <c r="BD45" s="19" t="n">
        <f aca="false">K45-BC45</f>
        <v>10</v>
      </c>
    </row>
    <row r="46" customFormat="false" ht="15" hidden="false" customHeight="false" outlineLevel="0" collapsed="false">
      <c r="B46" s="18" t="n">
        <v>42</v>
      </c>
      <c r="C46" s="18" t="n">
        <f aca="false">MAX(AU_TERM-B46+1,1)</f>
        <v>19</v>
      </c>
      <c r="D46" s="19" t="n">
        <f aca="false">K45</f>
        <v>98.6178368775728</v>
      </c>
      <c r="E46" s="19" t="n">
        <f aca="false">D46*(1-(1-MIN(AU_CDR*AU_MULT2,0.999))^(1/12))</f>
        <v>0.780986635924776</v>
      </c>
      <c r="F46" s="19" t="n">
        <f aca="false">D46-E46</f>
        <v>97.836850241648</v>
      </c>
      <c r="G46" s="19" t="n">
        <f aca="false">IF(F46&gt;0,F46*(AU_WAC/12)/(1-(1+AU_WAC/12)^(-C46)),0)</f>
        <v>5.74803250268995</v>
      </c>
      <c r="H46" s="19" t="n">
        <f aca="false">F46*AU_WAC/12</f>
        <v>1.10066456521854</v>
      </c>
      <c r="I46" s="19" t="n">
        <f aca="false">MIN(G46-H46,F46)</f>
        <v>4.64736793747141</v>
      </c>
      <c r="J46" s="19" t="n">
        <f aca="false">IF(C46&lt;=1,(F46-I46),(F46-I46)*(1-(1-AU_CPR)^(1/12)))</f>
        <v>0.814626199372706</v>
      </c>
      <c r="K46" s="19" t="n">
        <f aca="false">IF(C46&lt;=1,0,(F46-I46)-J46)</f>
        <v>92.3748561048039</v>
      </c>
      <c r="L46" s="19" t="n">
        <f aca="false">E46*AU_REC</f>
        <v>0.351443986166149</v>
      </c>
      <c r="M46" s="19" t="n">
        <f aca="false">H46+I46+J46+L46</f>
        <v>6.91410268822881</v>
      </c>
      <c r="N46" s="19" t="n">
        <f aca="false">MIN(D46*AU_SERV/12,M46)</f>
        <v>0.0821815307313107</v>
      </c>
      <c r="O46" s="19" t="n">
        <f aca="false">M46-N46</f>
        <v>6.8319211574975</v>
      </c>
      <c r="P46" s="19" t="n">
        <f aca="false">AT45</f>
        <v>0</v>
      </c>
      <c r="Q46" s="19" t="n">
        <f aca="false">P46*AU_A_CP/12</f>
        <v>0</v>
      </c>
      <c r="R46" s="19" t="n">
        <f aca="false">MIN(Q46,O46)</f>
        <v>0</v>
      </c>
      <c r="S46" s="19" t="n">
        <f aca="false">MIN(AY45,Q46-R46)</f>
        <v>0</v>
      </c>
      <c r="T46" s="19" t="n">
        <f aca="false">O46-R46</f>
        <v>6.8319211574975</v>
      </c>
      <c r="U46" s="19" t="n">
        <f aca="false">AU45</f>
        <v>28.6178368775728</v>
      </c>
      <c r="V46" s="19" t="n">
        <f aca="false">U46*AU_B_CP/12</f>
        <v>0.128780265949078</v>
      </c>
      <c r="W46" s="19" t="n">
        <f aca="false">MIN(V46,T46)</f>
        <v>0.128780265949078</v>
      </c>
      <c r="X46" s="19" t="n">
        <f aca="false">MIN((AY45-S46),V46-W46)</f>
        <v>0</v>
      </c>
      <c r="Y46" s="19" t="n">
        <f aca="false">T46-W46</f>
        <v>6.70314089154842</v>
      </c>
      <c r="Z46" s="19" t="n">
        <f aca="false">AV45</f>
        <v>35</v>
      </c>
      <c r="AA46" s="19" t="n">
        <f aca="false">Z46*AU_C_CP/12</f>
        <v>0.175</v>
      </c>
      <c r="AB46" s="19" t="n">
        <f aca="false">MIN(AA46,Y46)</f>
        <v>0.175</v>
      </c>
      <c r="AC46" s="19" t="n">
        <f aca="false">MIN(((AY45-S46)-X46),AA46-AB46)</f>
        <v>0</v>
      </c>
      <c r="AD46" s="19" t="n">
        <f aca="false">Y46-AB46</f>
        <v>6.52814089154842</v>
      </c>
      <c r="AE46" s="19" t="n">
        <f aca="false">AW45</f>
        <v>25</v>
      </c>
      <c r="AF46" s="19" t="n">
        <f aca="false">AE46*AU_D_CP/12</f>
        <v>0.151041666666667</v>
      </c>
      <c r="AG46" s="19" t="n">
        <f aca="false">MIN(AF46,AD46)</f>
        <v>0.151041666666667</v>
      </c>
      <c r="AH46" s="19" t="n">
        <f aca="false">MIN((((AY45-S46)-X46)-AC46),AF46-AG46)</f>
        <v>0</v>
      </c>
      <c r="AI46" s="19" t="n">
        <f aca="false">AD46-AG46</f>
        <v>6.37709922488175</v>
      </c>
      <c r="AJ46" s="19" t="n">
        <f aca="false">((((AY45-S46)-X46)-AC46)-AH46)</f>
        <v>5</v>
      </c>
      <c r="AK46" s="19" t="n">
        <f aca="false">IF(K46&gt;0,MAX(AU_OCT*K46,AU_OCF*AU_POOL),0)</f>
        <v>10</v>
      </c>
      <c r="AL46" s="19" t="n">
        <f aca="false">MAX(0,(P46+U46+Z46+AE46)-MAX(0,K46-AK46))</f>
        <v>6.2429807727689</v>
      </c>
      <c r="AM46" s="19" t="n">
        <f aca="false">MIN(AL46,AI46)</f>
        <v>6.2429807727689</v>
      </c>
      <c r="AN46" s="19" t="n">
        <f aca="false">IF(K46&lt;=0,MIN(AJ46,AL46-AM46),0)</f>
        <v>0</v>
      </c>
      <c r="AO46" s="19" t="n">
        <f aca="false">AM46+AN46</f>
        <v>6.2429807727689</v>
      </c>
      <c r="AP46" s="19" t="n">
        <f aca="false">MIN(P46,MAX(0,AO46-(0)))</f>
        <v>0</v>
      </c>
      <c r="AQ46" s="19" t="n">
        <f aca="false">MIN(U46,MAX(0,AO46-(P46)))</f>
        <v>6.2429807727689</v>
      </c>
      <c r="AR46" s="19" t="n">
        <f aca="false">MIN(Z46,MAX(0,AO46-(P46+U46)))</f>
        <v>0</v>
      </c>
      <c r="AS46" s="19" t="n">
        <f aca="false">MIN(AE46,MAX(0,AO46-(P46+U46+Z46)))</f>
        <v>0</v>
      </c>
      <c r="AT46" s="19" t="n">
        <f aca="false">P46-AP46</f>
        <v>0</v>
      </c>
      <c r="AU46" s="19" t="n">
        <f aca="false">U46-AQ46</f>
        <v>22.3748561048039</v>
      </c>
      <c r="AV46" s="19" t="n">
        <f aca="false">Z46-AR46</f>
        <v>35</v>
      </c>
      <c r="AW46" s="19" t="n">
        <f aca="false">AE46-AS46</f>
        <v>25</v>
      </c>
      <c r="AX46" s="19" t="n">
        <f aca="false">MIN((AI46-AM46),MAX(0,AU_RES-(AJ46-AN46)))</f>
        <v>0</v>
      </c>
      <c r="AY46" s="19" t="n">
        <f aca="false">IF(K46&lt;=0,0,(AJ46-AN46)+AX46)</f>
        <v>5</v>
      </c>
      <c r="AZ46" s="19" t="n">
        <f aca="false">(AI46-AM46)-AX46+IF(K46&lt;=0,(AJ46-AN46)+AX46,0)</f>
        <v>0.134118452112849</v>
      </c>
      <c r="BA46" s="19" t="n">
        <f aca="false">E46-L46</f>
        <v>0.429542649758627</v>
      </c>
      <c r="BB46" s="19" t="n">
        <f aca="false">BB45+BA46</f>
        <v>49.9744508505302</v>
      </c>
      <c r="BC46" s="19" t="n">
        <f aca="false">AT46+AU46+AV46+AW46</f>
        <v>82.3748561048039</v>
      </c>
      <c r="BD46" s="19" t="n">
        <f aca="false">K46-BC46</f>
        <v>10</v>
      </c>
    </row>
    <row r="47" customFormat="false" ht="15" hidden="false" customHeight="false" outlineLevel="0" collapsed="false">
      <c r="B47" s="18" t="n">
        <v>43</v>
      </c>
      <c r="C47" s="18" t="n">
        <f aca="false">MAX(AU_TERM-B47+1,1)</f>
        <v>18</v>
      </c>
      <c r="D47" s="19" t="n">
        <f aca="false">K46</f>
        <v>92.3748561048039</v>
      </c>
      <c r="E47" s="19" t="n">
        <f aca="false">D47*(1-(1-MIN(AU_CDR*AU_MULT2,0.999))^(1/12))</f>
        <v>0.73154644633797</v>
      </c>
      <c r="F47" s="19" t="n">
        <f aca="false">D47-E47</f>
        <v>91.6433096584659</v>
      </c>
      <c r="G47" s="19" t="n">
        <f aca="false">IF(F47&gt;0,F47*(AU_WAC/12)/(1-(1+AU_WAC/12)^(-C47)),0)</f>
        <v>5.65266282788796</v>
      </c>
      <c r="H47" s="19" t="n">
        <f aca="false">F47*AU_WAC/12</f>
        <v>1.03098723365774</v>
      </c>
      <c r="I47" s="19" t="n">
        <f aca="false">MIN(G47-H47,F47)</f>
        <v>4.62167559423022</v>
      </c>
      <c r="J47" s="19" t="n">
        <f aca="false">IF(C47&lt;=1,(F47-I47),(F47-I47)*(1-(1-AU_CPR)^(1/12)))</f>
        <v>0.760709269631532</v>
      </c>
      <c r="K47" s="19" t="n">
        <f aca="false">IF(C47&lt;=1,0,(F47-I47)-J47)</f>
        <v>86.2609247946042</v>
      </c>
      <c r="L47" s="19" t="n">
        <f aca="false">E47*AU_REC</f>
        <v>0.329195900852087</v>
      </c>
      <c r="M47" s="19" t="n">
        <f aca="false">H47+I47+J47+L47</f>
        <v>6.74256799837158</v>
      </c>
      <c r="N47" s="19" t="n">
        <f aca="false">MIN(D47*AU_SERV/12,M47)</f>
        <v>0.0769790467540032</v>
      </c>
      <c r="O47" s="19" t="n">
        <f aca="false">M47-N47</f>
        <v>6.66558895161758</v>
      </c>
      <c r="P47" s="19" t="n">
        <f aca="false">AT46</f>
        <v>0</v>
      </c>
      <c r="Q47" s="19" t="n">
        <f aca="false">P47*AU_A_CP/12</f>
        <v>0</v>
      </c>
      <c r="R47" s="19" t="n">
        <f aca="false">MIN(Q47,O47)</f>
        <v>0</v>
      </c>
      <c r="S47" s="19" t="n">
        <f aca="false">MIN(AY46,Q47-R47)</f>
        <v>0</v>
      </c>
      <c r="T47" s="19" t="n">
        <f aca="false">O47-R47</f>
        <v>6.66558895161758</v>
      </c>
      <c r="U47" s="19" t="n">
        <f aca="false">AU46</f>
        <v>22.3748561048039</v>
      </c>
      <c r="V47" s="19" t="n">
        <f aca="false">U47*AU_B_CP/12</f>
        <v>0.100686852471617</v>
      </c>
      <c r="W47" s="19" t="n">
        <f aca="false">MIN(V47,T47)</f>
        <v>0.100686852471617</v>
      </c>
      <c r="X47" s="19" t="n">
        <f aca="false">MIN((AY46-S47),V47-W47)</f>
        <v>0</v>
      </c>
      <c r="Y47" s="19" t="n">
        <f aca="false">T47-W47</f>
        <v>6.56490209914596</v>
      </c>
      <c r="Z47" s="19" t="n">
        <f aca="false">AV46</f>
        <v>35</v>
      </c>
      <c r="AA47" s="19" t="n">
        <f aca="false">Z47*AU_C_CP/12</f>
        <v>0.175</v>
      </c>
      <c r="AB47" s="19" t="n">
        <f aca="false">MIN(AA47,Y47)</f>
        <v>0.175</v>
      </c>
      <c r="AC47" s="19" t="n">
        <f aca="false">MIN(((AY46-S47)-X47),AA47-AB47)</f>
        <v>0</v>
      </c>
      <c r="AD47" s="19" t="n">
        <f aca="false">Y47-AB47</f>
        <v>6.38990209914596</v>
      </c>
      <c r="AE47" s="19" t="n">
        <f aca="false">AW46</f>
        <v>25</v>
      </c>
      <c r="AF47" s="19" t="n">
        <f aca="false">AE47*AU_D_CP/12</f>
        <v>0.151041666666667</v>
      </c>
      <c r="AG47" s="19" t="n">
        <f aca="false">MIN(AF47,AD47)</f>
        <v>0.151041666666667</v>
      </c>
      <c r="AH47" s="19" t="n">
        <f aca="false">MIN((((AY46-S47)-X47)-AC47),AF47-AG47)</f>
        <v>0</v>
      </c>
      <c r="AI47" s="19" t="n">
        <f aca="false">AD47-AG47</f>
        <v>6.23886043247929</v>
      </c>
      <c r="AJ47" s="19" t="n">
        <f aca="false">((((AY46-S47)-X47)-AC47)-AH47)</f>
        <v>5</v>
      </c>
      <c r="AK47" s="19" t="n">
        <f aca="false">IF(K47&gt;0,MAX(AU_OCT*K47,AU_OCF*AU_POOL),0)</f>
        <v>10</v>
      </c>
      <c r="AL47" s="19" t="n">
        <f aca="false">MAX(0,(P47+U47+Z47+AE47)-MAX(0,K47-AK47))</f>
        <v>6.11393131019972</v>
      </c>
      <c r="AM47" s="19" t="n">
        <f aca="false">MIN(AL47,AI47)</f>
        <v>6.11393131019972</v>
      </c>
      <c r="AN47" s="19" t="n">
        <f aca="false">IF(K47&lt;=0,MIN(AJ47,AL47-AM47),0)</f>
        <v>0</v>
      </c>
      <c r="AO47" s="19" t="n">
        <f aca="false">AM47+AN47</f>
        <v>6.11393131019972</v>
      </c>
      <c r="AP47" s="19" t="n">
        <f aca="false">MIN(P47,MAX(0,AO47-(0)))</f>
        <v>0</v>
      </c>
      <c r="AQ47" s="19" t="n">
        <f aca="false">MIN(U47,MAX(0,AO47-(P47)))</f>
        <v>6.11393131019972</v>
      </c>
      <c r="AR47" s="19" t="n">
        <f aca="false">MIN(Z47,MAX(0,AO47-(P47+U47)))</f>
        <v>0</v>
      </c>
      <c r="AS47" s="19" t="n">
        <f aca="false">MIN(AE47,MAX(0,AO47-(P47+U47+Z47)))</f>
        <v>0</v>
      </c>
      <c r="AT47" s="19" t="n">
        <f aca="false">P47-AP47</f>
        <v>0</v>
      </c>
      <c r="AU47" s="19" t="n">
        <f aca="false">U47-AQ47</f>
        <v>16.2609247946042</v>
      </c>
      <c r="AV47" s="19" t="n">
        <f aca="false">Z47-AR47</f>
        <v>35</v>
      </c>
      <c r="AW47" s="19" t="n">
        <f aca="false">AE47-AS47</f>
        <v>25</v>
      </c>
      <c r="AX47" s="19" t="n">
        <f aca="false">MIN((AI47-AM47),MAX(0,AU_RES-(AJ47-AN47)))</f>
        <v>0</v>
      </c>
      <c r="AY47" s="19" t="n">
        <f aca="false">IF(K47&lt;=0,0,(AJ47-AN47)+AX47)</f>
        <v>5</v>
      </c>
      <c r="AZ47" s="19" t="n">
        <f aca="false">(AI47-AM47)-AX47+IF(K47&lt;=0,(AJ47-AN47)+AX47,0)</f>
        <v>0.124929122279574</v>
      </c>
      <c r="BA47" s="19" t="n">
        <f aca="false">E47-L47</f>
        <v>0.402350545485884</v>
      </c>
      <c r="BB47" s="19" t="n">
        <f aca="false">BB46+BA47</f>
        <v>50.3768013960161</v>
      </c>
      <c r="BC47" s="19" t="n">
        <f aca="false">AT47+AU47+AV47+AW47</f>
        <v>76.2609247946042</v>
      </c>
      <c r="BD47" s="19" t="n">
        <f aca="false">K47-BC47</f>
        <v>10</v>
      </c>
    </row>
    <row r="48" customFormat="false" ht="15" hidden="false" customHeight="false" outlineLevel="0" collapsed="false">
      <c r="B48" s="18" t="n">
        <v>44</v>
      </c>
      <c r="C48" s="18" t="n">
        <f aca="false">MAX(AU_TERM-B48+1,1)</f>
        <v>17</v>
      </c>
      <c r="D48" s="19" t="n">
        <f aca="false">K47</f>
        <v>86.2609247946042</v>
      </c>
      <c r="E48" s="19" t="n">
        <f aca="false">D48*(1-(1-MIN(AU_CDR*AU_MULT2,0.999))^(1/12))</f>
        <v>0.683128241301129</v>
      </c>
      <c r="F48" s="19" t="n">
        <f aca="false">D48-E48</f>
        <v>85.577796553303</v>
      </c>
      <c r="G48" s="19" t="n">
        <f aca="false">IF(F48&gt;0,F48*(AU_WAC/12)/(1-(1+AU_WAC/12)^(-C48)),0)</f>
        <v>5.55887549884821</v>
      </c>
      <c r="H48" s="19" t="n">
        <f aca="false">F48*AU_WAC/12</f>
        <v>0.962750211224659</v>
      </c>
      <c r="I48" s="19" t="n">
        <f aca="false">MIN(G48-H48,F48)</f>
        <v>4.59612528762355</v>
      </c>
      <c r="J48" s="19" t="n">
        <f aca="false">IF(C48&lt;=1,(F48-I48),(F48-I48)*(1-(1-AU_CPR)^(1/12)))</f>
        <v>0.707910264665713</v>
      </c>
      <c r="K48" s="19" t="n">
        <f aca="false">IF(C48&lt;=1,0,(F48-I48)-J48)</f>
        <v>80.2737610010138</v>
      </c>
      <c r="L48" s="19" t="n">
        <f aca="false">E48*AU_REC</f>
        <v>0.307407708585508</v>
      </c>
      <c r="M48" s="19" t="n">
        <f aca="false">H48+I48+J48+L48</f>
        <v>6.57419347209943</v>
      </c>
      <c r="N48" s="19" t="n">
        <f aca="false">MIN(D48*AU_SERV/12,M48)</f>
        <v>0.0718841039955035</v>
      </c>
      <c r="O48" s="19" t="n">
        <f aca="false">M48-N48</f>
        <v>6.50230936810392</v>
      </c>
      <c r="P48" s="19" t="n">
        <f aca="false">AT47</f>
        <v>0</v>
      </c>
      <c r="Q48" s="19" t="n">
        <f aca="false">P48*AU_A_CP/12</f>
        <v>0</v>
      </c>
      <c r="R48" s="19" t="n">
        <f aca="false">MIN(Q48,O48)</f>
        <v>0</v>
      </c>
      <c r="S48" s="19" t="n">
        <f aca="false">MIN(AY47,Q48-R48)</f>
        <v>0</v>
      </c>
      <c r="T48" s="19" t="n">
        <f aca="false">O48-R48</f>
        <v>6.50230936810392</v>
      </c>
      <c r="U48" s="19" t="n">
        <f aca="false">AU47</f>
        <v>16.2609247946042</v>
      </c>
      <c r="V48" s="19" t="n">
        <f aca="false">U48*AU_B_CP/12</f>
        <v>0.0731741615757187</v>
      </c>
      <c r="W48" s="19" t="n">
        <f aca="false">MIN(V48,T48)</f>
        <v>0.0731741615757187</v>
      </c>
      <c r="X48" s="19" t="n">
        <f aca="false">MIN((AY47-S48),V48-W48)</f>
        <v>0</v>
      </c>
      <c r="Y48" s="19" t="n">
        <f aca="false">T48-W48</f>
        <v>6.4291352065282</v>
      </c>
      <c r="Z48" s="19" t="n">
        <f aca="false">AV47</f>
        <v>35</v>
      </c>
      <c r="AA48" s="19" t="n">
        <f aca="false">Z48*AU_C_CP/12</f>
        <v>0.175</v>
      </c>
      <c r="AB48" s="19" t="n">
        <f aca="false">MIN(AA48,Y48)</f>
        <v>0.175</v>
      </c>
      <c r="AC48" s="19" t="n">
        <f aca="false">MIN(((AY47-S48)-X48),AA48-AB48)</f>
        <v>0</v>
      </c>
      <c r="AD48" s="19" t="n">
        <f aca="false">Y48-AB48</f>
        <v>6.2541352065282</v>
      </c>
      <c r="AE48" s="19" t="n">
        <f aca="false">AW47</f>
        <v>25</v>
      </c>
      <c r="AF48" s="19" t="n">
        <f aca="false">AE48*AU_D_CP/12</f>
        <v>0.151041666666667</v>
      </c>
      <c r="AG48" s="19" t="n">
        <f aca="false">MIN(AF48,AD48)</f>
        <v>0.151041666666667</v>
      </c>
      <c r="AH48" s="19" t="n">
        <f aca="false">MIN((((AY47-S48)-X48)-AC48),AF48-AG48)</f>
        <v>0</v>
      </c>
      <c r="AI48" s="19" t="n">
        <f aca="false">AD48-AG48</f>
        <v>6.10309353986154</v>
      </c>
      <c r="AJ48" s="19" t="n">
        <f aca="false">((((AY47-S48)-X48)-AC48)-AH48)</f>
        <v>5</v>
      </c>
      <c r="AK48" s="19" t="n">
        <f aca="false">IF(K48&gt;0,MAX(AU_OCT*K48,AU_OCF*AU_POOL),0)</f>
        <v>10</v>
      </c>
      <c r="AL48" s="19" t="n">
        <f aca="false">MAX(0,(P48+U48+Z48+AE48)-MAX(0,K48-AK48))</f>
        <v>5.9871637935904</v>
      </c>
      <c r="AM48" s="19" t="n">
        <f aca="false">MIN(AL48,AI48)</f>
        <v>5.9871637935904</v>
      </c>
      <c r="AN48" s="19" t="n">
        <f aca="false">IF(K48&lt;=0,MIN(AJ48,AL48-AM48),0)</f>
        <v>0</v>
      </c>
      <c r="AO48" s="19" t="n">
        <f aca="false">AM48+AN48</f>
        <v>5.9871637935904</v>
      </c>
      <c r="AP48" s="19" t="n">
        <f aca="false">MIN(P48,MAX(0,AO48-(0)))</f>
        <v>0</v>
      </c>
      <c r="AQ48" s="19" t="n">
        <f aca="false">MIN(U48,MAX(0,AO48-(P48)))</f>
        <v>5.9871637935904</v>
      </c>
      <c r="AR48" s="19" t="n">
        <f aca="false">MIN(Z48,MAX(0,AO48-(P48+U48)))</f>
        <v>0</v>
      </c>
      <c r="AS48" s="19" t="n">
        <f aca="false">MIN(AE48,MAX(0,AO48-(P48+U48+Z48)))</f>
        <v>0</v>
      </c>
      <c r="AT48" s="19" t="n">
        <f aca="false">P48-AP48</f>
        <v>0</v>
      </c>
      <c r="AU48" s="19" t="n">
        <f aca="false">U48-AQ48</f>
        <v>10.2737610010138</v>
      </c>
      <c r="AV48" s="19" t="n">
        <f aca="false">Z48-AR48</f>
        <v>35</v>
      </c>
      <c r="AW48" s="19" t="n">
        <f aca="false">AE48-AS48</f>
        <v>25</v>
      </c>
      <c r="AX48" s="19" t="n">
        <f aca="false">MIN((AI48-AM48),MAX(0,AU_RES-(AJ48-AN48)))</f>
        <v>0</v>
      </c>
      <c r="AY48" s="19" t="n">
        <f aca="false">IF(K48&lt;=0,0,(AJ48-AN48)+AX48)</f>
        <v>5</v>
      </c>
      <c r="AZ48" s="19" t="n">
        <f aca="false">(AI48-AM48)-AX48+IF(K48&lt;=0,(AJ48-AN48)+AX48,0)</f>
        <v>0.11592974627114</v>
      </c>
      <c r="BA48" s="19" t="n">
        <f aca="false">E48-L48</f>
        <v>0.375720532715621</v>
      </c>
      <c r="BB48" s="19" t="n">
        <f aca="false">BB47+BA48</f>
        <v>50.7525219287317</v>
      </c>
      <c r="BC48" s="19" t="n">
        <f aca="false">AT48+AU48+AV48+AW48</f>
        <v>70.2737610010138</v>
      </c>
      <c r="BD48" s="19" t="n">
        <f aca="false">K48-BC48</f>
        <v>10</v>
      </c>
    </row>
    <row r="49" customFormat="false" ht="15" hidden="false" customHeight="false" outlineLevel="0" collapsed="false">
      <c r="B49" s="18" t="n">
        <v>45</v>
      </c>
      <c r="C49" s="18" t="n">
        <f aca="false">MAX(AU_TERM-B49+1,1)</f>
        <v>16</v>
      </c>
      <c r="D49" s="19" t="n">
        <f aca="false">K48</f>
        <v>80.2737610010138</v>
      </c>
      <c r="E49" s="19" t="n">
        <f aca="false">D49*(1-(1-MIN(AU_CDR*AU_MULT2,0.999))^(1/12))</f>
        <v>0.635713949344071</v>
      </c>
      <c r="F49" s="19" t="n">
        <f aca="false">D49-E49</f>
        <v>79.6380470516697</v>
      </c>
      <c r="G49" s="19" t="n">
        <f aca="false">IF(F49&gt;0,F49*(AU_WAC/12)/(1-(1+AU_WAC/12)^(-C49)),0)</f>
        <v>5.46664426175242</v>
      </c>
      <c r="H49" s="19" t="n">
        <f aca="false">F49*AU_WAC/12</f>
        <v>0.895928029331284</v>
      </c>
      <c r="I49" s="19" t="n">
        <f aca="false">MIN(G49-H49,F49)</f>
        <v>4.57071623242113</v>
      </c>
      <c r="J49" s="19" t="n">
        <f aca="false">IF(C49&lt;=1,(F49-I49),(F49-I49)*(1-(1-AU_CPR)^(1/12)))</f>
        <v>0.656209401429386</v>
      </c>
      <c r="K49" s="19" t="n">
        <f aca="false">IF(C49&lt;=1,0,(F49-I49)-J49)</f>
        <v>74.4111214178192</v>
      </c>
      <c r="L49" s="19" t="n">
        <f aca="false">E49*AU_REC</f>
        <v>0.286071277204832</v>
      </c>
      <c r="M49" s="19" t="n">
        <f aca="false">H49+I49+J49+L49</f>
        <v>6.40892494038663</v>
      </c>
      <c r="N49" s="19" t="n">
        <f aca="false">MIN(D49*AU_SERV/12,M49)</f>
        <v>0.0668948008341781</v>
      </c>
      <c r="O49" s="19" t="n">
        <f aca="false">M49-N49</f>
        <v>6.34203013955246</v>
      </c>
      <c r="P49" s="19" t="n">
        <f aca="false">AT48</f>
        <v>0</v>
      </c>
      <c r="Q49" s="19" t="n">
        <f aca="false">P49*AU_A_CP/12</f>
        <v>0</v>
      </c>
      <c r="R49" s="19" t="n">
        <f aca="false">MIN(Q49,O49)</f>
        <v>0</v>
      </c>
      <c r="S49" s="19" t="n">
        <f aca="false">MIN(AY48,Q49-R49)</f>
        <v>0</v>
      </c>
      <c r="T49" s="19" t="n">
        <f aca="false">O49-R49</f>
        <v>6.34203013955246</v>
      </c>
      <c r="U49" s="19" t="n">
        <f aca="false">AU48</f>
        <v>10.2737610010138</v>
      </c>
      <c r="V49" s="19" t="n">
        <f aca="false">U49*AU_B_CP/12</f>
        <v>0.046231924504562</v>
      </c>
      <c r="W49" s="19" t="n">
        <f aca="false">MIN(V49,T49)</f>
        <v>0.046231924504562</v>
      </c>
      <c r="X49" s="19" t="n">
        <f aca="false">MIN((AY48-S49),V49-W49)</f>
        <v>0</v>
      </c>
      <c r="Y49" s="19" t="n">
        <f aca="false">T49-W49</f>
        <v>6.29579821504789</v>
      </c>
      <c r="Z49" s="19" t="n">
        <f aca="false">AV48</f>
        <v>35</v>
      </c>
      <c r="AA49" s="19" t="n">
        <f aca="false">Z49*AU_C_CP/12</f>
        <v>0.175</v>
      </c>
      <c r="AB49" s="19" t="n">
        <f aca="false">MIN(AA49,Y49)</f>
        <v>0.175</v>
      </c>
      <c r="AC49" s="19" t="n">
        <f aca="false">MIN(((AY48-S49)-X49),AA49-AB49)</f>
        <v>0</v>
      </c>
      <c r="AD49" s="19" t="n">
        <f aca="false">Y49-AB49</f>
        <v>6.12079821504789</v>
      </c>
      <c r="AE49" s="19" t="n">
        <f aca="false">AW48</f>
        <v>25</v>
      </c>
      <c r="AF49" s="19" t="n">
        <f aca="false">AE49*AU_D_CP/12</f>
        <v>0.151041666666667</v>
      </c>
      <c r="AG49" s="19" t="n">
        <f aca="false">MIN(AF49,AD49)</f>
        <v>0.151041666666667</v>
      </c>
      <c r="AH49" s="19" t="n">
        <f aca="false">MIN((((AY48-S49)-X49)-AC49),AF49-AG49)</f>
        <v>0</v>
      </c>
      <c r="AI49" s="19" t="n">
        <f aca="false">AD49-AG49</f>
        <v>5.96975654838123</v>
      </c>
      <c r="AJ49" s="19" t="n">
        <f aca="false">((((AY48-S49)-X49)-AC49)-AH49)</f>
        <v>5</v>
      </c>
      <c r="AK49" s="19" t="n">
        <f aca="false">IF(K49&gt;0,MAX(AU_OCT*K49,AU_OCF*AU_POOL),0)</f>
        <v>10</v>
      </c>
      <c r="AL49" s="19" t="n">
        <f aca="false">MAX(0,(P49+U49+Z49+AE49)-MAX(0,K49-AK49))</f>
        <v>5.86263958319458</v>
      </c>
      <c r="AM49" s="19" t="n">
        <f aca="false">MIN(AL49,AI49)</f>
        <v>5.86263958319458</v>
      </c>
      <c r="AN49" s="19" t="n">
        <f aca="false">IF(K49&lt;=0,MIN(AJ49,AL49-AM49),0)</f>
        <v>0</v>
      </c>
      <c r="AO49" s="19" t="n">
        <f aca="false">AM49+AN49</f>
        <v>5.86263958319458</v>
      </c>
      <c r="AP49" s="19" t="n">
        <f aca="false">MIN(P49,MAX(0,AO49-(0)))</f>
        <v>0</v>
      </c>
      <c r="AQ49" s="19" t="n">
        <f aca="false">MIN(U49,MAX(0,AO49-(P49)))</f>
        <v>5.86263958319458</v>
      </c>
      <c r="AR49" s="19" t="n">
        <f aca="false">MIN(Z49,MAX(0,AO49-(P49+U49)))</f>
        <v>0</v>
      </c>
      <c r="AS49" s="19" t="n">
        <f aca="false">MIN(AE49,MAX(0,AO49-(P49+U49+Z49)))</f>
        <v>0</v>
      </c>
      <c r="AT49" s="19" t="n">
        <f aca="false">P49-AP49</f>
        <v>0</v>
      </c>
      <c r="AU49" s="19" t="n">
        <f aca="false">U49-AQ49</f>
        <v>4.41112141781919</v>
      </c>
      <c r="AV49" s="19" t="n">
        <f aca="false">Z49-AR49</f>
        <v>35</v>
      </c>
      <c r="AW49" s="19" t="n">
        <f aca="false">AE49-AS49</f>
        <v>25</v>
      </c>
      <c r="AX49" s="19" t="n">
        <f aca="false">MIN((AI49-AM49),MAX(0,AU_RES-(AJ49-AN49)))</f>
        <v>0</v>
      </c>
      <c r="AY49" s="19" t="n">
        <f aca="false">IF(K49&lt;=0,0,(AJ49-AN49)+AX49)</f>
        <v>5</v>
      </c>
      <c r="AZ49" s="19" t="n">
        <f aca="false">(AI49-AM49)-AX49+IF(K49&lt;=0,(AJ49-AN49)+AX49,0)</f>
        <v>0.107116965186648</v>
      </c>
      <c r="BA49" s="19" t="n">
        <f aca="false">E49-L49</f>
        <v>0.349642672139239</v>
      </c>
      <c r="BB49" s="19" t="n">
        <f aca="false">BB48+BA49</f>
        <v>51.1021646008709</v>
      </c>
      <c r="BC49" s="19" t="n">
        <f aca="false">AT49+AU49+AV49+AW49</f>
        <v>64.4111214178192</v>
      </c>
      <c r="BD49" s="19" t="n">
        <f aca="false">K49-BC49</f>
        <v>10</v>
      </c>
    </row>
    <row r="50" customFormat="false" ht="15" hidden="false" customHeight="false" outlineLevel="0" collapsed="false">
      <c r="B50" s="18" t="n">
        <v>46</v>
      </c>
      <c r="C50" s="18" t="n">
        <f aca="false">MAX(AU_TERM-B50+1,1)</f>
        <v>15</v>
      </c>
      <c r="D50" s="19" t="n">
        <f aca="false">K49</f>
        <v>74.4111214178192</v>
      </c>
      <c r="E50" s="19" t="n">
        <f aca="false">D50*(1-(1-MIN(AU_CDR*AU_MULT2,0.999))^(1/12))</f>
        <v>0.589285804997297</v>
      </c>
      <c r="F50" s="19" t="n">
        <f aca="false">D50-E50</f>
        <v>73.8218356128219</v>
      </c>
      <c r="G50" s="19" t="n">
        <f aca="false">IF(F50&gt;0,F50*(AU_WAC/12)/(1-(1+AU_WAC/12)^(-C50)),0)</f>
        <v>5.37594329837799</v>
      </c>
      <c r="H50" s="19" t="n">
        <f aca="false">F50*AU_WAC/12</f>
        <v>0.830495650644246</v>
      </c>
      <c r="I50" s="19" t="n">
        <f aca="false">MIN(G50-H50,F50)</f>
        <v>4.54544764773374</v>
      </c>
      <c r="J50" s="19" t="n">
        <f aca="false">IF(C50&lt;=1,(F50-I50),(F50-I50)*(1-(1-AU_CPR)^(1/12)))</f>
        <v>0.605587231937435</v>
      </c>
      <c r="K50" s="19" t="n">
        <f aca="false">IF(C50&lt;=1,0,(F50-I50)-J50)</f>
        <v>68.6708007331507</v>
      </c>
      <c r="L50" s="19" t="n">
        <f aca="false">E50*AU_REC</f>
        <v>0.265178612248784</v>
      </c>
      <c r="M50" s="19" t="n">
        <f aca="false">H50+I50+J50+L50</f>
        <v>6.24670914256421</v>
      </c>
      <c r="N50" s="19" t="n">
        <f aca="false">MIN(D50*AU_SERV/12,M50)</f>
        <v>0.0620092678481827</v>
      </c>
      <c r="O50" s="19" t="n">
        <f aca="false">M50-N50</f>
        <v>6.18469987471603</v>
      </c>
      <c r="P50" s="19" t="n">
        <f aca="false">AT49</f>
        <v>0</v>
      </c>
      <c r="Q50" s="19" t="n">
        <f aca="false">P50*AU_A_CP/12</f>
        <v>0</v>
      </c>
      <c r="R50" s="19" t="n">
        <f aca="false">MIN(Q50,O50)</f>
        <v>0</v>
      </c>
      <c r="S50" s="19" t="n">
        <f aca="false">MIN(AY49,Q50-R50)</f>
        <v>0</v>
      </c>
      <c r="T50" s="19" t="n">
        <f aca="false">O50-R50</f>
        <v>6.18469987471603</v>
      </c>
      <c r="U50" s="19" t="n">
        <f aca="false">AU49</f>
        <v>4.41112141781919</v>
      </c>
      <c r="V50" s="19" t="n">
        <f aca="false">U50*AU_B_CP/12</f>
        <v>0.0198500463801863</v>
      </c>
      <c r="W50" s="19" t="n">
        <f aca="false">MIN(V50,T50)</f>
        <v>0.0198500463801863</v>
      </c>
      <c r="X50" s="19" t="n">
        <f aca="false">MIN((AY49-S50),V50-W50)</f>
        <v>0</v>
      </c>
      <c r="Y50" s="19" t="n">
        <f aca="false">T50-W50</f>
        <v>6.16484982833584</v>
      </c>
      <c r="Z50" s="19" t="n">
        <f aca="false">AV49</f>
        <v>35</v>
      </c>
      <c r="AA50" s="19" t="n">
        <f aca="false">Z50*AU_C_CP/12</f>
        <v>0.175</v>
      </c>
      <c r="AB50" s="19" t="n">
        <f aca="false">MIN(AA50,Y50)</f>
        <v>0.175</v>
      </c>
      <c r="AC50" s="19" t="n">
        <f aca="false">MIN(((AY49-S50)-X50),AA50-AB50)</f>
        <v>0</v>
      </c>
      <c r="AD50" s="19" t="n">
        <f aca="false">Y50-AB50</f>
        <v>5.98984982833584</v>
      </c>
      <c r="AE50" s="19" t="n">
        <f aca="false">AW49</f>
        <v>25</v>
      </c>
      <c r="AF50" s="19" t="n">
        <f aca="false">AE50*AU_D_CP/12</f>
        <v>0.151041666666667</v>
      </c>
      <c r="AG50" s="19" t="n">
        <f aca="false">MIN(AF50,AD50)</f>
        <v>0.151041666666667</v>
      </c>
      <c r="AH50" s="19" t="n">
        <f aca="false">MIN((((AY49-S50)-X50)-AC50),AF50-AG50)</f>
        <v>0</v>
      </c>
      <c r="AI50" s="19" t="n">
        <f aca="false">AD50-AG50</f>
        <v>5.83880816166917</v>
      </c>
      <c r="AJ50" s="19" t="n">
        <f aca="false">((((AY49-S50)-X50)-AC50)-AH50)</f>
        <v>5</v>
      </c>
      <c r="AK50" s="19" t="n">
        <f aca="false">IF(K50&gt;0,MAX(AU_OCT*K50,AU_OCF*AU_POOL),0)</f>
        <v>10</v>
      </c>
      <c r="AL50" s="19" t="n">
        <f aca="false">MAX(0,(P50+U50+Z50+AE50)-MAX(0,K50-AK50))</f>
        <v>5.74032068466848</v>
      </c>
      <c r="AM50" s="19" t="n">
        <f aca="false">MIN(AL50,AI50)</f>
        <v>5.74032068466848</v>
      </c>
      <c r="AN50" s="19" t="n">
        <f aca="false">IF(K50&lt;=0,MIN(AJ50,AL50-AM50),0)</f>
        <v>0</v>
      </c>
      <c r="AO50" s="19" t="n">
        <f aca="false">AM50+AN50</f>
        <v>5.74032068466848</v>
      </c>
      <c r="AP50" s="19" t="n">
        <f aca="false">MIN(P50,MAX(0,AO50-(0)))</f>
        <v>0</v>
      </c>
      <c r="AQ50" s="19" t="n">
        <f aca="false">MIN(U50,MAX(0,AO50-(P50)))</f>
        <v>4.41112141781919</v>
      </c>
      <c r="AR50" s="19" t="n">
        <f aca="false">MIN(Z50,MAX(0,AO50-(P50+U50)))</f>
        <v>1.32919926684929</v>
      </c>
      <c r="AS50" s="19" t="n">
        <f aca="false">MIN(AE50,MAX(0,AO50-(P50+U50+Z50)))</f>
        <v>0</v>
      </c>
      <c r="AT50" s="19" t="n">
        <f aca="false">P50-AP50</f>
        <v>0</v>
      </c>
      <c r="AU50" s="19" t="n">
        <f aca="false">U50-AQ50</f>
        <v>0</v>
      </c>
      <c r="AV50" s="19" t="n">
        <f aca="false">Z50-AR50</f>
        <v>33.6708007331507</v>
      </c>
      <c r="AW50" s="19" t="n">
        <f aca="false">AE50-AS50</f>
        <v>25</v>
      </c>
      <c r="AX50" s="19" t="n">
        <f aca="false">MIN((AI50-AM50),MAX(0,AU_RES-(AJ50-AN50)))</f>
        <v>0</v>
      </c>
      <c r="AY50" s="19" t="n">
        <f aca="false">IF(K50&lt;=0,0,(AJ50-AN50)+AX50)</f>
        <v>5</v>
      </c>
      <c r="AZ50" s="19" t="n">
        <f aca="false">(AI50-AM50)-AX50+IF(K50&lt;=0,(AJ50-AN50)+AX50,0)</f>
        <v>0.0984874770006972</v>
      </c>
      <c r="BA50" s="19" t="n">
        <f aca="false">E50-L50</f>
        <v>0.324107192748513</v>
      </c>
      <c r="BB50" s="19" t="n">
        <f aca="false">BB49+BA50</f>
        <v>51.4262717936194</v>
      </c>
      <c r="BC50" s="19" t="n">
        <f aca="false">AT50+AU50+AV50+AW50</f>
        <v>58.6708007331507</v>
      </c>
      <c r="BD50" s="19" t="n">
        <f aca="false">K50-BC50</f>
        <v>10</v>
      </c>
    </row>
    <row r="51" customFormat="false" ht="15" hidden="false" customHeight="false" outlineLevel="0" collapsed="false">
      <c r="B51" s="18" t="n">
        <v>47</v>
      </c>
      <c r="C51" s="18" t="n">
        <f aca="false">MAX(AU_TERM-B51+1,1)</f>
        <v>14</v>
      </c>
      <c r="D51" s="19" t="n">
        <f aca="false">K50</f>
        <v>68.6708007331507</v>
      </c>
      <c r="E51" s="19" t="n">
        <f aca="false">D51*(1-(1-MIN(AU_CDR*AU_MULT2,0.999))^(1/12))</f>
        <v>0.543826343680841</v>
      </c>
      <c r="F51" s="19" t="n">
        <f aca="false">D51-E51</f>
        <v>68.1269743894699</v>
      </c>
      <c r="G51" s="19" t="n">
        <f aca="false">IF(F51&gt;0,F51*(AU_WAC/12)/(1-(1+AU_WAC/12)^(-C51)),0)</f>
        <v>5.28674721887073</v>
      </c>
      <c r="H51" s="19" t="n">
        <f aca="false">F51*AU_WAC/12</f>
        <v>0.766428461881536</v>
      </c>
      <c r="I51" s="19" t="n">
        <f aca="false">MIN(G51-H51,F51)</f>
        <v>4.52031875698919</v>
      </c>
      <c r="J51" s="19" t="n">
        <f aca="false">IF(C51&lt;=1,(F51-I51),(F51-I51)*(1-(1-AU_CPR)^(1/12)))</f>
        <v>0.556024637668515</v>
      </c>
      <c r="K51" s="19" t="n">
        <f aca="false">IF(C51&lt;=1,0,(F51-I51)-J51)</f>
        <v>63.0506309948122</v>
      </c>
      <c r="L51" s="19" t="n">
        <f aca="false">E51*AU_REC</f>
        <v>0.244721854656378</v>
      </c>
      <c r="M51" s="19" t="n">
        <f aca="false">H51+I51+J51+L51</f>
        <v>6.08749371119562</v>
      </c>
      <c r="N51" s="19" t="n">
        <f aca="false">MIN(D51*AU_SERV/12,M51)</f>
        <v>0.0572256672776256</v>
      </c>
      <c r="O51" s="19" t="n">
        <f aca="false">M51-N51</f>
        <v>6.030268043918</v>
      </c>
      <c r="P51" s="19" t="n">
        <f aca="false">AT50</f>
        <v>0</v>
      </c>
      <c r="Q51" s="19" t="n">
        <f aca="false">P51*AU_A_CP/12</f>
        <v>0</v>
      </c>
      <c r="R51" s="19" t="n">
        <f aca="false">MIN(Q51,O51)</f>
        <v>0</v>
      </c>
      <c r="S51" s="19" t="n">
        <f aca="false">MIN(AY50,Q51-R51)</f>
        <v>0</v>
      </c>
      <c r="T51" s="19" t="n">
        <f aca="false">O51-R51</f>
        <v>6.030268043918</v>
      </c>
      <c r="U51" s="19" t="n">
        <f aca="false">AU50</f>
        <v>0</v>
      </c>
      <c r="V51" s="19" t="n">
        <f aca="false">U51*AU_B_CP/12</f>
        <v>0</v>
      </c>
      <c r="W51" s="19" t="n">
        <f aca="false">MIN(V51,T51)</f>
        <v>0</v>
      </c>
      <c r="X51" s="19" t="n">
        <f aca="false">MIN((AY50-S51),V51-W51)</f>
        <v>0</v>
      </c>
      <c r="Y51" s="19" t="n">
        <f aca="false">T51-W51</f>
        <v>6.030268043918</v>
      </c>
      <c r="Z51" s="19" t="n">
        <f aca="false">AV50</f>
        <v>33.6708007331507</v>
      </c>
      <c r="AA51" s="19" t="n">
        <f aca="false">Z51*AU_C_CP/12</f>
        <v>0.168354003665754</v>
      </c>
      <c r="AB51" s="19" t="n">
        <f aca="false">MIN(AA51,Y51)</f>
        <v>0.168354003665754</v>
      </c>
      <c r="AC51" s="19" t="n">
        <f aca="false">MIN(((AY50-S51)-X51),AA51-AB51)</f>
        <v>0</v>
      </c>
      <c r="AD51" s="19" t="n">
        <f aca="false">Y51-AB51</f>
        <v>5.86191404025225</v>
      </c>
      <c r="AE51" s="19" t="n">
        <f aca="false">AW50</f>
        <v>25</v>
      </c>
      <c r="AF51" s="19" t="n">
        <f aca="false">AE51*AU_D_CP/12</f>
        <v>0.151041666666667</v>
      </c>
      <c r="AG51" s="19" t="n">
        <f aca="false">MIN(AF51,AD51)</f>
        <v>0.151041666666667</v>
      </c>
      <c r="AH51" s="19" t="n">
        <f aca="false">MIN((((AY50-S51)-X51)-AC51),AF51-AG51)</f>
        <v>0</v>
      </c>
      <c r="AI51" s="19" t="n">
        <f aca="false">AD51-AG51</f>
        <v>5.71087237358558</v>
      </c>
      <c r="AJ51" s="19" t="n">
        <f aca="false">((((AY50-S51)-X51)-AC51)-AH51)</f>
        <v>5</v>
      </c>
      <c r="AK51" s="19" t="n">
        <f aca="false">IF(K51&gt;0,MAX(AU_OCT*K51,AU_OCF*AU_POOL),0)</f>
        <v>10</v>
      </c>
      <c r="AL51" s="19" t="n">
        <f aca="false">MAX(0,(P51+U51+Z51+AE51)-MAX(0,K51-AK51))</f>
        <v>5.62016973833855</v>
      </c>
      <c r="AM51" s="19" t="n">
        <f aca="false">MIN(AL51,AI51)</f>
        <v>5.62016973833855</v>
      </c>
      <c r="AN51" s="19" t="n">
        <f aca="false">IF(K51&lt;=0,MIN(AJ51,AL51-AM51),0)</f>
        <v>0</v>
      </c>
      <c r="AO51" s="19" t="n">
        <f aca="false">AM51+AN51</f>
        <v>5.62016973833855</v>
      </c>
      <c r="AP51" s="19" t="n">
        <f aca="false">MIN(P51,MAX(0,AO51-(0)))</f>
        <v>0</v>
      </c>
      <c r="AQ51" s="19" t="n">
        <f aca="false">MIN(U51,MAX(0,AO51-(P51)))</f>
        <v>0</v>
      </c>
      <c r="AR51" s="19" t="n">
        <f aca="false">MIN(Z51,MAX(0,AO51-(P51+U51)))</f>
        <v>5.62016973833855</v>
      </c>
      <c r="AS51" s="19" t="n">
        <f aca="false">MIN(AE51,MAX(0,AO51-(P51+U51+Z51)))</f>
        <v>0</v>
      </c>
      <c r="AT51" s="19" t="n">
        <f aca="false">P51-AP51</f>
        <v>0</v>
      </c>
      <c r="AU51" s="19" t="n">
        <f aca="false">U51-AQ51</f>
        <v>0</v>
      </c>
      <c r="AV51" s="19" t="n">
        <f aca="false">Z51-AR51</f>
        <v>28.0506309948122</v>
      </c>
      <c r="AW51" s="19" t="n">
        <f aca="false">AE51-AS51</f>
        <v>25</v>
      </c>
      <c r="AX51" s="19" t="n">
        <f aca="false">MIN((AI51-AM51),MAX(0,AU_RES-(AJ51-AN51)))</f>
        <v>0</v>
      </c>
      <c r="AY51" s="19" t="n">
        <f aca="false">IF(K51&lt;=0,0,(AJ51-AN51)+AX51)</f>
        <v>5</v>
      </c>
      <c r="AZ51" s="19" t="n">
        <f aca="false">(AI51-AM51)-AX51+IF(K51&lt;=0,(AJ51-AN51)+AX51,0)</f>
        <v>0.0907026352470313</v>
      </c>
      <c r="BA51" s="19" t="n">
        <f aca="false">E51-L51</f>
        <v>0.299104489024462</v>
      </c>
      <c r="BB51" s="19" t="n">
        <f aca="false">BB50+BA51</f>
        <v>51.7253762826439</v>
      </c>
      <c r="BC51" s="19" t="n">
        <f aca="false">AT51+AU51+AV51+AW51</f>
        <v>53.0506309948122</v>
      </c>
      <c r="BD51" s="19" t="n">
        <f aca="false">K51-BC51</f>
        <v>10</v>
      </c>
    </row>
    <row r="52" customFormat="false" ht="15" hidden="false" customHeight="false" outlineLevel="0" collapsed="false">
      <c r="B52" s="18" t="n">
        <v>48</v>
      </c>
      <c r="C52" s="18" t="n">
        <f aca="false">MAX(AU_TERM-B52+1,1)</f>
        <v>13</v>
      </c>
      <c r="D52" s="19" t="n">
        <f aca="false">K51</f>
        <v>63.0506309948122</v>
      </c>
      <c r="E52" s="19" t="n">
        <f aca="false">D52*(1-(1-MIN(AU_CDR*AU_MULT2,0.999))^(1/12))</f>
        <v>0.499318396678107</v>
      </c>
      <c r="F52" s="19" t="n">
        <f aca="false">D52-E52</f>
        <v>62.5513125981341</v>
      </c>
      <c r="G52" s="19" t="n">
        <f aca="false">IF(F52&gt;0,F52*(AU_WAC/12)/(1-(1+AU_WAC/12)^(-C52)),0)</f>
        <v>5.19903105463748</v>
      </c>
      <c r="H52" s="19" t="n">
        <f aca="false">F52*AU_WAC/12</f>
        <v>0.703702266729008</v>
      </c>
      <c r="I52" s="19" t="n">
        <f aca="false">MIN(G52-H52,F52)</f>
        <v>4.49532878790847</v>
      </c>
      <c r="J52" s="19" t="n">
        <f aca="false">IF(C52&lt;=1,(F52-I52),(F52-I52)*(1-(1-AU_CPR)^(1/12)))</f>
        <v>0.507502824061164</v>
      </c>
      <c r="K52" s="19" t="n">
        <f aca="false">IF(C52&lt;=1,0,(F52-I52)-J52)</f>
        <v>57.5484809861644</v>
      </c>
      <c r="L52" s="19" t="n">
        <f aca="false">E52*AU_REC</f>
        <v>0.224693278505148</v>
      </c>
      <c r="M52" s="19" t="n">
        <f aca="false">H52+I52+J52+L52</f>
        <v>5.93122715720379</v>
      </c>
      <c r="N52" s="19" t="n">
        <f aca="false">MIN(D52*AU_SERV/12,M52)</f>
        <v>0.0525421924956768</v>
      </c>
      <c r="O52" s="19" t="n">
        <f aca="false">M52-N52</f>
        <v>5.87868496470811</v>
      </c>
      <c r="P52" s="19" t="n">
        <f aca="false">AT51</f>
        <v>0</v>
      </c>
      <c r="Q52" s="19" t="n">
        <f aca="false">P52*AU_A_CP/12</f>
        <v>0</v>
      </c>
      <c r="R52" s="19" t="n">
        <f aca="false">MIN(Q52,O52)</f>
        <v>0</v>
      </c>
      <c r="S52" s="19" t="n">
        <f aca="false">MIN(AY51,Q52-R52)</f>
        <v>0</v>
      </c>
      <c r="T52" s="19" t="n">
        <f aca="false">O52-R52</f>
        <v>5.87868496470811</v>
      </c>
      <c r="U52" s="19" t="n">
        <f aca="false">AU51</f>
        <v>0</v>
      </c>
      <c r="V52" s="19" t="n">
        <f aca="false">U52*AU_B_CP/12</f>
        <v>0</v>
      </c>
      <c r="W52" s="19" t="n">
        <f aca="false">MIN(V52,T52)</f>
        <v>0</v>
      </c>
      <c r="X52" s="19" t="n">
        <f aca="false">MIN((AY51-S52),V52-W52)</f>
        <v>0</v>
      </c>
      <c r="Y52" s="19" t="n">
        <f aca="false">T52-W52</f>
        <v>5.87868496470811</v>
      </c>
      <c r="Z52" s="19" t="n">
        <f aca="false">AV51</f>
        <v>28.0506309948122</v>
      </c>
      <c r="AA52" s="19" t="n">
        <f aca="false">Z52*AU_C_CP/12</f>
        <v>0.140253154974061</v>
      </c>
      <c r="AB52" s="19" t="n">
        <f aca="false">MIN(AA52,Y52)</f>
        <v>0.140253154974061</v>
      </c>
      <c r="AC52" s="19" t="n">
        <f aca="false">MIN(((AY51-S52)-X52),AA52-AB52)</f>
        <v>0</v>
      </c>
      <c r="AD52" s="19" t="n">
        <f aca="false">Y52-AB52</f>
        <v>5.73843180973405</v>
      </c>
      <c r="AE52" s="19" t="n">
        <f aca="false">AW51</f>
        <v>25</v>
      </c>
      <c r="AF52" s="19" t="n">
        <f aca="false">AE52*AU_D_CP/12</f>
        <v>0.151041666666667</v>
      </c>
      <c r="AG52" s="19" t="n">
        <f aca="false">MIN(AF52,AD52)</f>
        <v>0.151041666666667</v>
      </c>
      <c r="AH52" s="19" t="n">
        <f aca="false">MIN((((AY51-S52)-X52)-AC52),AF52-AG52)</f>
        <v>0</v>
      </c>
      <c r="AI52" s="19" t="n">
        <f aca="false">AD52-AG52</f>
        <v>5.58739014306739</v>
      </c>
      <c r="AJ52" s="19" t="n">
        <f aca="false">((((AY51-S52)-X52)-AC52)-AH52)</f>
        <v>5</v>
      </c>
      <c r="AK52" s="19" t="n">
        <f aca="false">IF(K52&gt;0,MAX(AU_OCT*K52,AU_OCF*AU_POOL),0)</f>
        <v>10</v>
      </c>
      <c r="AL52" s="19" t="n">
        <f aca="false">MAX(0,(P52+U52+Z52+AE52)-MAX(0,K52-AK52))</f>
        <v>5.50215000864774</v>
      </c>
      <c r="AM52" s="19" t="n">
        <f aca="false">MIN(AL52,AI52)</f>
        <v>5.50215000864774</v>
      </c>
      <c r="AN52" s="19" t="n">
        <f aca="false">IF(K52&lt;=0,MIN(AJ52,AL52-AM52),0)</f>
        <v>0</v>
      </c>
      <c r="AO52" s="19" t="n">
        <f aca="false">AM52+AN52</f>
        <v>5.50215000864774</v>
      </c>
      <c r="AP52" s="19" t="n">
        <f aca="false">MIN(P52,MAX(0,AO52-(0)))</f>
        <v>0</v>
      </c>
      <c r="AQ52" s="19" t="n">
        <f aca="false">MIN(U52,MAX(0,AO52-(P52)))</f>
        <v>0</v>
      </c>
      <c r="AR52" s="19" t="n">
        <f aca="false">MIN(Z52,MAX(0,AO52-(P52+U52)))</f>
        <v>5.50215000864774</v>
      </c>
      <c r="AS52" s="19" t="n">
        <f aca="false">MIN(AE52,MAX(0,AO52-(P52+U52+Z52)))</f>
        <v>0</v>
      </c>
      <c r="AT52" s="19" t="n">
        <f aca="false">P52-AP52</f>
        <v>0</v>
      </c>
      <c r="AU52" s="19" t="n">
        <f aca="false">U52-AQ52</f>
        <v>0</v>
      </c>
      <c r="AV52" s="19" t="n">
        <f aca="false">Z52-AR52</f>
        <v>22.5484809861644</v>
      </c>
      <c r="AW52" s="19" t="n">
        <f aca="false">AE52-AS52</f>
        <v>25</v>
      </c>
      <c r="AX52" s="19" t="n">
        <f aca="false">MIN((AI52-AM52),MAX(0,AU_RES-(AJ52-AN52)))</f>
        <v>0</v>
      </c>
      <c r="AY52" s="19" t="n">
        <f aca="false">IF(K52&lt;=0,0,(AJ52-AN52)+AX52)</f>
        <v>5</v>
      </c>
      <c r="AZ52" s="19" t="n">
        <f aca="false">(AI52-AM52)-AX52+IF(K52&lt;=0,(AJ52-AN52)+AX52,0)</f>
        <v>0.0852401344196476</v>
      </c>
      <c r="BA52" s="19" t="n">
        <f aca="false">E52-L52</f>
        <v>0.274625118172959</v>
      </c>
      <c r="BB52" s="19" t="n">
        <f aca="false">BB51+BA52</f>
        <v>52.0000014008169</v>
      </c>
      <c r="BC52" s="19" t="n">
        <f aca="false">AT52+AU52+AV52+AW52</f>
        <v>47.5484809861644</v>
      </c>
      <c r="BD52" s="19" t="n">
        <f aca="false">K52-BC52</f>
        <v>10</v>
      </c>
    </row>
    <row r="53" customFormat="false" ht="15" hidden="false" customHeight="false" outlineLevel="0" collapsed="false">
      <c r="B53" s="18" t="n">
        <v>49</v>
      </c>
      <c r="C53" s="18" t="n">
        <f aca="false">MAX(AU_TERM-B53+1,1)</f>
        <v>12</v>
      </c>
      <c r="D53" s="19" t="n">
        <f aca="false">K52</f>
        <v>57.5484809861644</v>
      </c>
      <c r="E53" s="19" t="n">
        <f aca="false">D53*(1-(1-MIN(AU_CDR*AU_MULT2,0.999))^(1/12))</f>
        <v>0.455745086193292</v>
      </c>
      <c r="F53" s="19" t="n">
        <f aca="false">D53-E53</f>
        <v>57.0927358999711</v>
      </c>
      <c r="G53" s="19" t="n">
        <f aca="false">IF(F53&gt;0,F53*(AU_WAC/12)/(1-(1+AU_WAC/12)^(-C53)),0)</f>
        <v>5.11277025135667</v>
      </c>
      <c r="H53" s="19" t="n">
        <f aca="false">F53*AU_WAC/12</f>
        <v>0.642293278874675</v>
      </c>
      <c r="I53" s="19" t="n">
        <f aca="false">MIN(G53-H53,F53)</f>
        <v>4.470476972482</v>
      </c>
      <c r="J53" s="19" t="n">
        <f aca="false">IF(C53&lt;=1,(F53-I53),(F53-I53)*(1-(1-AU_CPR)^(1/12)))</f>
        <v>0.460003315101426</v>
      </c>
      <c r="K53" s="19" t="n">
        <f aca="false">IF(C53&lt;=1,0,(F53-I53)-J53)</f>
        <v>52.1622556123877</v>
      </c>
      <c r="L53" s="19" t="n">
        <f aca="false">E53*AU_REC</f>
        <v>0.205085288786982</v>
      </c>
      <c r="M53" s="19" t="n">
        <f aca="false">H53+I53+J53+L53</f>
        <v>5.77785885524508</v>
      </c>
      <c r="N53" s="19" t="n">
        <f aca="false">MIN(D53*AU_SERV/12,M53)</f>
        <v>0.0479570674884704</v>
      </c>
      <c r="O53" s="19" t="n">
        <f aca="false">M53-N53</f>
        <v>5.72990178775661</v>
      </c>
      <c r="P53" s="19" t="n">
        <f aca="false">AT52</f>
        <v>0</v>
      </c>
      <c r="Q53" s="19" t="n">
        <f aca="false">P53*AU_A_CP/12</f>
        <v>0</v>
      </c>
      <c r="R53" s="19" t="n">
        <f aca="false">MIN(Q53,O53)</f>
        <v>0</v>
      </c>
      <c r="S53" s="19" t="n">
        <f aca="false">MIN(AY52,Q53-R53)</f>
        <v>0</v>
      </c>
      <c r="T53" s="19" t="n">
        <f aca="false">O53-R53</f>
        <v>5.72990178775661</v>
      </c>
      <c r="U53" s="19" t="n">
        <f aca="false">AU52</f>
        <v>0</v>
      </c>
      <c r="V53" s="19" t="n">
        <f aca="false">U53*AU_B_CP/12</f>
        <v>0</v>
      </c>
      <c r="W53" s="19" t="n">
        <f aca="false">MIN(V53,T53)</f>
        <v>0</v>
      </c>
      <c r="X53" s="19" t="n">
        <f aca="false">MIN((AY52-S53),V53-W53)</f>
        <v>0</v>
      </c>
      <c r="Y53" s="19" t="n">
        <f aca="false">T53-W53</f>
        <v>5.72990178775661</v>
      </c>
      <c r="Z53" s="19" t="n">
        <f aca="false">AV52</f>
        <v>22.5484809861644</v>
      </c>
      <c r="AA53" s="19" t="n">
        <f aca="false">Z53*AU_C_CP/12</f>
        <v>0.112742404930822</v>
      </c>
      <c r="AB53" s="19" t="n">
        <f aca="false">MIN(AA53,Y53)</f>
        <v>0.112742404930822</v>
      </c>
      <c r="AC53" s="19" t="n">
        <f aca="false">MIN(((AY52-S53)-X53),AA53-AB53)</f>
        <v>0</v>
      </c>
      <c r="AD53" s="19" t="n">
        <f aca="false">Y53-AB53</f>
        <v>5.61715938282579</v>
      </c>
      <c r="AE53" s="19" t="n">
        <f aca="false">AW52</f>
        <v>25</v>
      </c>
      <c r="AF53" s="19" t="n">
        <f aca="false">AE53*AU_D_CP/12</f>
        <v>0.151041666666667</v>
      </c>
      <c r="AG53" s="19" t="n">
        <f aca="false">MIN(AF53,AD53)</f>
        <v>0.151041666666667</v>
      </c>
      <c r="AH53" s="19" t="n">
        <f aca="false">MIN((((AY52-S53)-X53)-AC53),AF53-AG53)</f>
        <v>0</v>
      </c>
      <c r="AI53" s="19" t="n">
        <f aca="false">AD53-AG53</f>
        <v>5.46611771615912</v>
      </c>
      <c r="AJ53" s="19" t="n">
        <f aca="false">((((AY52-S53)-X53)-AC53)-AH53)</f>
        <v>5</v>
      </c>
      <c r="AK53" s="19" t="n">
        <f aca="false">IF(K53&gt;0,MAX(AU_OCT*K53,AU_OCF*AU_POOL),0)</f>
        <v>10</v>
      </c>
      <c r="AL53" s="19" t="n">
        <f aca="false">MAX(0,(P53+U53+Z53+AE53)-MAX(0,K53-AK53))</f>
        <v>5.38622537377671</v>
      </c>
      <c r="AM53" s="19" t="n">
        <f aca="false">MIN(AL53,AI53)</f>
        <v>5.38622537377671</v>
      </c>
      <c r="AN53" s="19" t="n">
        <f aca="false">IF(K53&lt;=0,MIN(AJ53,AL53-AM53),0)</f>
        <v>0</v>
      </c>
      <c r="AO53" s="19" t="n">
        <f aca="false">AM53+AN53</f>
        <v>5.38622537377671</v>
      </c>
      <c r="AP53" s="19" t="n">
        <f aca="false">MIN(P53,MAX(0,AO53-(0)))</f>
        <v>0</v>
      </c>
      <c r="AQ53" s="19" t="n">
        <f aca="false">MIN(U53,MAX(0,AO53-(P53)))</f>
        <v>0</v>
      </c>
      <c r="AR53" s="19" t="n">
        <f aca="false">MIN(Z53,MAX(0,AO53-(P53+U53)))</f>
        <v>5.38622537377671</v>
      </c>
      <c r="AS53" s="19" t="n">
        <f aca="false">MIN(AE53,MAX(0,AO53-(P53+U53+Z53)))</f>
        <v>0</v>
      </c>
      <c r="AT53" s="19" t="n">
        <f aca="false">P53-AP53</f>
        <v>0</v>
      </c>
      <c r="AU53" s="19" t="n">
        <f aca="false">U53-AQ53</f>
        <v>0</v>
      </c>
      <c r="AV53" s="19" t="n">
        <f aca="false">Z53-AR53</f>
        <v>17.1622556123877</v>
      </c>
      <c r="AW53" s="19" t="n">
        <f aca="false">AE53-AS53</f>
        <v>25</v>
      </c>
      <c r="AX53" s="19" t="n">
        <f aca="false">MIN((AI53-AM53),MAX(0,AU_RES-(AJ53-AN53)))</f>
        <v>0</v>
      </c>
      <c r="AY53" s="19" t="n">
        <f aca="false">IF(K53&lt;=0,0,(AJ53-AN53)+AX53)</f>
        <v>5</v>
      </c>
      <c r="AZ53" s="19" t="n">
        <f aca="false">(AI53-AM53)-AX53+IF(K53&lt;=0,(AJ53-AN53)+AX53,0)</f>
        <v>0.0798923423824096</v>
      </c>
      <c r="BA53" s="19" t="n">
        <f aca="false">E53-L53</f>
        <v>0.250659797406311</v>
      </c>
      <c r="BB53" s="19" t="n">
        <f aca="false">BB52+BA53</f>
        <v>52.2506611982232</v>
      </c>
      <c r="BC53" s="19" t="n">
        <f aca="false">AT53+AU53+AV53+AW53</f>
        <v>42.1622556123877</v>
      </c>
      <c r="BD53" s="19" t="n">
        <f aca="false">K53-BC53</f>
        <v>10</v>
      </c>
    </row>
    <row r="54" customFormat="false" ht="15" hidden="false" customHeight="false" outlineLevel="0" collapsed="false">
      <c r="B54" s="18" t="n">
        <v>50</v>
      </c>
      <c r="C54" s="18" t="n">
        <f aca="false">MAX(AU_TERM-B54+1,1)</f>
        <v>11</v>
      </c>
      <c r="D54" s="19" t="n">
        <f aca="false">K53</f>
        <v>52.1622556123877</v>
      </c>
      <c r="E54" s="19" t="n">
        <f aca="false">D54*(1-(1-MIN(AU_CDR*AU_MULT2,0.999))^(1/12))</f>
        <v>0.413089820490997</v>
      </c>
      <c r="F54" s="19" t="n">
        <f aca="false">D54-E54</f>
        <v>51.7491657918967</v>
      </c>
      <c r="G54" s="19" t="n">
        <f aca="false">IF(F54&gt;0,F54*(AU_WAC/12)/(1-(1+AU_WAC/12)^(-C54)),0)</f>
        <v>5.02794066210487</v>
      </c>
      <c r="H54" s="19" t="n">
        <f aca="false">F54*AU_WAC/12</f>
        <v>0.582178115158838</v>
      </c>
      <c r="I54" s="19" t="n">
        <f aca="false">MIN(G54-H54,F54)</f>
        <v>4.44576254694603</v>
      </c>
      <c r="J54" s="19" t="n">
        <f aca="false">IF(C54&lt;=1,(F54-I54),(F54-I54)*(1-(1-AU_CPR)^(1/12)))</f>
        <v>0.413507948000497</v>
      </c>
      <c r="K54" s="19" t="n">
        <f aca="false">IF(C54&lt;=1,0,(F54-I54)-J54)</f>
        <v>46.8898952969502</v>
      </c>
      <c r="L54" s="19" t="n">
        <f aca="false">E54*AU_REC</f>
        <v>0.185890419220948</v>
      </c>
      <c r="M54" s="19" t="n">
        <f aca="false">H54+I54+J54+L54</f>
        <v>5.62733902932632</v>
      </c>
      <c r="N54" s="19" t="n">
        <f aca="false">MIN(D54*AU_SERV/12,M54)</f>
        <v>0.0434685463436564</v>
      </c>
      <c r="O54" s="19" t="n">
        <f aca="false">M54-N54</f>
        <v>5.58387048298266</v>
      </c>
      <c r="P54" s="19" t="n">
        <f aca="false">AT53</f>
        <v>0</v>
      </c>
      <c r="Q54" s="19" t="n">
        <f aca="false">P54*AU_A_CP/12</f>
        <v>0</v>
      </c>
      <c r="R54" s="19" t="n">
        <f aca="false">MIN(Q54,O54)</f>
        <v>0</v>
      </c>
      <c r="S54" s="19" t="n">
        <f aca="false">MIN(AY53,Q54-R54)</f>
        <v>0</v>
      </c>
      <c r="T54" s="19" t="n">
        <f aca="false">O54-R54</f>
        <v>5.58387048298266</v>
      </c>
      <c r="U54" s="19" t="n">
        <f aca="false">AU53</f>
        <v>0</v>
      </c>
      <c r="V54" s="19" t="n">
        <f aca="false">U54*AU_B_CP/12</f>
        <v>0</v>
      </c>
      <c r="W54" s="19" t="n">
        <f aca="false">MIN(V54,T54)</f>
        <v>0</v>
      </c>
      <c r="X54" s="19" t="n">
        <f aca="false">MIN((AY53-S54),V54-W54)</f>
        <v>0</v>
      </c>
      <c r="Y54" s="19" t="n">
        <f aca="false">T54-W54</f>
        <v>5.58387048298266</v>
      </c>
      <c r="Z54" s="19" t="n">
        <f aca="false">AV53</f>
        <v>17.1622556123877</v>
      </c>
      <c r="AA54" s="19" t="n">
        <f aca="false">Z54*AU_C_CP/12</f>
        <v>0.0858112780619386</v>
      </c>
      <c r="AB54" s="19" t="n">
        <f aca="false">MIN(AA54,Y54)</f>
        <v>0.0858112780619386</v>
      </c>
      <c r="AC54" s="19" t="n">
        <f aca="false">MIN(((AY53-S54)-X54),AA54-AB54)</f>
        <v>0</v>
      </c>
      <c r="AD54" s="19" t="n">
        <f aca="false">Y54-AB54</f>
        <v>5.49805920492072</v>
      </c>
      <c r="AE54" s="19" t="n">
        <f aca="false">AW53</f>
        <v>25</v>
      </c>
      <c r="AF54" s="19" t="n">
        <f aca="false">AE54*AU_D_CP/12</f>
        <v>0.151041666666667</v>
      </c>
      <c r="AG54" s="19" t="n">
        <f aca="false">MIN(AF54,AD54)</f>
        <v>0.151041666666667</v>
      </c>
      <c r="AH54" s="19" t="n">
        <f aca="false">MIN((((AY53-S54)-X54)-AC54),AF54-AG54)</f>
        <v>0</v>
      </c>
      <c r="AI54" s="19" t="n">
        <f aca="false">AD54-AG54</f>
        <v>5.34701753825406</v>
      </c>
      <c r="AJ54" s="19" t="n">
        <f aca="false">((((AY53-S54)-X54)-AC54)-AH54)</f>
        <v>5</v>
      </c>
      <c r="AK54" s="19" t="n">
        <f aca="false">IF(K54&gt;0,MAX(AU_OCT*K54,AU_OCF*AU_POOL),0)</f>
        <v>10</v>
      </c>
      <c r="AL54" s="19" t="n">
        <f aca="false">MAX(0,(P54+U54+Z54+AE54)-MAX(0,K54-AK54))</f>
        <v>5.27236031543753</v>
      </c>
      <c r="AM54" s="19" t="n">
        <f aca="false">MIN(AL54,AI54)</f>
        <v>5.27236031543753</v>
      </c>
      <c r="AN54" s="19" t="n">
        <f aca="false">IF(K54&lt;=0,MIN(AJ54,AL54-AM54),0)</f>
        <v>0</v>
      </c>
      <c r="AO54" s="19" t="n">
        <f aca="false">AM54+AN54</f>
        <v>5.27236031543753</v>
      </c>
      <c r="AP54" s="19" t="n">
        <f aca="false">MIN(P54,MAX(0,AO54-(0)))</f>
        <v>0</v>
      </c>
      <c r="AQ54" s="19" t="n">
        <f aca="false">MIN(U54,MAX(0,AO54-(P54)))</f>
        <v>0</v>
      </c>
      <c r="AR54" s="19" t="n">
        <f aca="false">MIN(Z54,MAX(0,AO54-(P54+U54)))</f>
        <v>5.27236031543753</v>
      </c>
      <c r="AS54" s="19" t="n">
        <f aca="false">MIN(AE54,MAX(0,AO54-(P54+U54+Z54)))</f>
        <v>0</v>
      </c>
      <c r="AT54" s="19" t="n">
        <f aca="false">P54-AP54</f>
        <v>0</v>
      </c>
      <c r="AU54" s="19" t="n">
        <f aca="false">U54-AQ54</f>
        <v>0</v>
      </c>
      <c r="AV54" s="19" t="n">
        <f aca="false">Z54-AR54</f>
        <v>11.8898952969502</v>
      </c>
      <c r="AW54" s="19" t="n">
        <f aca="false">AE54-AS54</f>
        <v>25</v>
      </c>
      <c r="AX54" s="19" t="n">
        <f aca="false">MIN((AI54-AM54),MAX(0,AU_RES-(AJ54-AN54)))</f>
        <v>0</v>
      </c>
      <c r="AY54" s="19" t="n">
        <f aca="false">IF(K54&lt;=0,0,(AJ54-AN54)+AX54)</f>
        <v>5</v>
      </c>
      <c r="AZ54" s="19" t="n">
        <f aca="false">(AI54-AM54)-AX54+IF(K54&lt;=0,(AJ54-AN54)+AX54,0)</f>
        <v>0.0746572228165254</v>
      </c>
      <c r="BA54" s="19" t="n">
        <f aca="false">E54-L54</f>
        <v>0.227199401270048</v>
      </c>
      <c r="BB54" s="19" t="n">
        <f aca="false">BB53+BA54</f>
        <v>52.4778605994932</v>
      </c>
      <c r="BC54" s="19" t="n">
        <f aca="false">AT54+AU54+AV54+AW54</f>
        <v>36.8898952969502</v>
      </c>
      <c r="BD54" s="19" t="n">
        <f aca="false">K54-BC54</f>
        <v>10</v>
      </c>
    </row>
    <row r="55" customFormat="false" ht="15" hidden="false" customHeight="false" outlineLevel="0" collapsed="false">
      <c r="B55" s="18" t="n">
        <v>51</v>
      </c>
      <c r="C55" s="18" t="n">
        <f aca="false">MAX(AU_TERM-B55+1,1)</f>
        <v>10</v>
      </c>
      <c r="D55" s="19" t="n">
        <f aca="false">K54</f>
        <v>46.8898952969502</v>
      </c>
      <c r="E55" s="19" t="n">
        <f aca="false">D55*(1-(1-MIN(AU_CDR*AU_MULT2,0.999))^(1/12))</f>
        <v>0.371336289116661</v>
      </c>
      <c r="F55" s="19" t="n">
        <f aca="false">D55-E55</f>
        <v>46.5185590078335</v>
      </c>
      <c r="G55" s="19" t="n">
        <f aca="false">IF(F55&gt;0,F55*(AU_WAC/12)/(1-(1+AU_WAC/12)^(-C55)),0)</f>
        <v>4.94451854059734</v>
      </c>
      <c r="H55" s="19" t="n">
        <f aca="false">F55*AU_WAC/12</f>
        <v>0.523333788838127</v>
      </c>
      <c r="I55" s="19" t="n">
        <f aca="false">MIN(G55-H55,F55)</f>
        <v>4.42118475175921</v>
      </c>
      <c r="J55" s="19" t="n">
        <f aca="false">IF(C55&lt;=1,(F55-I55),(F55-I55)*(1-(1-AU_CPR)^(1/12)))</f>
        <v>0.367998867960867</v>
      </c>
      <c r="K55" s="19" t="n">
        <f aca="false">IF(C55&lt;=1,0,(F55-I55)-J55)</f>
        <v>41.7293753881134</v>
      </c>
      <c r="L55" s="19" t="n">
        <f aca="false">E55*AU_REC</f>
        <v>0.167101330102497</v>
      </c>
      <c r="M55" s="19" t="n">
        <f aca="false">H55+I55+J55+L55</f>
        <v>5.4796187386607</v>
      </c>
      <c r="N55" s="19" t="n">
        <f aca="false">MIN(D55*AU_SERV/12,M55)</f>
        <v>0.0390749127474585</v>
      </c>
      <c r="O55" s="19" t="n">
        <f aca="false">M55-N55</f>
        <v>5.44054382591324</v>
      </c>
      <c r="P55" s="19" t="n">
        <f aca="false">AT54</f>
        <v>0</v>
      </c>
      <c r="Q55" s="19" t="n">
        <f aca="false">P55*AU_A_CP/12</f>
        <v>0</v>
      </c>
      <c r="R55" s="19" t="n">
        <f aca="false">MIN(Q55,O55)</f>
        <v>0</v>
      </c>
      <c r="S55" s="19" t="n">
        <f aca="false">MIN(AY54,Q55-R55)</f>
        <v>0</v>
      </c>
      <c r="T55" s="19" t="n">
        <f aca="false">O55-R55</f>
        <v>5.44054382591324</v>
      </c>
      <c r="U55" s="19" t="n">
        <f aca="false">AU54</f>
        <v>0</v>
      </c>
      <c r="V55" s="19" t="n">
        <f aca="false">U55*AU_B_CP/12</f>
        <v>0</v>
      </c>
      <c r="W55" s="19" t="n">
        <f aca="false">MIN(V55,T55)</f>
        <v>0</v>
      </c>
      <c r="X55" s="19" t="n">
        <f aca="false">MIN((AY54-S55),V55-W55)</f>
        <v>0</v>
      </c>
      <c r="Y55" s="19" t="n">
        <f aca="false">T55-W55</f>
        <v>5.44054382591324</v>
      </c>
      <c r="Z55" s="19" t="n">
        <f aca="false">AV54</f>
        <v>11.8898952969502</v>
      </c>
      <c r="AA55" s="19" t="n">
        <f aca="false">Z55*AU_C_CP/12</f>
        <v>0.0594494764847509</v>
      </c>
      <c r="AB55" s="19" t="n">
        <f aca="false">MIN(AA55,Y55)</f>
        <v>0.0594494764847509</v>
      </c>
      <c r="AC55" s="19" t="n">
        <f aca="false">MIN(((AY54-S55)-X55),AA55-AB55)</f>
        <v>0</v>
      </c>
      <c r="AD55" s="19" t="n">
        <f aca="false">Y55-AB55</f>
        <v>5.38109434942849</v>
      </c>
      <c r="AE55" s="19" t="n">
        <f aca="false">AW54</f>
        <v>25</v>
      </c>
      <c r="AF55" s="19" t="n">
        <f aca="false">AE55*AU_D_CP/12</f>
        <v>0.151041666666667</v>
      </c>
      <c r="AG55" s="19" t="n">
        <f aca="false">MIN(AF55,AD55)</f>
        <v>0.151041666666667</v>
      </c>
      <c r="AH55" s="19" t="n">
        <f aca="false">MIN((((AY54-S55)-X55)-AC55),AF55-AG55)</f>
        <v>0</v>
      </c>
      <c r="AI55" s="19" t="n">
        <f aca="false">AD55-AG55</f>
        <v>5.23005268276183</v>
      </c>
      <c r="AJ55" s="19" t="n">
        <f aca="false">((((AY54-S55)-X55)-AC55)-AH55)</f>
        <v>5</v>
      </c>
      <c r="AK55" s="19" t="n">
        <f aca="false">IF(K55&gt;0,MAX(AU_OCT*K55,AU_OCF*AU_POOL),0)</f>
        <v>10</v>
      </c>
      <c r="AL55" s="19" t="n">
        <f aca="false">MAX(0,(P55+U55+Z55+AE55)-MAX(0,K55-AK55))</f>
        <v>5.16051990883674</v>
      </c>
      <c r="AM55" s="19" t="n">
        <f aca="false">MIN(AL55,AI55)</f>
        <v>5.16051990883674</v>
      </c>
      <c r="AN55" s="19" t="n">
        <f aca="false">IF(K55&lt;=0,MIN(AJ55,AL55-AM55),0)</f>
        <v>0</v>
      </c>
      <c r="AO55" s="19" t="n">
        <f aca="false">AM55+AN55</f>
        <v>5.16051990883674</v>
      </c>
      <c r="AP55" s="19" t="n">
        <f aca="false">MIN(P55,MAX(0,AO55-(0)))</f>
        <v>0</v>
      </c>
      <c r="AQ55" s="19" t="n">
        <f aca="false">MIN(U55,MAX(0,AO55-(P55)))</f>
        <v>0</v>
      </c>
      <c r="AR55" s="19" t="n">
        <f aca="false">MIN(Z55,MAX(0,AO55-(P55+U55)))</f>
        <v>5.16051990883674</v>
      </c>
      <c r="AS55" s="19" t="n">
        <f aca="false">MIN(AE55,MAX(0,AO55-(P55+U55+Z55)))</f>
        <v>0</v>
      </c>
      <c r="AT55" s="19" t="n">
        <f aca="false">P55-AP55</f>
        <v>0</v>
      </c>
      <c r="AU55" s="19" t="n">
        <f aca="false">U55-AQ55</f>
        <v>0</v>
      </c>
      <c r="AV55" s="19" t="n">
        <f aca="false">Z55-AR55</f>
        <v>6.72937538811345</v>
      </c>
      <c r="AW55" s="19" t="n">
        <f aca="false">AE55-AS55</f>
        <v>25</v>
      </c>
      <c r="AX55" s="19" t="n">
        <f aca="false">MIN((AI55-AM55),MAX(0,AU_RES-(AJ55-AN55)))</f>
        <v>0</v>
      </c>
      <c r="AY55" s="19" t="n">
        <f aca="false">IF(K55&lt;=0,0,(AJ55-AN55)+AX55)</f>
        <v>5</v>
      </c>
      <c r="AZ55" s="19" t="n">
        <f aca="false">(AI55-AM55)-AX55+IF(K55&lt;=0,(AJ55-AN55)+AX55,0)</f>
        <v>0.0695327739250864</v>
      </c>
      <c r="BA55" s="19" t="n">
        <f aca="false">E55-L55</f>
        <v>0.204234959014164</v>
      </c>
      <c r="BB55" s="19" t="n">
        <f aca="false">BB54+BA55</f>
        <v>52.6820955585074</v>
      </c>
      <c r="BC55" s="19" t="n">
        <f aca="false">AT55+AU55+AV55+AW55</f>
        <v>31.7293753881134</v>
      </c>
      <c r="BD55" s="19" t="n">
        <f aca="false">K55-BC55</f>
        <v>10</v>
      </c>
    </row>
    <row r="56" customFormat="false" ht="15" hidden="false" customHeight="false" outlineLevel="0" collapsed="false">
      <c r="B56" s="18" t="n">
        <v>52</v>
      </c>
      <c r="C56" s="18" t="n">
        <f aca="false">MAX(AU_TERM-B56+1,1)</f>
        <v>9</v>
      </c>
      <c r="D56" s="19" t="n">
        <f aca="false">K55</f>
        <v>41.7293753881134</v>
      </c>
      <c r="E56" s="19" t="n">
        <f aca="false">D56*(1-(1-MIN(AU_CDR*AU_MULT2,0.999))^(1/12))</f>
        <v>0.330468458196494</v>
      </c>
      <c r="F56" s="19" t="n">
        <f aca="false">D56-E56</f>
        <v>41.398906929917</v>
      </c>
      <c r="G56" s="19" t="n">
        <f aca="false">IF(F56&gt;0,F56*(AU_WAC/12)/(1-(1+AU_WAC/12)^(-C56)),0)</f>
        <v>4.86248053454075</v>
      </c>
      <c r="H56" s="19" t="n">
        <f aca="false">F56*AU_WAC/12</f>
        <v>0.465737702961566</v>
      </c>
      <c r="I56" s="19" t="n">
        <f aca="false">MIN(G56-H56,F56)</f>
        <v>4.39674283157918</v>
      </c>
      <c r="J56" s="19" t="n">
        <f aca="false">IF(C56&lt;=1,(F56-I56),(F56-I56)*(1-(1-AU_CPR)^(1/12)))</f>
        <v>0.323458523029515</v>
      </c>
      <c r="K56" s="19" t="n">
        <f aca="false">IF(C56&lt;=1,0,(F56-I56)-J56)</f>
        <v>36.6787055753083</v>
      </c>
      <c r="L56" s="19" t="n">
        <f aca="false">E56*AU_REC</f>
        <v>0.148710806188422</v>
      </c>
      <c r="M56" s="19" t="n">
        <f aca="false">H56+I56+J56+L56</f>
        <v>5.33464986375868</v>
      </c>
      <c r="N56" s="19" t="n">
        <f aca="false">MIN(D56*AU_SERV/12,M56)</f>
        <v>0.0347744794900945</v>
      </c>
      <c r="O56" s="19" t="n">
        <f aca="false">M56-N56</f>
        <v>5.29987538426859</v>
      </c>
      <c r="P56" s="19" t="n">
        <f aca="false">AT55</f>
        <v>0</v>
      </c>
      <c r="Q56" s="19" t="n">
        <f aca="false">P56*AU_A_CP/12</f>
        <v>0</v>
      </c>
      <c r="R56" s="19" t="n">
        <f aca="false">MIN(Q56,O56)</f>
        <v>0</v>
      </c>
      <c r="S56" s="19" t="n">
        <f aca="false">MIN(AY55,Q56-R56)</f>
        <v>0</v>
      </c>
      <c r="T56" s="19" t="n">
        <f aca="false">O56-R56</f>
        <v>5.29987538426859</v>
      </c>
      <c r="U56" s="19" t="n">
        <f aca="false">AU55</f>
        <v>0</v>
      </c>
      <c r="V56" s="19" t="n">
        <f aca="false">U56*AU_B_CP/12</f>
        <v>0</v>
      </c>
      <c r="W56" s="19" t="n">
        <f aca="false">MIN(V56,T56)</f>
        <v>0</v>
      </c>
      <c r="X56" s="19" t="n">
        <f aca="false">MIN((AY55-S56),V56-W56)</f>
        <v>0</v>
      </c>
      <c r="Y56" s="19" t="n">
        <f aca="false">T56-W56</f>
        <v>5.29987538426859</v>
      </c>
      <c r="Z56" s="19" t="n">
        <f aca="false">AV55</f>
        <v>6.72937538811345</v>
      </c>
      <c r="AA56" s="19" t="n">
        <f aca="false">Z56*AU_C_CP/12</f>
        <v>0.0336468769405672</v>
      </c>
      <c r="AB56" s="19" t="n">
        <f aca="false">MIN(AA56,Y56)</f>
        <v>0.0336468769405672</v>
      </c>
      <c r="AC56" s="19" t="n">
        <f aca="false">MIN(((AY55-S56)-X56),AA56-AB56)</f>
        <v>0</v>
      </c>
      <c r="AD56" s="19" t="n">
        <f aca="false">Y56-AB56</f>
        <v>5.26622850732802</v>
      </c>
      <c r="AE56" s="19" t="n">
        <f aca="false">AW55</f>
        <v>25</v>
      </c>
      <c r="AF56" s="19" t="n">
        <f aca="false">AE56*AU_D_CP/12</f>
        <v>0.151041666666667</v>
      </c>
      <c r="AG56" s="19" t="n">
        <f aca="false">MIN(AF56,AD56)</f>
        <v>0.151041666666667</v>
      </c>
      <c r="AH56" s="19" t="n">
        <f aca="false">MIN((((AY55-S56)-X56)-AC56),AF56-AG56)</f>
        <v>0</v>
      </c>
      <c r="AI56" s="19" t="n">
        <f aca="false">AD56-AG56</f>
        <v>5.11518684066135</v>
      </c>
      <c r="AJ56" s="19" t="n">
        <f aca="false">((((AY55-S56)-X56)-AC56)-AH56)</f>
        <v>5</v>
      </c>
      <c r="AK56" s="19" t="n">
        <f aca="false">IF(K56&gt;0,MAX(AU_OCT*K56,AU_OCF*AU_POOL),0)</f>
        <v>10</v>
      </c>
      <c r="AL56" s="19" t="n">
        <f aca="false">MAX(0,(P56+U56+Z56+AE56)-MAX(0,K56-AK56))</f>
        <v>5.05066981280519</v>
      </c>
      <c r="AM56" s="19" t="n">
        <f aca="false">MIN(AL56,AI56)</f>
        <v>5.05066981280519</v>
      </c>
      <c r="AN56" s="19" t="n">
        <f aca="false">IF(K56&lt;=0,MIN(AJ56,AL56-AM56),0)</f>
        <v>0</v>
      </c>
      <c r="AO56" s="19" t="n">
        <f aca="false">AM56+AN56</f>
        <v>5.05066981280519</v>
      </c>
      <c r="AP56" s="19" t="n">
        <f aca="false">MIN(P56,MAX(0,AO56-(0)))</f>
        <v>0</v>
      </c>
      <c r="AQ56" s="19" t="n">
        <f aca="false">MIN(U56,MAX(0,AO56-(P56)))</f>
        <v>0</v>
      </c>
      <c r="AR56" s="19" t="n">
        <f aca="false">MIN(Z56,MAX(0,AO56-(P56+U56)))</f>
        <v>5.05066981280519</v>
      </c>
      <c r="AS56" s="19" t="n">
        <f aca="false">MIN(AE56,MAX(0,AO56-(P56+U56+Z56)))</f>
        <v>0</v>
      </c>
      <c r="AT56" s="19" t="n">
        <f aca="false">P56-AP56</f>
        <v>0</v>
      </c>
      <c r="AU56" s="19" t="n">
        <f aca="false">U56-AQ56</f>
        <v>0</v>
      </c>
      <c r="AV56" s="19" t="n">
        <f aca="false">Z56-AR56</f>
        <v>1.67870557530826</v>
      </c>
      <c r="AW56" s="19" t="n">
        <f aca="false">AE56-AS56</f>
        <v>25</v>
      </c>
      <c r="AX56" s="19" t="n">
        <f aca="false">MIN((AI56-AM56),MAX(0,AU_RES-(AJ56-AN56)))</f>
        <v>0</v>
      </c>
      <c r="AY56" s="19" t="n">
        <f aca="false">IF(K56&lt;=0,0,(AJ56-AN56)+AX56)</f>
        <v>5</v>
      </c>
      <c r="AZ56" s="19" t="n">
        <f aca="false">(AI56-AM56)-AX56+IF(K56&lt;=0,(AJ56-AN56)+AX56,0)</f>
        <v>0.064517027856164</v>
      </c>
      <c r="BA56" s="19" t="n">
        <f aca="false">E56-L56</f>
        <v>0.181757652008072</v>
      </c>
      <c r="BB56" s="19" t="n">
        <f aca="false">BB55+BA56</f>
        <v>52.8638532105155</v>
      </c>
      <c r="BC56" s="19" t="n">
        <f aca="false">AT56+AU56+AV56+AW56</f>
        <v>26.6787055753083</v>
      </c>
      <c r="BD56" s="19" t="n">
        <f aca="false">K56-BC56</f>
        <v>10</v>
      </c>
    </row>
    <row r="57" customFormat="false" ht="15" hidden="false" customHeight="false" outlineLevel="0" collapsed="false">
      <c r="B57" s="18" t="n">
        <v>53</v>
      </c>
      <c r="C57" s="18" t="n">
        <f aca="false">MAX(AU_TERM-B57+1,1)</f>
        <v>8</v>
      </c>
      <c r="D57" s="19" t="n">
        <f aca="false">K56</f>
        <v>36.6787055753083</v>
      </c>
      <c r="E57" s="19" t="n">
        <f aca="false">D57*(1-(1-MIN(AU_CDR*AU_MULT2,0.999))^(1/12))</f>
        <v>0.290470565815561</v>
      </c>
      <c r="F57" s="19" t="n">
        <f aca="false">D57-E57</f>
        <v>36.3882350094927</v>
      </c>
      <c r="G57" s="19" t="n">
        <f aca="false">IF(F57&gt;0,F57*(AU_WAC/12)/(1-(1+AU_WAC/12)^(-C57)),0)</f>
        <v>4.78180367909619</v>
      </c>
      <c r="H57" s="19" t="n">
        <f aca="false">F57*AU_WAC/12</f>
        <v>0.409367643856793</v>
      </c>
      <c r="I57" s="19" t="n">
        <f aca="false">MIN(G57-H57,F57)</f>
        <v>4.37243603523939</v>
      </c>
      <c r="J57" s="19" t="n">
        <f aca="false">IF(C57&lt;=1,(F57-I57),(F57-I57)*(1-(1-AU_CPR)^(1/12)))</f>
        <v>0.279869659036701</v>
      </c>
      <c r="K57" s="19" t="n">
        <f aca="false">IF(C57&lt;=1,0,(F57-I57)-J57)</f>
        <v>31.7359293152166</v>
      </c>
      <c r="L57" s="19" t="n">
        <f aca="false">E57*AU_REC</f>
        <v>0.130711754617003</v>
      </c>
      <c r="M57" s="19" t="n">
        <f aca="false">H57+I57+J57+L57</f>
        <v>5.19238509274989</v>
      </c>
      <c r="N57" s="19" t="n">
        <f aca="false">MIN(D57*AU_SERV/12,M57)</f>
        <v>0.0305655879794235</v>
      </c>
      <c r="O57" s="19" t="n">
        <f aca="false">M57-N57</f>
        <v>5.16181950477047</v>
      </c>
      <c r="P57" s="19" t="n">
        <f aca="false">AT56</f>
        <v>0</v>
      </c>
      <c r="Q57" s="19" t="n">
        <f aca="false">P57*AU_A_CP/12</f>
        <v>0</v>
      </c>
      <c r="R57" s="19" t="n">
        <f aca="false">MIN(Q57,O57)</f>
        <v>0</v>
      </c>
      <c r="S57" s="19" t="n">
        <f aca="false">MIN(AY56,Q57-R57)</f>
        <v>0</v>
      </c>
      <c r="T57" s="19" t="n">
        <f aca="false">O57-R57</f>
        <v>5.16181950477047</v>
      </c>
      <c r="U57" s="19" t="n">
        <f aca="false">AU56</f>
        <v>0</v>
      </c>
      <c r="V57" s="19" t="n">
        <f aca="false">U57*AU_B_CP/12</f>
        <v>0</v>
      </c>
      <c r="W57" s="19" t="n">
        <f aca="false">MIN(V57,T57)</f>
        <v>0</v>
      </c>
      <c r="X57" s="19" t="n">
        <f aca="false">MIN((AY56-S57),V57-W57)</f>
        <v>0</v>
      </c>
      <c r="Y57" s="19" t="n">
        <f aca="false">T57-W57</f>
        <v>5.16181950477047</v>
      </c>
      <c r="Z57" s="19" t="n">
        <f aca="false">AV56</f>
        <v>1.67870557530826</v>
      </c>
      <c r="AA57" s="19" t="n">
        <f aca="false">Z57*AU_C_CP/12</f>
        <v>0.00839352787654128</v>
      </c>
      <c r="AB57" s="19" t="n">
        <f aca="false">MIN(AA57,Y57)</f>
        <v>0.00839352787654128</v>
      </c>
      <c r="AC57" s="19" t="n">
        <f aca="false">MIN(((AY56-S57)-X57),AA57-AB57)</f>
        <v>0</v>
      </c>
      <c r="AD57" s="19" t="n">
        <f aca="false">Y57-AB57</f>
        <v>5.15342597689392</v>
      </c>
      <c r="AE57" s="19" t="n">
        <f aca="false">AW56</f>
        <v>25</v>
      </c>
      <c r="AF57" s="19" t="n">
        <f aca="false">AE57*AU_D_CP/12</f>
        <v>0.151041666666667</v>
      </c>
      <c r="AG57" s="19" t="n">
        <f aca="false">MIN(AF57,AD57)</f>
        <v>0.151041666666667</v>
      </c>
      <c r="AH57" s="19" t="n">
        <f aca="false">MIN((((AY56-S57)-X57)-AC57),AF57-AG57)</f>
        <v>0</v>
      </c>
      <c r="AI57" s="19" t="n">
        <f aca="false">AD57-AG57</f>
        <v>5.00238431022726</v>
      </c>
      <c r="AJ57" s="19" t="n">
        <f aca="false">((((AY56-S57)-X57)-AC57)-AH57)</f>
        <v>5</v>
      </c>
      <c r="AK57" s="19" t="n">
        <f aca="false">IF(K57&gt;0,MAX(AU_OCT*K57,AU_OCF*AU_POOL),0)</f>
        <v>10</v>
      </c>
      <c r="AL57" s="19" t="n">
        <f aca="false">MAX(0,(P57+U57+Z57+AE57)-MAX(0,K57-AK57))</f>
        <v>4.94277626009166</v>
      </c>
      <c r="AM57" s="19" t="n">
        <f aca="false">MIN(AL57,AI57)</f>
        <v>4.94277626009166</v>
      </c>
      <c r="AN57" s="19" t="n">
        <f aca="false">IF(K57&lt;=0,MIN(AJ57,AL57-AM57),0)</f>
        <v>0</v>
      </c>
      <c r="AO57" s="19" t="n">
        <f aca="false">AM57+AN57</f>
        <v>4.94277626009166</v>
      </c>
      <c r="AP57" s="19" t="n">
        <f aca="false">MIN(P57,MAX(0,AO57-(0)))</f>
        <v>0</v>
      </c>
      <c r="AQ57" s="19" t="n">
        <f aca="false">MIN(U57,MAX(0,AO57-(P57)))</f>
        <v>0</v>
      </c>
      <c r="AR57" s="19" t="n">
        <f aca="false">MIN(Z57,MAX(0,AO57-(P57+U57)))</f>
        <v>1.67870557530826</v>
      </c>
      <c r="AS57" s="19" t="n">
        <f aca="false">MIN(AE57,MAX(0,AO57-(P57+U57+Z57)))</f>
        <v>3.2640706847834</v>
      </c>
      <c r="AT57" s="19" t="n">
        <f aca="false">P57-AP57</f>
        <v>0</v>
      </c>
      <c r="AU57" s="19" t="n">
        <f aca="false">U57-AQ57</f>
        <v>0</v>
      </c>
      <c r="AV57" s="19" t="n">
        <f aca="false">Z57-AR57</f>
        <v>0</v>
      </c>
      <c r="AW57" s="19" t="n">
        <f aca="false">AE57-AS57</f>
        <v>21.7359293152166</v>
      </c>
      <c r="AX57" s="19" t="n">
        <f aca="false">MIN((AI57-AM57),MAX(0,AU_RES-(AJ57-AN57)))</f>
        <v>0</v>
      </c>
      <c r="AY57" s="19" t="n">
        <f aca="false">IF(K57&lt;=0,0,(AJ57-AN57)+AX57)</f>
        <v>5</v>
      </c>
      <c r="AZ57" s="19" t="n">
        <f aca="false">(AI57-AM57)-AX57+IF(K57&lt;=0,(AJ57-AN57)+AX57,0)</f>
        <v>0.0596080501355978</v>
      </c>
      <c r="BA57" s="19" t="n">
        <f aca="false">E57-L57</f>
        <v>0.159758811198559</v>
      </c>
      <c r="BB57" s="19" t="n">
        <f aca="false">BB56+BA57</f>
        <v>53.023612021714</v>
      </c>
      <c r="BC57" s="19" t="n">
        <f aca="false">AT57+AU57+AV57+AW57</f>
        <v>21.7359293152166</v>
      </c>
      <c r="BD57" s="19" t="n">
        <f aca="false">K57-BC57</f>
        <v>10</v>
      </c>
    </row>
    <row r="58" customFormat="false" ht="15" hidden="false" customHeight="false" outlineLevel="0" collapsed="false">
      <c r="B58" s="18" t="n">
        <v>54</v>
      </c>
      <c r="C58" s="18" t="n">
        <f aca="false">MAX(AU_TERM-B58+1,1)</f>
        <v>7</v>
      </c>
      <c r="D58" s="19" t="n">
        <f aca="false">K57</f>
        <v>31.7359293152166</v>
      </c>
      <c r="E58" s="19" t="n">
        <f aca="false">D58*(1-(1-MIN(AU_CDR*AU_MULT2,0.999))^(1/12))</f>
        <v>0.251327117472742</v>
      </c>
      <c r="F58" s="19" t="n">
        <f aca="false">D58-E58</f>
        <v>31.4846021977439</v>
      </c>
      <c r="G58" s="19" t="n">
        <f aca="false">IF(F58&gt;0,F58*(AU_WAC/12)/(1-(1+AU_WAC/12)^(-C58)),0)</f>
        <v>4.70246539045065</v>
      </c>
      <c r="H58" s="19" t="n">
        <f aca="false">F58*AU_WAC/12</f>
        <v>0.354201774724618</v>
      </c>
      <c r="I58" s="19" t="n">
        <f aca="false">MIN(G58-H58,F58)</f>
        <v>4.34826361572603</v>
      </c>
      <c r="J58" s="19" t="n">
        <f aca="false">IF(C58&lt;=1,(F58-I58),(F58-I58)*(1-(1-AU_CPR)^(1/12)))</f>
        <v>0.237215314618926</v>
      </c>
      <c r="K58" s="19" t="n">
        <f aca="false">IF(C58&lt;=1,0,(F58-I58)-J58)</f>
        <v>26.8991232673989</v>
      </c>
      <c r="L58" s="19" t="n">
        <f aca="false">E58*AU_REC</f>
        <v>0.113097202862734</v>
      </c>
      <c r="M58" s="19" t="n">
        <f aca="false">H58+I58+J58+L58</f>
        <v>5.05277790793231</v>
      </c>
      <c r="N58" s="19" t="n">
        <f aca="false">MIN(D58*AU_SERV/12,M58)</f>
        <v>0.0264466077626805</v>
      </c>
      <c r="O58" s="19" t="n">
        <f aca="false">M58-N58</f>
        <v>5.02633130016963</v>
      </c>
      <c r="P58" s="19" t="n">
        <f aca="false">AT57</f>
        <v>0</v>
      </c>
      <c r="Q58" s="19" t="n">
        <f aca="false">P58*AU_A_CP/12</f>
        <v>0</v>
      </c>
      <c r="R58" s="19" t="n">
        <f aca="false">MIN(Q58,O58)</f>
        <v>0</v>
      </c>
      <c r="S58" s="19" t="n">
        <f aca="false">MIN(AY57,Q58-R58)</f>
        <v>0</v>
      </c>
      <c r="T58" s="19" t="n">
        <f aca="false">O58-R58</f>
        <v>5.02633130016963</v>
      </c>
      <c r="U58" s="19" t="n">
        <f aca="false">AU57</f>
        <v>0</v>
      </c>
      <c r="V58" s="19" t="n">
        <f aca="false">U58*AU_B_CP/12</f>
        <v>0</v>
      </c>
      <c r="W58" s="19" t="n">
        <f aca="false">MIN(V58,T58)</f>
        <v>0</v>
      </c>
      <c r="X58" s="19" t="n">
        <f aca="false">MIN((AY57-S58),V58-W58)</f>
        <v>0</v>
      </c>
      <c r="Y58" s="19" t="n">
        <f aca="false">T58-W58</f>
        <v>5.02633130016963</v>
      </c>
      <c r="Z58" s="19" t="n">
        <f aca="false">AV57</f>
        <v>0</v>
      </c>
      <c r="AA58" s="19" t="n">
        <f aca="false">Z58*AU_C_CP/12</f>
        <v>0</v>
      </c>
      <c r="AB58" s="19" t="n">
        <f aca="false">MIN(AA58,Y58)</f>
        <v>0</v>
      </c>
      <c r="AC58" s="19" t="n">
        <f aca="false">MIN(((AY57-S58)-X58),AA58-AB58)</f>
        <v>0</v>
      </c>
      <c r="AD58" s="19" t="n">
        <f aca="false">Y58-AB58</f>
        <v>5.02633130016963</v>
      </c>
      <c r="AE58" s="19" t="n">
        <f aca="false">AW57</f>
        <v>21.7359293152166</v>
      </c>
      <c r="AF58" s="19" t="n">
        <f aca="false">AE58*AU_D_CP/12</f>
        <v>0.131321239612767</v>
      </c>
      <c r="AG58" s="19" t="n">
        <f aca="false">MIN(AF58,AD58)</f>
        <v>0.131321239612767</v>
      </c>
      <c r="AH58" s="19" t="n">
        <f aca="false">MIN((((AY57-S58)-X58)-AC58),AF58-AG58)</f>
        <v>0</v>
      </c>
      <c r="AI58" s="19" t="n">
        <f aca="false">AD58-AG58</f>
        <v>4.89501006055686</v>
      </c>
      <c r="AJ58" s="19" t="n">
        <f aca="false">((((AY57-S58)-X58)-AC58)-AH58)</f>
        <v>5</v>
      </c>
      <c r="AK58" s="19" t="n">
        <f aca="false">IF(K58&gt;0,MAX(AU_OCT*K58,AU_OCF*AU_POOL),0)</f>
        <v>10</v>
      </c>
      <c r="AL58" s="19" t="n">
        <f aca="false">MAX(0,(P58+U58+Z58+AE58)-MAX(0,K58-AK58))</f>
        <v>4.8368060478177</v>
      </c>
      <c r="AM58" s="19" t="n">
        <f aca="false">MIN(AL58,AI58)</f>
        <v>4.8368060478177</v>
      </c>
      <c r="AN58" s="19" t="n">
        <f aca="false">IF(K58&lt;=0,MIN(AJ58,AL58-AM58),0)</f>
        <v>0</v>
      </c>
      <c r="AO58" s="19" t="n">
        <f aca="false">AM58+AN58</f>
        <v>4.8368060478177</v>
      </c>
      <c r="AP58" s="19" t="n">
        <f aca="false">MIN(P58,MAX(0,AO58-(0)))</f>
        <v>0</v>
      </c>
      <c r="AQ58" s="19" t="n">
        <f aca="false">MIN(U58,MAX(0,AO58-(P58)))</f>
        <v>0</v>
      </c>
      <c r="AR58" s="19" t="n">
        <f aca="false">MIN(Z58,MAX(0,AO58-(P58+U58)))</f>
        <v>0</v>
      </c>
      <c r="AS58" s="19" t="n">
        <f aca="false">MIN(AE58,MAX(0,AO58-(P58+U58+Z58)))</f>
        <v>4.8368060478177</v>
      </c>
      <c r="AT58" s="19" t="n">
        <f aca="false">P58-AP58</f>
        <v>0</v>
      </c>
      <c r="AU58" s="19" t="n">
        <f aca="false">U58-AQ58</f>
        <v>0</v>
      </c>
      <c r="AV58" s="19" t="n">
        <f aca="false">Z58-AR58</f>
        <v>0</v>
      </c>
      <c r="AW58" s="19" t="n">
        <f aca="false">AE58-AS58</f>
        <v>16.8991232673989</v>
      </c>
      <c r="AX58" s="19" t="n">
        <f aca="false">MIN((AI58-AM58),MAX(0,AU_RES-(AJ58-AN58)))</f>
        <v>0</v>
      </c>
      <c r="AY58" s="19" t="n">
        <f aca="false">IF(K58&lt;=0,0,(AJ58-AN58)+AX58)</f>
        <v>5</v>
      </c>
      <c r="AZ58" s="19" t="n">
        <f aca="false">(AI58-AM58)-AX58+IF(K58&lt;=0,(AJ58-AN58)+AX58,0)</f>
        <v>0.0582040127391643</v>
      </c>
      <c r="BA58" s="19" t="n">
        <f aca="false">E58-L58</f>
        <v>0.138229914610008</v>
      </c>
      <c r="BB58" s="19" t="n">
        <f aca="false">BB57+BA58</f>
        <v>53.161841936324</v>
      </c>
      <c r="BC58" s="19" t="n">
        <f aca="false">AT58+AU58+AV58+AW58</f>
        <v>16.8991232673989</v>
      </c>
      <c r="BD58" s="19" t="n">
        <f aca="false">K58-BC58</f>
        <v>10</v>
      </c>
    </row>
    <row r="59" customFormat="false" ht="15" hidden="false" customHeight="false" outlineLevel="0" collapsed="false">
      <c r="B59" s="18" t="n">
        <v>55</v>
      </c>
      <c r="C59" s="18" t="n">
        <f aca="false">MAX(AU_TERM-B59+1,1)</f>
        <v>6</v>
      </c>
      <c r="D59" s="19" t="n">
        <f aca="false">K58</f>
        <v>26.8991232673989</v>
      </c>
      <c r="E59" s="19" t="n">
        <f aca="false">D59*(1-(1-MIN(AU_CDR*AU_MULT2,0.999))^(1/12))</f>
        <v>0.21302288161128</v>
      </c>
      <c r="F59" s="19" t="n">
        <f aca="false">D59-E59</f>
        <v>26.6861003857876</v>
      </c>
      <c r="G59" s="19" t="n">
        <f aca="false">IF(F59&gt;0,F59*(AU_WAC/12)/(1-(1+AU_WAC/12)^(-C59)),0)</f>
        <v>4.62444345949513</v>
      </c>
      <c r="H59" s="19" t="n">
        <f aca="false">F59*AU_WAC/12</f>
        <v>0.300218629340111</v>
      </c>
      <c r="I59" s="19" t="n">
        <f aca="false">MIN(G59-H59,F59)</f>
        <v>4.32422483015502</v>
      </c>
      <c r="J59" s="19" t="n">
        <f aca="false">IF(C59&lt;=1,(F59-I59),(F59-I59)*(1-(1-AU_CPR)^(1/12)))</f>
        <v>0.195478816324683</v>
      </c>
      <c r="K59" s="19" t="n">
        <f aca="false">IF(C59&lt;=1,0,(F59-I59)-J59)</f>
        <v>22.1663967393079</v>
      </c>
      <c r="L59" s="19" t="n">
        <f aca="false">E59*AU_REC</f>
        <v>0.0958602967250761</v>
      </c>
      <c r="M59" s="19" t="n">
        <f aca="false">H59+I59+J59+L59</f>
        <v>4.91578257254489</v>
      </c>
      <c r="N59" s="19" t="n">
        <f aca="false">MIN(D59*AU_SERV/12,M59)</f>
        <v>0.0224159360561658</v>
      </c>
      <c r="O59" s="19" t="n">
        <f aca="false">M59-N59</f>
        <v>4.89336663648872</v>
      </c>
      <c r="P59" s="19" t="n">
        <f aca="false">AT58</f>
        <v>0</v>
      </c>
      <c r="Q59" s="19" t="n">
        <f aca="false">P59*AU_A_CP/12</f>
        <v>0</v>
      </c>
      <c r="R59" s="19" t="n">
        <f aca="false">MIN(Q59,O59)</f>
        <v>0</v>
      </c>
      <c r="S59" s="19" t="n">
        <f aca="false">MIN(AY58,Q59-R59)</f>
        <v>0</v>
      </c>
      <c r="T59" s="19" t="n">
        <f aca="false">O59-R59</f>
        <v>4.89336663648872</v>
      </c>
      <c r="U59" s="19" t="n">
        <f aca="false">AU58</f>
        <v>0</v>
      </c>
      <c r="V59" s="19" t="n">
        <f aca="false">U59*AU_B_CP/12</f>
        <v>0</v>
      </c>
      <c r="W59" s="19" t="n">
        <f aca="false">MIN(V59,T59)</f>
        <v>0</v>
      </c>
      <c r="X59" s="19" t="n">
        <f aca="false">MIN((AY58-S59),V59-W59)</f>
        <v>0</v>
      </c>
      <c r="Y59" s="19" t="n">
        <f aca="false">T59-W59</f>
        <v>4.89336663648872</v>
      </c>
      <c r="Z59" s="19" t="n">
        <f aca="false">AV58</f>
        <v>0</v>
      </c>
      <c r="AA59" s="19" t="n">
        <f aca="false">Z59*AU_C_CP/12</f>
        <v>0</v>
      </c>
      <c r="AB59" s="19" t="n">
        <f aca="false">MIN(AA59,Y59)</f>
        <v>0</v>
      </c>
      <c r="AC59" s="19" t="n">
        <f aca="false">MIN(((AY58-S59)-X59),AA59-AB59)</f>
        <v>0</v>
      </c>
      <c r="AD59" s="19" t="n">
        <f aca="false">Y59-AB59</f>
        <v>4.89336663648872</v>
      </c>
      <c r="AE59" s="19" t="n">
        <f aca="false">AW58</f>
        <v>16.8991232673989</v>
      </c>
      <c r="AF59" s="19" t="n">
        <f aca="false">AE59*AU_D_CP/12</f>
        <v>0.102098869740535</v>
      </c>
      <c r="AG59" s="19" t="n">
        <f aca="false">MIN(AF59,AD59)</f>
        <v>0.102098869740535</v>
      </c>
      <c r="AH59" s="19" t="n">
        <f aca="false">MIN((((AY58-S59)-X59)-AC59),AF59-AG59)</f>
        <v>0</v>
      </c>
      <c r="AI59" s="19" t="n">
        <f aca="false">AD59-AG59</f>
        <v>4.79126776674819</v>
      </c>
      <c r="AJ59" s="19" t="n">
        <f aca="false">((((AY58-S59)-X59)-AC59)-AH59)</f>
        <v>5</v>
      </c>
      <c r="AK59" s="19" t="n">
        <f aca="false">IF(K59&gt;0,MAX(AU_OCT*K59,AU_OCF*AU_POOL),0)</f>
        <v>10</v>
      </c>
      <c r="AL59" s="19" t="n">
        <f aca="false">MAX(0,(P59+U59+Z59+AE59)-MAX(0,K59-AK59))</f>
        <v>4.73272652809099</v>
      </c>
      <c r="AM59" s="19" t="n">
        <f aca="false">MIN(AL59,AI59)</f>
        <v>4.73272652809099</v>
      </c>
      <c r="AN59" s="19" t="n">
        <f aca="false">IF(K59&lt;=0,MIN(AJ59,AL59-AM59),0)</f>
        <v>0</v>
      </c>
      <c r="AO59" s="19" t="n">
        <f aca="false">AM59+AN59</f>
        <v>4.73272652809099</v>
      </c>
      <c r="AP59" s="19" t="n">
        <f aca="false">MIN(P59,MAX(0,AO59-(0)))</f>
        <v>0</v>
      </c>
      <c r="AQ59" s="19" t="n">
        <f aca="false">MIN(U59,MAX(0,AO59-(P59)))</f>
        <v>0</v>
      </c>
      <c r="AR59" s="19" t="n">
        <f aca="false">MIN(Z59,MAX(0,AO59-(P59+U59)))</f>
        <v>0</v>
      </c>
      <c r="AS59" s="19" t="n">
        <f aca="false">MIN(AE59,MAX(0,AO59-(P59+U59+Z59)))</f>
        <v>4.73272652809099</v>
      </c>
      <c r="AT59" s="19" t="n">
        <f aca="false">P59-AP59</f>
        <v>0</v>
      </c>
      <c r="AU59" s="19" t="n">
        <f aca="false">U59-AQ59</f>
        <v>0</v>
      </c>
      <c r="AV59" s="19" t="n">
        <f aca="false">Z59-AR59</f>
        <v>0</v>
      </c>
      <c r="AW59" s="19" t="n">
        <f aca="false">AE59-AS59</f>
        <v>12.1663967393079</v>
      </c>
      <c r="AX59" s="19" t="n">
        <f aca="false">MIN((AI59-AM59),MAX(0,AU_RES-(AJ59-AN59)))</f>
        <v>0</v>
      </c>
      <c r="AY59" s="19" t="n">
        <f aca="false">IF(K59&lt;=0,0,(AJ59-AN59)+AX59)</f>
        <v>5</v>
      </c>
      <c r="AZ59" s="19" t="n">
        <f aca="false">(AI59-AM59)-AX59+IF(K59&lt;=0,(AJ59-AN59)+AX59,0)</f>
        <v>0.0585412386572033</v>
      </c>
      <c r="BA59" s="19" t="n">
        <f aca="false">E59-L59</f>
        <v>0.117162584886204</v>
      </c>
      <c r="BB59" s="19" t="n">
        <f aca="false">BB58+BA59</f>
        <v>53.2790045212102</v>
      </c>
      <c r="BC59" s="19" t="n">
        <f aca="false">AT59+AU59+AV59+AW59</f>
        <v>12.1663967393079</v>
      </c>
      <c r="BD59" s="19" t="n">
        <f aca="false">K59-BC59</f>
        <v>10</v>
      </c>
    </row>
    <row r="60" customFormat="false" ht="15" hidden="false" customHeight="false" outlineLevel="0" collapsed="false">
      <c r="B60" s="18" t="n">
        <v>56</v>
      </c>
      <c r="C60" s="18" t="n">
        <f aca="false">MAX(AU_TERM-B60+1,1)</f>
        <v>5</v>
      </c>
      <c r="D60" s="19" t="n">
        <f aca="false">K59</f>
        <v>22.1663967393079</v>
      </c>
      <c r="E60" s="19" t="n">
        <f aca="false">D60*(1-(1-MIN(AU_CDR*AU_MULT2,0.999))^(1/12))</f>
        <v>0.175542885223666</v>
      </c>
      <c r="F60" s="19" t="n">
        <f aca="false">D60-E60</f>
        <v>21.9908538540843</v>
      </c>
      <c r="G60" s="19" t="n">
        <f aca="false">IF(F60&gt;0,F60*(AU_WAC/12)/(1-(1+AU_WAC/12)^(-C60)),0)</f>
        <v>4.54771604560771</v>
      </c>
      <c r="H60" s="19" t="n">
        <f aca="false">F60*AU_WAC/12</f>
        <v>0.247397105858448</v>
      </c>
      <c r="I60" s="19" t="n">
        <f aca="false">MIN(G60-H60,F60)</f>
        <v>4.30031893974926</v>
      </c>
      <c r="J60" s="19" t="n">
        <f aca="false">IF(C60&lt;=1,(F60-I60),(F60-I60)*(1-(1-AU_CPR)^(1/12)))</f>
        <v>0.154643773801596</v>
      </c>
      <c r="K60" s="19" t="n">
        <f aca="false">IF(C60&lt;=1,0,(F60-I60)-J60)</f>
        <v>17.5358911405334</v>
      </c>
      <c r="L60" s="19" t="n">
        <f aca="false">E60*AU_REC</f>
        <v>0.0789942983506498</v>
      </c>
      <c r="M60" s="19" t="n">
        <f aca="false">H60+I60+J60+L60</f>
        <v>4.78135411775995</v>
      </c>
      <c r="N60" s="19" t="n">
        <f aca="false">MIN(D60*AU_SERV/12,M60)</f>
        <v>0.0184719972827566</v>
      </c>
      <c r="O60" s="19" t="n">
        <f aca="false">M60-N60</f>
        <v>4.7628821204772</v>
      </c>
      <c r="P60" s="19" t="n">
        <f aca="false">AT59</f>
        <v>0</v>
      </c>
      <c r="Q60" s="19" t="n">
        <f aca="false">P60*AU_A_CP/12</f>
        <v>0</v>
      </c>
      <c r="R60" s="19" t="n">
        <f aca="false">MIN(Q60,O60)</f>
        <v>0</v>
      </c>
      <c r="S60" s="19" t="n">
        <f aca="false">MIN(AY59,Q60-R60)</f>
        <v>0</v>
      </c>
      <c r="T60" s="19" t="n">
        <f aca="false">O60-R60</f>
        <v>4.7628821204772</v>
      </c>
      <c r="U60" s="19" t="n">
        <f aca="false">AU59</f>
        <v>0</v>
      </c>
      <c r="V60" s="19" t="n">
        <f aca="false">U60*AU_B_CP/12</f>
        <v>0</v>
      </c>
      <c r="W60" s="19" t="n">
        <f aca="false">MIN(V60,T60)</f>
        <v>0</v>
      </c>
      <c r="X60" s="19" t="n">
        <f aca="false">MIN((AY59-S60),V60-W60)</f>
        <v>0</v>
      </c>
      <c r="Y60" s="19" t="n">
        <f aca="false">T60-W60</f>
        <v>4.7628821204772</v>
      </c>
      <c r="Z60" s="19" t="n">
        <f aca="false">AV59</f>
        <v>0</v>
      </c>
      <c r="AA60" s="19" t="n">
        <f aca="false">Z60*AU_C_CP/12</f>
        <v>0</v>
      </c>
      <c r="AB60" s="19" t="n">
        <f aca="false">MIN(AA60,Y60)</f>
        <v>0</v>
      </c>
      <c r="AC60" s="19" t="n">
        <f aca="false">MIN(((AY59-S60)-X60),AA60-AB60)</f>
        <v>0</v>
      </c>
      <c r="AD60" s="19" t="n">
        <f aca="false">Y60-AB60</f>
        <v>4.7628821204772</v>
      </c>
      <c r="AE60" s="19" t="n">
        <f aca="false">AW59</f>
        <v>12.1663967393079</v>
      </c>
      <c r="AF60" s="19" t="n">
        <f aca="false">AE60*AU_D_CP/12</f>
        <v>0.0735053136333187</v>
      </c>
      <c r="AG60" s="19" t="n">
        <f aca="false">MIN(AF60,AD60)</f>
        <v>0.0735053136333187</v>
      </c>
      <c r="AH60" s="19" t="n">
        <f aca="false">MIN((((AY59-S60)-X60)-AC60),AF60-AG60)</f>
        <v>0</v>
      </c>
      <c r="AI60" s="19" t="n">
        <f aca="false">AD60-AG60</f>
        <v>4.68937680684388</v>
      </c>
      <c r="AJ60" s="19" t="n">
        <f aca="false">((((AY59-S60)-X60)-AC60)-AH60)</f>
        <v>5</v>
      </c>
      <c r="AK60" s="19" t="n">
        <f aca="false">IF(K60&gt;0,MAX(AU_OCT*K60,AU_OCF*AU_POOL),0)</f>
        <v>10</v>
      </c>
      <c r="AL60" s="19" t="n">
        <f aca="false">MAX(0,(P60+U60+Z60+AE60)-MAX(0,K60-AK60))</f>
        <v>4.63050559877452</v>
      </c>
      <c r="AM60" s="19" t="n">
        <f aca="false">MIN(AL60,AI60)</f>
        <v>4.63050559877452</v>
      </c>
      <c r="AN60" s="19" t="n">
        <f aca="false">IF(K60&lt;=0,MIN(AJ60,AL60-AM60),0)</f>
        <v>0</v>
      </c>
      <c r="AO60" s="19" t="n">
        <f aca="false">AM60+AN60</f>
        <v>4.63050559877452</v>
      </c>
      <c r="AP60" s="19" t="n">
        <f aca="false">MIN(P60,MAX(0,AO60-(0)))</f>
        <v>0</v>
      </c>
      <c r="AQ60" s="19" t="n">
        <f aca="false">MIN(U60,MAX(0,AO60-(P60)))</f>
        <v>0</v>
      </c>
      <c r="AR60" s="19" t="n">
        <f aca="false">MIN(Z60,MAX(0,AO60-(P60+U60)))</f>
        <v>0</v>
      </c>
      <c r="AS60" s="19" t="n">
        <f aca="false">MIN(AE60,MAX(0,AO60-(P60+U60+Z60)))</f>
        <v>4.63050559877452</v>
      </c>
      <c r="AT60" s="19" t="n">
        <f aca="false">P60-AP60</f>
        <v>0</v>
      </c>
      <c r="AU60" s="19" t="n">
        <f aca="false">U60-AQ60</f>
        <v>0</v>
      </c>
      <c r="AV60" s="19" t="n">
        <f aca="false">Z60-AR60</f>
        <v>0</v>
      </c>
      <c r="AW60" s="19" t="n">
        <f aca="false">AE60-AS60</f>
        <v>7.53589114053339</v>
      </c>
      <c r="AX60" s="19" t="n">
        <f aca="false">MIN((AI60-AM60),MAX(0,AU_RES-(AJ60-AN60)))</f>
        <v>0</v>
      </c>
      <c r="AY60" s="19" t="n">
        <f aca="false">IF(K60&lt;=0,0,(AJ60-AN60)+AX60)</f>
        <v>5</v>
      </c>
      <c r="AZ60" s="19" t="n">
        <f aca="false">(AI60-AM60)-AX60+IF(K60&lt;=0,(AJ60-AN60)+AX60,0)</f>
        <v>0.0588712080693545</v>
      </c>
      <c r="BA60" s="19" t="n">
        <f aca="false">E60-L60</f>
        <v>0.0965485868730164</v>
      </c>
      <c r="BB60" s="19" t="n">
        <f aca="false">BB59+BA60</f>
        <v>53.3755531080832</v>
      </c>
      <c r="BC60" s="19" t="n">
        <f aca="false">AT60+AU60+AV60+AW60</f>
        <v>7.53589114053339</v>
      </c>
      <c r="BD60" s="19" t="n">
        <f aca="false">K60-BC60</f>
        <v>10</v>
      </c>
    </row>
    <row r="61" customFormat="false" ht="15" hidden="false" customHeight="false" outlineLevel="0" collapsed="false">
      <c r="B61" s="18" t="n">
        <v>57</v>
      </c>
      <c r="C61" s="18" t="n">
        <f aca="false">MAX(AU_TERM-B61+1,1)</f>
        <v>4</v>
      </c>
      <c r="D61" s="19" t="n">
        <f aca="false">K60</f>
        <v>17.5358911405334</v>
      </c>
      <c r="E61" s="19" t="n">
        <f aca="false">D61*(1-(1-MIN(AU_CDR*AU_MULT2,0.999))^(1/12))</f>
        <v>0.138872409529627</v>
      </c>
      <c r="F61" s="19" t="n">
        <f aca="false">D61-E61</f>
        <v>17.3970187310038</v>
      </c>
      <c r="G61" s="19" t="n">
        <f aca="false">IF(F61&gt;0,F61*(AU_WAC/12)/(1-(1+AU_WAC/12)^(-C61)),0)</f>
        <v>4.47226167053965</v>
      </c>
      <c r="H61" s="19" t="n">
        <f aca="false">F61*AU_WAC/12</f>
        <v>0.195716460723792</v>
      </c>
      <c r="I61" s="19" t="n">
        <f aca="false">MIN(G61-H61,F61)</f>
        <v>4.27654520981585</v>
      </c>
      <c r="J61" s="19" t="n">
        <f aca="false">IF(C61&lt;=1,(F61-I61),(F61-I61)*(1-(1-AU_CPR)^(1/12)))</f>
        <v>0.114694075063625</v>
      </c>
      <c r="K61" s="19" t="n">
        <f aca="false">IF(C61&lt;=1,0,(F61-I61)-J61)</f>
        <v>13.0057794461243</v>
      </c>
      <c r="L61" s="19" t="n">
        <f aca="false">E61*AU_REC</f>
        <v>0.0624925842883322</v>
      </c>
      <c r="M61" s="19" t="n">
        <f aca="false">H61+I61+J61+L61</f>
        <v>4.6494483298916</v>
      </c>
      <c r="N61" s="19" t="n">
        <f aca="false">MIN(D61*AU_SERV/12,M61)</f>
        <v>0.0146132426171112</v>
      </c>
      <c r="O61" s="19" t="n">
        <f aca="false">M61-N61</f>
        <v>4.63483508727449</v>
      </c>
      <c r="P61" s="19" t="n">
        <f aca="false">AT60</f>
        <v>0</v>
      </c>
      <c r="Q61" s="19" t="n">
        <f aca="false">P61*AU_A_CP/12</f>
        <v>0</v>
      </c>
      <c r="R61" s="19" t="n">
        <f aca="false">MIN(Q61,O61)</f>
        <v>0</v>
      </c>
      <c r="S61" s="19" t="n">
        <f aca="false">MIN(AY60,Q61-R61)</f>
        <v>0</v>
      </c>
      <c r="T61" s="19" t="n">
        <f aca="false">O61-R61</f>
        <v>4.63483508727449</v>
      </c>
      <c r="U61" s="19" t="n">
        <f aca="false">AU60</f>
        <v>0</v>
      </c>
      <c r="V61" s="19" t="n">
        <f aca="false">U61*AU_B_CP/12</f>
        <v>0</v>
      </c>
      <c r="W61" s="19" t="n">
        <f aca="false">MIN(V61,T61)</f>
        <v>0</v>
      </c>
      <c r="X61" s="19" t="n">
        <f aca="false">MIN((AY60-S61),V61-W61)</f>
        <v>0</v>
      </c>
      <c r="Y61" s="19" t="n">
        <f aca="false">T61-W61</f>
        <v>4.63483508727449</v>
      </c>
      <c r="Z61" s="19" t="n">
        <f aca="false">AV60</f>
        <v>0</v>
      </c>
      <c r="AA61" s="19" t="n">
        <f aca="false">Z61*AU_C_CP/12</f>
        <v>0</v>
      </c>
      <c r="AB61" s="19" t="n">
        <f aca="false">MIN(AA61,Y61)</f>
        <v>0</v>
      </c>
      <c r="AC61" s="19" t="n">
        <f aca="false">MIN(((AY60-S61)-X61),AA61-AB61)</f>
        <v>0</v>
      </c>
      <c r="AD61" s="19" t="n">
        <f aca="false">Y61-AB61</f>
        <v>4.63483508727449</v>
      </c>
      <c r="AE61" s="19" t="n">
        <f aca="false">AW60</f>
        <v>7.53589114053339</v>
      </c>
      <c r="AF61" s="19" t="n">
        <f aca="false">AE61*AU_D_CP/12</f>
        <v>0.0455293423073893</v>
      </c>
      <c r="AG61" s="19" t="n">
        <f aca="false">MIN(AF61,AD61)</f>
        <v>0.0455293423073893</v>
      </c>
      <c r="AH61" s="19" t="n">
        <f aca="false">MIN((((AY60-S61)-X61)-AC61),AF61-AG61)</f>
        <v>0</v>
      </c>
      <c r="AI61" s="19" t="n">
        <f aca="false">AD61-AG61</f>
        <v>4.5893057449671</v>
      </c>
      <c r="AJ61" s="19" t="n">
        <f aca="false">((((AY60-S61)-X61)-AC61)-AH61)</f>
        <v>5</v>
      </c>
      <c r="AK61" s="19" t="n">
        <f aca="false">IF(K61&gt;0,MAX(AU_OCT*K61,AU_OCF*AU_POOL),0)</f>
        <v>10</v>
      </c>
      <c r="AL61" s="19" t="n">
        <f aca="false">MAX(0,(P61+U61+Z61+AE61)-MAX(0,K61-AK61))</f>
        <v>4.5301116944091</v>
      </c>
      <c r="AM61" s="19" t="n">
        <f aca="false">MIN(AL61,AI61)</f>
        <v>4.5301116944091</v>
      </c>
      <c r="AN61" s="19" t="n">
        <f aca="false">IF(K61&lt;=0,MIN(AJ61,AL61-AM61),0)</f>
        <v>0</v>
      </c>
      <c r="AO61" s="19" t="n">
        <f aca="false">AM61+AN61</f>
        <v>4.5301116944091</v>
      </c>
      <c r="AP61" s="19" t="n">
        <f aca="false">MIN(P61,MAX(0,AO61-(0)))</f>
        <v>0</v>
      </c>
      <c r="AQ61" s="19" t="n">
        <f aca="false">MIN(U61,MAX(0,AO61-(P61)))</f>
        <v>0</v>
      </c>
      <c r="AR61" s="19" t="n">
        <f aca="false">MIN(Z61,MAX(0,AO61-(P61+U61)))</f>
        <v>0</v>
      </c>
      <c r="AS61" s="19" t="n">
        <f aca="false">MIN(AE61,MAX(0,AO61-(P61+U61+Z61)))</f>
        <v>4.5301116944091</v>
      </c>
      <c r="AT61" s="19" t="n">
        <f aca="false">P61-AP61</f>
        <v>0</v>
      </c>
      <c r="AU61" s="19" t="n">
        <f aca="false">U61-AQ61</f>
        <v>0</v>
      </c>
      <c r="AV61" s="19" t="n">
        <f aca="false">Z61-AR61</f>
        <v>0</v>
      </c>
      <c r="AW61" s="19" t="n">
        <f aca="false">AE61-AS61</f>
        <v>3.00577944612429</v>
      </c>
      <c r="AX61" s="19" t="n">
        <f aca="false">MIN((AI61-AM61),MAX(0,AU_RES-(AJ61-AN61)))</f>
        <v>0</v>
      </c>
      <c r="AY61" s="19" t="n">
        <f aca="false">IF(K61&lt;=0,0,(AJ61-AN61)+AX61)</f>
        <v>5</v>
      </c>
      <c r="AZ61" s="19" t="n">
        <f aca="false">(AI61-AM61)-AX61+IF(K61&lt;=0,(AJ61-AN61)+AX61,0)</f>
        <v>0.0591940505579984</v>
      </c>
      <c r="BA61" s="19" t="n">
        <f aca="false">E61-L61</f>
        <v>0.0763798252412949</v>
      </c>
      <c r="BB61" s="19" t="n">
        <f aca="false">BB60+BA61</f>
        <v>53.4519329333245</v>
      </c>
      <c r="BC61" s="19" t="n">
        <f aca="false">AT61+AU61+AV61+AW61</f>
        <v>3.00577944612429</v>
      </c>
      <c r="BD61" s="19" t="n">
        <f aca="false">K61-BC61</f>
        <v>10</v>
      </c>
    </row>
    <row r="62" customFormat="false" ht="15" hidden="false" customHeight="false" outlineLevel="0" collapsed="false">
      <c r="B62" s="18" t="n">
        <v>58</v>
      </c>
      <c r="C62" s="18" t="n">
        <f aca="false">MAX(AU_TERM-B62+1,1)</f>
        <v>3</v>
      </c>
      <c r="D62" s="19" t="n">
        <f aca="false">K61</f>
        <v>13.0057794461243</v>
      </c>
      <c r="E62" s="19" t="n">
        <f aca="false">D62*(1-(1-MIN(AU_CDR*AU_MULT2,0.999))^(1/12))</f>
        <v>0.102996985725998</v>
      </c>
      <c r="F62" s="19" t="n">
        <f aca="false">D62-E62</f>
        <v>12.9027824603983</v>
      </c>
      <c r="G62" s="19" t="n">
        <f aca="false">IF(F62&gt;0,F62*(AU_WAC/12)/(1-(1+AU_WAC/12)^(-C62)),0)</f>
        <v>4.39805921240303</v>
      </c>
      <c r="H62" s="19" t="n">
        <f aca="false">F62*AU_WAC/12</f>
        <v>0.145156302679481</v>
      </c>
      <c r="I62" s="19" t="n">
        <f aca="false">MIN(G62-H62,F62)</f>
        <v>4.25290290972355</v>
      </c>
      <c r="J62" s="19" t="n">
        <f aca="false">IF(C62&lt;=1,(F62-I62),(F62-I62)*(1-(1-AU_CPR)^(1/12)))</f>
        <v>0.0756138818369855</v>
      </c>
      <c r="K62" s="19" t="n">
        <f aca="false">IF(C62&lt;=1,0,(F62-I62)-J62)</f>
        <v>8.57426566883776</v>
      </c>
      <c r="L62" s="19" t="n">
        <f aca="false">E62*AU_REC</f>
        <v>0.0463486435766993</v>
      </c>
      <c r="M62" s="19" t="n">
        <f aca="false">H62+I62+J62+L62</f>
        <v>4.52002173781672</v>
      </c>
      <c r="N62" s="19" t="n">
        <f aca="false">MIN(D62*AU_SERV/12,M62)</f>
        <v>0.0108381495384369</v>
      </c>
      <c r="O62" s="19" t="n">
        <f aca="false">M62-N62</f>
        <v>4.50918358827828</v>
      </c>
      <c r="P62" s="19" t="n">
        <f aca="false">AT61</f>
        <v>0</v>
      </c>
      <c r="Q62" s="19" t="n">
        <f aca="false">P62*AU_A_CP/12</f>
        <v>0</v>
      </c>
      <c r="R62" s="19" t="n">
        <f aca="false">MIN(Q62,O62)</f>
        <v>0</v>
      </c>
      <c r="S62" s="19" t="n">
        <f aca="false">MIN(AY61,Q62-R62)</f>
        <v>0</v>
      </c>
      <c r="T62" s="19" t="n">
        <f aca="false">O62-R62</f>
        <v>4.50918358827828</v>
      </c>
      <c r="U62" s="19" t="n">
        <f aca="false">AU61</f>
        <v>0</v>
      </c>
      <c r="V62" s="19" t="n">
        <f aca="false">U62*AU_B_CP/12</f>
        <v>0</v>
      </c>
      <c r="W62" s="19" t="n">
        <f aca="false">MIN(V62,T62)</f>
        <v>0</v>
      </c>
      <c r="X62" s="19" t="n">
        <f aca="false">MIN((AY61-S62),V62-W62)</f>
        <v>0</v>
      </c>
      <c r="Y62" s="19" t="n">
        <f aca="false">T62-W62</f>
        <v>4.50918358827828</v>
      </c>
      <c r="Z62" s="19" t="n">
        <f aca="false">AV61</f>
        <v>0</v>
      </c>
      <c r="AA62" s="19" t="n">
        <f aca="false">Z62*AU_C_CP/12</f>
        <v>0</v>
      </c>
      <c r="AB62" s="19" t="n">
        <f aca="false">MIN(AA62,Y62)</f>
        <v>0</v>
      </c>
      <c r="AC62" s="19" t="n">
        <f aca="false">MIN(((AY61-S62)-X62),AA62-AB62)</f>
        <v>0</v>
      </c>
      <c r="AD62" s="19" t="n">
        <f aca="false">Y62-AB62</f>
        <v>4.50918358827828</v>
      </c>
      <c r="AE62" s="19" t="n">
        <f aca="false">AW61</f>
        <v>3.00577944612429</v>
      </c>
      <c r="AF62" s="19" t="n">
        <f aca="false">AE62*AU_D_CP/12</f>
        <v>0.0181599174870009</v>
      </c>
      <c r="AG62" s="19" t="n">
        <f aca="false">MIN(AF62,AD62)</f>
        <v>0.0181599174870009</v>
      </c>
      <c r="AH62" s="19" t="n">
        <f aca="false">MIN((((AY61-S62)-X62)-AC62),AF62-AG62)</f>
        <v>0</v>
      </c>
      <c r="AI62" s="19" t="n">
        <f aca="false">AD62-AG62</f>
        <v>4.49102367079128</v>
      </c>
      <c r="AJ62" s="19" t="n">
        <f aca="false">((((AY61-S62)-X62)-AC62)-AH62)</f>
        <v>5</v>
      </c>
      <c r="AK62" s="19" t="n">
        <f aca="false">IF(K62&gt;0,MAX(AU_OCT*K62,AU_OCF*AU_POOL),0)</f>
        <v>10</v>
      </c>
      <c r="AL62" s="19" t="n">
        <f aca="false">MAX(0,(P62+U62+Z62+AE62)-MAX(0,K62-AK62))</f>
        <v>3.00577944612429</v>
      </c>
      <c r="AM62" s="19" t="n">
        <f aca="false">MIN(AL62,AI62)</f>
        <v>3.00577944612429</v>
      </c>
      <c r="AN62" s="19" t="n">
        <f aca="false">IF(K62&lt;=0,MIN(AJ62,AL62-AM62),0)</f>
        <v>0</v>
      </c>
      <c r="AO62" s="19" t="n">
        <f aca="false">AM62+AN62</f>
        <v>3.00577944612429</v>
      </c>
      <c r="AP62" s="19" t="n">
        <f aca="false">MIN(P62,MAX(0,AO62-(0)))</f>
        <v>0</v>
      </c>
      <c r="AQ62" s="19" t="n">
        <f aca="false">MIN(U62,MAX(0,AO62-(P62)))</f>
        <v>0</v>
      </c>
      <c r="AR62" s="19" t="n">
        <f aca="false">MIN(Z62,MAX(0,AO62-(P62+U62)))</f>
        <v>0</v>
      </c>
      <c r="AS62" s="19" t="n">
        <f aca="false">MIN(AE62,MAX(0,AO62-(P62+U62+Z62)))</f>
        <v>3.00577944612429</v>
      </c>
      <c r="AT62" s="19" t="n">
        <f aca="false">P62-AP62</f>
        <v>0</v>
      </c>
      <c r="AU62" s="19" t="n">
        <f aca="false">U62-AQ62</f>
        <v>0</v>
      </c>
      <c r="AV62" s="19" t="n">
        <f aca="false">Z62-AR62</f>
        <v>0</v>
      </c>
      <c r="AW62" s="19" t="n">
        <f aca="false">AE62-AS62</f>
        <v>0</v>
      </c>
      <c r="AX62" s="19" t="n">
        <f aca="false">MIN((AI62-AM62),MAX(0,AU_RES-(AJ62-AN62)))</f>
        <v>0</v>
      </c>
      <c r="AY62" s="19" t="n">
        <f aca="false">IF(K62&lt;=0,0,(AJ62-AN62)+AX62)</f>
        <v>5</v>
      </c>
      <c r="AZ62" s="19" t="n">
        <f aca="false">(AI62-AM62)-AX62+IF(K62&lt;=0,(AJ62-AN62)+AX62,0)</f>
        <v>1.48524422466699</v>
      </c>
      <c r="BA62" s="19" t="n">
        <f aca="false">E62-L62</f>
        <v>0.0566483421492991</v>
      </c>
      <c r="BB62" s="19" t="n">
        <f aca="false">BB61+BA62</f>
        <v>53.5085812754738</v>
      </c>
      <c r="BC62" s="19" t="n">
        <f aca="false">AT62+AU62+AV62+AW62</f>
        <v>0</v>
      </c>
      <c r="BD62" s="19" t="n">
        <f aca="false">K62-BC62</f>
        <v>8.57426566883776</v>
      </c>
    </row>
    <row r="63" customFormat="false" ht="15" hidden="false" customHeight="false" outlineLevel="0" collapsed="false">
      <c r="B63" s="18" t="n">
        <v>59</v>
      </c>
      <c r="C63" s="18" t="n">
        <f aca="false">MAX(AU_TERM-B63+1,1)</f>
        <v>2</v>
      </c>
      <c r="D63" s="19" t="n">
        <f aca="false">K62</f>
        <v>8.57426566883776</v>
      </c>
      <c r="E63" s="19" t="n">
        <f aca="false">D63*(1-(1-MIN(AU_CDR*AU_MULT2,0.999))^(1/12))</f>
        <v>0.0679023908072938</v>
      </c>
      <c r="F63" s="19" t="n">
        <f aca="false">D63-E63</f>
        <v>8.50636327803046</v>
      </c>
      <c r="G63" s="19" t="n">
        <f aca="false">IF(F63&gt;0,F63*(AU_WAC/12)/(1-(1+AU_WAC/12)^(-C63)),0)</f>
        <v>4.32508789975813</v>
      </c>
      <c r="H63" s="19" t="n">
        <f aca="false">F63*AU_WAC/12</f>
        <v>0.0956965868778427</v>
      </c>
      <c r="I63" s="19" t="n">
        <f aca="false">MIN(G63-H63,F63)</f>
        <v>4.22939131288029</v>
      </c>
      <c r="J63" s="19" t="n">
        <f aca="false">IF(C63&lt;=1,(F63-I63),(F63-I63)*(1-(1-AU_CPR)^(1/12)))</f>
        <v>0.0373876249834875</v>
      </c>
      <c r="K63" s="19" t="n">
        <f aca="false">IF(C63&lt;=1,0,(F63-I63)-J63)</f>
        <v>4.23958434016669</v>
      </c>
      <c r="L63" s="19" t="n">
        <f aca="false">E63*AU_REC</f>
        <v>0.0305560758632822</v>
      </c>
      <c r="M63" s="19" t="n">
        <f aca="false">H63+I63+J63+L63</f>
        <v>4.3930316006049</v>
      </c>
      <c r="N63" s="19" t="n">
        <f aca="false">MIN(D63*AU_SERV/12,M63)</f>
        <v>0.00714522139069813</v>
      </c>
      <c r="O63" s="19" t="n">
        <f aca="false">M63-N63</f>
        <v>4.3858863792142</v>
      </c>
      <c r="P63" s="19" t="n">
        <f aca="false">AT62</f>
        <v>0</v>
      </c>
      <c r="Q63" s="19" t="n">
        <f aca="false">P63*AU_A_CP/12</f>
        <v>0</v>
      </c>
      <c r="R63" s="19" t="n">
        <f aca="false">MIN(Q63,O63)</f>
        <v>0</v>
      </c>
      <c r="S63" s="19" t="n">
        <f aca="false">MIN(AY62,Q63-R63)</f>
        <v>0</v>
      </c>
      <c r="T63" s="19" t="n">
        <f aca="false">O63-R63</f>
        <v>4.3858863792142</v>
      </c>
      <c r="U63" s="19" t="n">
        <f aca="false">AU62</f>
        <v>0</v>
      </c>
      <c r="V63" s="19" t="n">
        <f aca="false">U63*AU_B_CP/12</f>
        <v>0</v>
      </c>
      <c r="W63" s="19" t="n">
        <f aca="false">MIN(V63,T63)</f>
        <v>0</v>
      </c>
      <c r="X63" s="19" t="n">
        <f aca="false">MIN((AY62-S63),V63-W63)</f>
        <v>0</v>
      </c>
      <c r="Y63" s="19" t="n">
        <f aca="false">T63-W63</f>
        <v>4.3858863792142</v>
      </c>
      <c r="Z63" s="19" t="n">
        <f aca="false">AV62</f>
        <v>0</v>
      </c>
      <c r="AA63" s="19" t="n">
        <f aca="false">Z63*AU_C_CP/12</f>
        <v>0</v>
      </c>
      <c r="AB63" s="19" t="n">
        <f aca="false">MIN(AA63,Y63)</f>
        <v>0</v>
      </c>
      <c r="AC63" s="19" t="n">
        <f aca="false">MIN(((AY62-S63)-X63),AA63-AB63)</f>
        <v>0</v>
      </c>
      <c r="AD63" s="19" t="n">
        <f aca="false">Y63-AB63</f>
        <v>4.3858863792142</v>
      </c>
      <c r="AE63" s="19" t="n">
        <f aca="false">AW62</f>
        <v>0</v>
      </c>
      <c r="AF63" s="19" t="n">
        <f aca="false">AE63*AU_D_CP/12</f>
        <v>0</v>
      </c>
      <c r="AG63" s="19" t="n">
        <f aca="false">MIN(AF63,AD63)</f>
        <v>0</v>
      </c>
      <c r="AH63" s="19" t="n">
        <f aca="false">MIN((((AY62-S63)-X63)-AC63),AF63-AG63)</f>
        <v>0</v>
      </c>
      <c r="AI63" s="19" t="n">
        <f aca="false">AD63-AG63</f>
        <v>4.3858863792142</v>
      </c>
      <c r="AJ63" s="19" t="n">
        <f aca="false">((((AY62-S63)-X63)-AC63)-AH63)</f>
        <v>5</v>
      </c>
      <c r="AK63" s="19" t="n">
        <f aca="false">IF(K63&gt;0,MAX(AU_OCT*K63,AU_OCF*AU_POOL),0)</f>
        <v>10</v>
      </c>
      <c r="AL63" s="19" t="n">
        <f aca="false">MAX(0,(P63+U63+Z63+AE63)-MAX(0,K63-AK63))</f>
        <v>0</v>
      </c>
      <c r="AM63" s="19" t="n">
        <f aca="false">MIN(AL63,AI63)</f>
        <v>0</v>
      </c>
      <c r="AN63" s="19" t="n">
        <f aca="false">IF(K63&lt;=0,MIN(AJ63,AL63-AM63),0)</f>
        <v>0</v>
      </c>
      <c r="AO63" s="19" t="n">
        <f aca="false">AM63+AN63</f>
        <v>0</v>
      </c>
      <c r="AP63" s="19" t="n">
        <f aca="false">MIN(P63,MAX(0,AO63-(0)))</f>
        <v>0</v>
      </c>
      <c r="AQ63" s="19" t="n">
        <f aca="false">MIN(U63,MAX(0,AO63-(P63)))</f>
        <v>0</v>
      </c>
      <c r="AR63" s="19" t="n">
        <f aca="false">MIN(Z63,MAX(0,AO63-(P63+U63)))</f>
        <v>0</v>
      </c>
      <c r="AS63" s="19" t="n">
        <f aca="false">MIN(AE63,MAX(0,AO63-(P63+U63+Z63)))</f>
        <v>0</v>
      </c>
      <c r="AT63" s="19" t="n">
        <f aca="false">P63-AP63</f>
        <v>0</v>
      </c>
      <c r="AU63" s="19" t="n">
        <f aca="false">U63-AQ63</f>
        <v>0</v>
      </c>
      <c r="AV63" s="19" t="n">
        <f aca="false">Z63-AR63</f>
        <v>0</v>
      </c>
      <c r="AW63" s="19" t="n">
        <f aca="false">AE63-AS63</f>
        <v>0</v>
      </c>
      <c r="AX63" s="19" t="n">
        <f aca="false">MIN((AI63-AM63),MAX(0,AU_RES-(AJ63-AN63)))</f>
        <v>0</v>
      </c>
      <c r="AY63" s="19" t="n">
        <f aca="false">IF(K63&lt;=0,0,(AJ63-AN63)+AX63)</f>
        <v>5</v>
      </c>
      <c r="AZ63" s="19" t="n">
        <f aca="false">(AI63-AM63)-AX63+IF(K63&lt;=0,(AJ63-AN63)+AX63,0)</f>
        <v>4.3858863792142</v>
      </c>
      <c r="BA63" s="19" t="n">
        <f aca="false">E63-L63</f>
        <v>0.0373463149440116</v>
      </c>
      <c r="BB63" s="19" t="n">
        <f aca="false">BB62+BA63</f>
        <v>53.5459275904179</v>
      </c>
      <c r="BC63" s="19" t="n">
        <f aca="false">AT63+AU63+AV63+AW63</f>
        <v>0</v>
      </c>
      <c r="BD63" s="19" t="n">
        <f aca="false">K63-BC63</f>
        <v>4.23958434016669</v>
      </c>
    </row>
    <row r="64" customFormat="false" ht="15" hidden="false" customHeight="false" outlineLevel="0" collapsed="false">
      <c r="B64" s="18" t="n">
        <v>60</v>
      </c>
      <c r="C64" s="18" t="n">
        <f aca="false">MAX(AU_TERM-B64+1,1)</f>
        <v>1</v>
      </c>
      <c r="D64" s="19" t="n">
        <f aca="false">K63</f>
        <v>4.23958434016669</v>
      </c>
      <c r="E64" s="19" t="n">
        <f aca="false">D64*(1-(1-MIN(AU_CDR*AU_MULT2,0.999))^(1/12))</f>
        <v>0.0335746434557938</v>
      </c>
      <c r="F64" s="19" t="n">
        <f aca="false">D64-E64</f>
        <v>4.20600969671089</v>
      </c>
      <c r="G64" s="19" t="n">
        <f aca="false">IF(F64&gt;0,F64*(AU_WAC/12)/(1-(1+AU_WAC/12)^(-C64)),0)</f>
        <v>4.25332730579889</v>
      </c>
      <c r="H64" s="19" t="n">
        <f aca="false">F64*AU_WAC/12</f>
        <v>0.0473176090879975</v>
      </c>
      <c r="I64" s="19" t="n">
        <f aca="false">MIN(G64-H64,F64)</f>
        <v>4.20600969671089</v>
      </c>
      <c r="J64" s="19" t="n">
        <f aca="false">IF(C64&lt;=1,(F64-I64),(F64-I64)*(1-(1-AU_CPR)^(1/12)))</f>
        <v>0</v>
      </c>
      <c r="K64" s="19" t="n">
        <f aca="false">IF(C64&lt;=1,0,(F64-I64)-J64)</f>
        <v>0</v>
      </c>
      <c r="L64" s="19" t="n">
        <f aca="false">E64*AU_REC</f>
        <v>0.0151085895551072</v>
      </c>
      <c r="M64" s="19" t="n">
        <f aca="false">H64+I64+J64+L64</f>
        <v>4.268435895354</v>
      </c>
      <c r="N64" s="19" t="n">
        <f aca="false">MIN(D64*AU_SERV/12,M64)</f>
        <v>0.0035329869501389</v>
      </c>
      <c r="O64" s="19" t="n">
        <f aca="false">M64-N64</f>
        <v>4.26490290840386</v>
      </c>
      <c r="P64" s="19" t="n">
        <f aca="false">AT63</f>
        <v>0</v>
      </c>
      <c r="Q64" s="19" t="n">
        <f aca="false">P64*AU_A_CP/12</f>
        <v>0</v>
      </c>
      <c r="R64" s="19" t="n">
        <f aca="false">MIN(Q64,O64)</f>
        <v>0</v>
      </c>
      <c r="S64" s="19" t="n">
        <f aca="false">MIN(AY63,Q64-R64)</f>
        <v>0</v>
      </c>
      <c r="T64" s="19" t="n">
        <f aca="false">O64-R64</f>
        <v>4.26490290840386</v>
      </c>
      <c r="U64" s="19" t="n">
        <f aca="false">AU63</f>
        <v>0</v>
      </c>
      <c r="V64" s="19" t="n">
        <f aca="false">U64*AU_B_CP/12</f>
        <v>0</v>
      </c>
      <c r="W64" s="19" t="n">
        <f aca="false">MIN(V64,T64)</f>
        <v>0</v>
      </c>
      <c r="X64" s="19" t="n">
        <f aca="false">MIN((AY63-S64),V64-W64)</f>
        <v>0</v>
      </c>
      <c r="Y64" s="19" t="n">
        <f aca="false">T64-W64</f>
        <v>4.26490290840386</v>
      </c>
      <c r="Z64" s="19" t="n">
        <f aca="false">AV63</f>
        <v>0</v>
      </c>
      <c r="AA64" s="19" t="n">
        <f aca="false">Z64*AU_C_CP/12</f>
        <v>0</v>
      </c>
      <c r="AB64" s="19" t="n">
        <f aca="false">MIN(AA64,Y64)</f>
        <v>0</v>
      </c>
      <c r="AC64" s="19" t="n">
        <f aca="false">MIN(((AY63-S64)-X64),AA64-AB64)</f>
        <v>0</v>
      </c>
      <c r="AD64" s="19" t="n">
        <f aca="false">Y64-AB64</f>
        <v>4.26490290840386</v>
      </c>
      <c r="AE64" s="19" t="n">
        <f aca="false">AW63</f>
        <v>0</v>
      </c>
      <c r="AF64" s="19" t="n">
        <f aca="false">AE64*AU_D_CP/12</f>
        <v>0</v>
      </c>
      <c r="AG64" s="19" t="n">
        <f aca="false">MIN(AF64,AD64)</f>
        <v>0</v>
      </c>
      <c r="AH64" s="19" t="n">
        <f aca="false">MIN((((AY63-S64)-X64)-AC64),AF64-AG64)</f>
        <v>0</v>
      </c>
      <c r="AI64" s="19" t="n">
        <f aca="false">AD64-AG64</f>
        <v>4.26490290840386</v>
      </c>
      <c r="AJ64" s="19" t="n">
        <f aca="false">((((AY63-S64)-X64)-AC64)-AH64)</f>
        <v>5</v>
      </c>
      <c r="AK64" s="19" t="n">
        <f aca="false">IF(K64&gt;0,MAX(AU_OCT*K64,AU_OCF*AU_POOL),0)</f>
        <v>0</v>
      </c>
      <c r="AL64" s="19" t="n">
        <f aca="false">MAX(0,(P64+U64+Z64+AE64)-MAX(0,K64-AK64))</f>
        <v>0</v>
      </c>
      <c r="AM64" s="19" t="n">
        <f aca="false">MIN(AL64,AI64)</f>
        <v>0</v>
      </c>
      <c r="AN64" s="19" t="n">
        <f aca="false">IF(K64&lt;=0,MIN(AJ64,AL64-AM64),0)</f>
        <v>0</v>
      </c>
      <c r="AO64" s="19" t="n">
        <f aca="false">AM64+AN64</f>
        <v>0</v>
      </c>
      <c r="AP64" s="19" t="n">
        <f aca="false">MIN(P64,MAX(0,AO64-(0)))</f>
        <v>0</v>
      </c>
      <c r="AQ64" s="19" t="n">
        <f aca="false">MIN(U64,MAX(0,AO64-(P64)))</f>
        <v>0</v>
      </c>
      <c r="AR64" s="19" t="n">
        <f aca="false">MIN(Z64,MAX(0,AO64-(P64+U64)))</f>
        <v>0</v>
      </c>
      <c r="AS64" s="19" t="n">
        <f aca="false">MIN(AE64,MAX(0,AO64-(P64+U64+Z64)))</f>
        <v>0</v>
      </c>
      <c r="AT64" s="19" t="n">
        <f aca="false">P64-AP64</f>
        <v>0</v>
      </c>
      <c r="AU64" s="19" t="n">
        <f aca="false">U64-AQ64</f>
        <v>0</v>
      </c>
      <c r="AV64" s="19" t="n">
        <f aca="false">Z64-AR64</f>
        <v>0</v>
      </c>
      <c r="AW64" s="19" t="n">
        <f aca="false">AE64-AS64</f>
        <v>0</v>
      </c>
      <c r="AX64" s="19" t="n">
        <f aca="false">MIN((AI64-AM64),MAX(0,AU_RES-(AJ64-AN64)))</f>
        <v>0</v>
      </c>
      <c r="AY64" s="19" t="n">
        <f aca="false">IF(K64&lt;=0,0,(AJ64-AN64)+AX64)</f>
        <v>0</v>
      </c>
      <c r="AZ64" s="19" t="n">
        <f aca="false">(AI64-AM64)-AX64+IF(K64&lt;=0,(AJ64-AN64)+AX64,0)</f>
        <v>9.26490290840386</v>
      </c>
      <c r="BA64" s="19" t="n">
        <f aca="false">E64-L64</f>
        <v>0.0184660539006866</v>
      </c>
      <c r="BB64" s="19" t="n">
        <f aca="false">BB63+BA64</f>
        <v>53.5643936443185</v>
      </c>
      <c r="BC64" s="19" t="n">
        <f aca="false">AT64+AU64+AV64+AW64</f>
        <v>0</v>
      </c>
      <c r="BD64" s="19" t="n">
        <f aca="false">K64-BC64</f>
        <v>0</v>
      </c>
    </row>
    <row r="65" customFormat="false" ht="15" hidden="false" customHeight="false" outlineLevel="0" collapsed="false">
      <c r="B65" s="18" t="n">
        <v>61</v>
      </c>
      <c r="C65" s="18" t="n">
        <f aca="false">MAX(AU_TERM-B65+1,1)</f>
        <v>1</v>
      </c>
      <c r="D65" s="19" t="n">
        <f aca="false">K64</f>
        <v>0</v>
      </c>
      <c r="E65" s="19" t="n">
        <f aca="false">D65*(1-(1-MIN(AU_CDR*AU_MULT2,0.999))^(1/12))</f>
        <v>0</v>
      </c>
      <c r="F65" s="19" t="n">
        <f aca="false">D65-E65</f>
        <v>0</v>
      </c>
      <c r="G65" s="19" t="n">
        <f aca="false">IF(F65&gt;0,F65*(AU_WAC/12)/(1-(1+AU_WAC/12)^(-C65)),0)</f>
        <v>0</v>
      </c>
      <c r="H65" s="19" t="n">
        <f aca="false">F65*AU_WAC/12</f>
        <v>0</v>
      </c>
      <c r="I65" s="19" t="n">
        <f aca="false">MIN(G65-H65,F65)</f>
        <v>0</v>
      </c>
      <c r="J65" s="19" t="n">
        <f aca="false">IF(C65&lt;=1,(F65-I65),(F65-I65)*(1-(1-AU_CPR)^(1/12)))</f>
        <v>0</v>
      </c>
      <c r="K65" s="19" t="n">
        <f aca="false">IF(C65&lt;=1,0,(F65-I65)-J65)</f>
        <v>0</v>
      </c>
      <c r="L65" s="19" t="n">
        <f aca="false">E65*AU_REC</f>
        <v>0</v>
      </c>
      <c r="M65" s="19" t="n">
        <f aca="false">H65+I65+J65+L65</f>
        <v>0</v>
      </c>
      <c r="N65" s="19" t="n">
        <f aca="false">MIN(D65*AU_SERV/12,M65)</f>
        <v>0</v>
      </c>
      <c r="O65" s="19" t="n">
        <f aca="false">M65-N65</f>
        <v>0</v>
      </c>
      <c r="P65" s="19" t="n">
        <f aca="false">AT64</f>
        <v>0</v>
      </c>
      <c r="Q65" s="19" t="n">
        <f aca="false">P65*AU_A_CP/12</f>
        <v>0</v>
      </c>
      <c r="R65" s="19" t="n">
        <f aca="false">MIN(Q65,O65)</f>
        <v>0</v>
      </c>
      <c r="S65" s="19" t="n">
        <f aca="false">MIN(AY64,Q65-R65)</f>
        <v>0</v>
      </c>
      <c r="T65" s="19" t="n">
        <f aca="false">O65-R65</f>
        <v>0</v>
      </c>
      <c r="U65" s="19" t="n">
        <f aca="false">AU64</f>
        <v>0</v>
      </c>
      <c r="V65" s="19" t="n">
        <f aca="false">U65*AU_B_CP/12</f>
        <v>0</v>
      </c>
      <c r="W65" s="19" t="n">
        <f aca="false">MIN(V65,T65)</f>
        <v>0</v>
      </c>
      <c r="X65" s="19" t="n">
        <f aca="false">MIN((AY64-S65),V65-W65)</f>
        <v>0</v>
      </c>
      <c r="Y65" s="19" t="n">
        <f aca="false">T65-W65</f>
        <v>0</v>
      </c>
      <c r="Z65" s="19" t="n">
        <f aca="false">AV64</f>
        <v>0</v>
      </c>
      <c r="AA65" s="19" t="n">
        <f aca="false">Z65*AU_C_CP/12</f>
        <v>0</v>
      </c>
      <c r="AB65" s="19" t="n">
        <f aca="false">MIN(AA65,Y65)</f>
        <v>0</v>
      </c>
      <c r="AC65" s="19" t="n">
        <f aca="false">MIN(((AY64-S65)-X65),AA65-AB65)</f>
        <v>0</v>
      </c>
      <c r="AD65" s="19" t="n">
        <f aca="false">Y65-AB65</f>
        <v>0</v>
      </c>
      <c r="AE65" s="19" t="n">
        <f aca="false">AW64</f>
        <v>0</v>
      </c>
      <c r="AF65" s="19" t="n">
        <f aca="false">AE65*AU_D_CP/12</f>
        <v>0</v>
      </c>
      <c r="AG65" s="19" t="n">
        <f aca="false">MIN(AF65,AD65)</f>
        <v>0</v>
      </c>
      <c r="AH65" s="19" t="n">
        <f aca="false">MIN((((AY64-S65)-X65)-AC65),AF65-AG65)</f>
        <v>0</v>
      </c>
      <c r="AI65" s="19" t="n">
        <f aca="false">AD65-AG65</f>
        <v>0</v>
      </c>
      <c r="AJ65" s="19" t="n">
        <f aca="false">((((AY64-S65)-X65)-AC65)-AH65)</f>
        <v>0</v>
      </c>
      <c r="AK65" s="19" t="n">
        <f aca="false">IF(K65&gt;0,MAX(AU_OCT*K65,AU_OCF*AU_POOL),0)</f>
        <v>0</v>
      </c>
      <c r="AL65" s="19" t="n">
        <f aca="false">MAX(0,(P65+U65+Z65+AE65)-MAX(0,K65-AK65))</f>
        <v>0</v>
      </c>
      <c r="AM65" s="19" t="n">
        <f aca="false">MIN(AL65,AI65)</f>
        <v>0</v>
      </c>
      <c r="AN65" s="19" t="n">
        <f aca="false">IF(K65&lt;=0,MIN(AJ65,AL65-AM65),0)</f>
        <v>0</v>
      </c>
      <c r="AO65" s="19" t="n">
        <f aca="false">AM65+AN65</f>
        <v>0</v>
      </c>
      <c r="AP65" s="19" t="n">
        <f aca="false">MIN(P65,MAX(0,AO65-(0)))</f>
        <v>0</v>
      </c>
      <c r="AQ65" s="19" t="n">
        <f aca="false">MIN(U65,MAX(0,AO65-(P65)))</f>
        <v>0</v>
      </c>
      <c r="AR65" s="19" t="n">
        <f aca="false">MIN(Z65,MAX(0,AO65-(P65+U65)))</f>
        <v>0</v>
      </c>
      <c r="AS65" s="19" t="n">
        <f aca="false">MIN(AE65,MAX(0,AO65-(P65+U65+Z65)))</f>
        <v>0</v>
      </c>
      <c r="AT65" s="19" t="n">
        <f aca="false">P65-AP65</f>
        <v>0</v>
      </c>
      <c r="AU65" s="19" t="n">
        <f aca="false">U65-AQ65</f>
        <v>0</v>
      </c>
      <c r="AV65" s="19" t="n">
        <f aca="false">Z65-AR65</f>
        <v>0</v>
      </c>
      <c r="AW65" s="19" t="n">
        <f aca="false">AE65-AS65</f>
        <v>0</v>
      </c>
      <c r="AX65" s="19" t="n">
        <f aca="false">MIN((AI65-AM65),MAX(0,AU_RES-(AJ65-AN65)))</f>
        <v>0</v>
      </c>
      <c r="AY65" s="19" t="n">
        <f aca="false">IF(K65&lt;=0,0,(AJ65-AN65)+AX65)</f>
        <v>0</v>
      </c>
      <c r="AZ65" s="19" t="n">
        <f aca="false">(AI65-AM65)-AX65+IF(K65&lt;=0,(AJ65-AN65)+AX65,0)</f>
        <v>0</v>
      </c>
      <c r="BA65" s="19" t="n">
        <f aca="false">E65-L65</f>
        <v>0</v>
      </c>
      <c r="BB65" s="19" t="n">
        <f aca="false">BB64+BA65</f>
        <v>53.5643936443185</v>
      </c>
      <c r="BC65" s="19" t="n">
        <f aca="false">AT65+AU65+AV65+AW65</f>
        <v>0</v>
      </c>
      <c r="BD65" s="19" t="n">
        <f aca="false">K65-BC65</f>
        <v>0</v>
      </c>
    </row>
    <row r="66" customFormat="false" ht="15" hidden="false" customHeight="false" outlineLevel="0" collapsed="false">
      <c r="B66" s="18" t="n">
        <v>62</v>
      </c>
      <c r="C66" s="18" t="n">
        <f aca="false">MAX(AU_TERM-B66+1,1)</f>
        <v>1</v>
      </c>
      <c r="D66" s="19" t="n">
        <f aca="false">K65</f>
        <v>0</v>
      </c>
      <c r="E66" s="19" t="n">
        <f aca="false">D66*(1-(1-MIN(AU_CDR*AU_MULT2,0.999))^(1/12))</f>
        <v>0</v>
      </c>
      <c r="F66" s="19" t="n">
        <f aca="false">D66-E66</f>
        <v>0</v>
      </c>
      <c r="G66" s="19" t="n">
        <f aca="false">IF(F66&gt;0,F66*(AU_WAC/12)/(1-(1+AU_WAC/12)^(-C66)),0)</f>
        <v>0</v>
      </c>
      <c r="H66" s="19" t="n">
        <f aca="false">F66*AU_WAC/12</f>
        <v>0</v>
      </c>
      <c r="I66" s="19" t="n">
        <f aca="false">MIN(G66-H66,F66)</f>
        <v>0</v>
      </c>
      <c r="J66" s="19" t="n">
        <f aca="false">IF(C66&lt;=1,(F66-I66),(F66-I66)*(1-(1-AU_CPR)^(1/12)))</f>
        <v>0</v>
      </c>
      <c r="K66" s="19" t="n">
        <f aca="false">IF(C66&lt;=1,0,(F66-I66)-J66)</f>
        <v>0</v>
      </c>
      <c r="L66" s="19" t="n">
        <f aca="false">E66*AU_REC</f>
        <v>0</v>
      </c>
      <c r="M66" s="19" t="n">
        <f aca="false">H66+I66+J66+L66</f>
        <v>0</v>
      </c>
      <c r="N66" s="19" t="n">
        <f aca="false">MIN(D66*AU_SERV/12,M66)</f>
        <v>0</v>
      </c>
      <c r="O66" s="19" t="n">
        <f aca="false">M66-N66</f>
        <v>0</v>
      </c>
      <c r="P66" s="19" t="n">
        <f aca="false">AT65</f>
        <v>0</v>
      </c>
      <c r="Q66" s="19" t="n">
        <f aca="false">P66*AU_A_CP/12</f>
        <v>0</v>
      </c>
      <c r="R66" s="19" t="n">
        <f aca="false">MIN(Q66,O66)</f>
        <v>0</v>
      </c>
      <c r="S66" s="19" t="n">
        <f aca="false">MIN(AY65,Q66-R66)</f>
        <v>0</v>
      </c>
      <c r="T66" s="19" t="n">
        <f aca="false">O66-R66</f>
        <v>0</v>
      </c>
      <c r="U66" s="19" t="n">
        <f aca="false">AU65</f>
        <v>0</v>
      </c>
      <c r="V66" s="19" t="n">
        <f aca="false">U66*AU_B_CP/12</f>
        <v>0</v>
      </c>
      <c r="W66" s="19" t="n">
        <f aca="false">MIN(V66,T66)</f>
        <v>0</v>
      </c>
      <c r="X66" s="19" t="n">
        <f aca="false">MIN((AY65-S66),V66-W66)</f>
        <v>0</v>
      </c>
      <c r="Y66" s="19" t="n">
        <f aca="false">T66-W66</f>
        <v>0</v>
      </c>
      <c r="Z66" s="19" t="n">
        <f aca="false">AV65</f>
        <v>0</v>
      </c>
      <c r="AA66" s="19" t="n">
        <f aca="false">Z66*AU_C_CP/12</f>
        <v>0</v>
      </c>
      <c r="AB66" s="19" t="n">
        <f aca="false">MIN(AA66,Y66)</f>
        <v>0</v>
      </c>
      <c r="AC66" s="19" t="n">
        <f aca="false">MIN(((AY65-S66)-X66),AA66-AB66)</f>
        <v>0</v>
      </c>
      <c r="AD66" s="19" t="n">
        <f aca="false">Y66-AB66</f>
        <v>0</v>
      </c>
      <c r="AE66" s="19" t="n">
        <f aca="false">AW65</f>
        <v>0</v>
      </c>
      <c r="AF66" s="19" t="n">
        <f aca="false">AE66*AU_D_CP/12</f>
        <v>0</v>
      </c>
      <c r="AG66" s="19" t="n">
        <f aca="false">MIN(AF66,AD66)</f>
        <v>0</v>
      </c>
      <c r="AH66" s="19" t="n">
        <f aca="false">MIN((((AY65-S66)-X66)-AC66),AF66-AG66)</f>
        <v>0</v>
      </c>
      <c r="AI66" s="19" t="n">
        <f aca="false">AD66-AG66</f>
        <v>0</v>
      </c>
      <c r="AJ66" s="19" t="n">
        <f aca="false">((((AY65-S66)-X66)-AC66)-AH66)</f>
        <v>0</v>
      </c>
      <c r="AK66" s="19" t="n">
        <f aca="false">IF(K66&gt;0,MAX(AU_OCT*K66,AU_OCF*AU_POOL),0)</f>
        <v>0</v>
      </c>
      <c r="AL66" s="19" t="n">
        <f aca="false">MAX(0,(P66+U66+Z66+AE66)-MAX(0,K66-AK66))</f>
        <v>0</v>
      </c>
      <c r="AM66" s="19" t="n">
        <f aca="false">MIN(AL66,AI66)</f>
        <v>0</v>
      </c>
      <c r="AN66" s="19" t="n">
        <f aca="false">IF(K66&lt;=0,MIN(AJ66,AL66-AM66),0)</f>
        <v>0</v>
      </c>
      <c r="AO66" s="19" t="n">
        <f aca="false">AM66+AN66</f>
        <v>0</v>
      </c>
      <c r="AP66" s="19" t="n">
        <f aca="false">MIN(P66,MAX(0,AO66-(0)))</f>
        <v>0</v>
      </c>
      <c r="AQ66" s="19" t="n">
        <f aca="false">MIN(U66,MAX(0,AO66-(P66)))</f>
        <v>0</v>
      </c>
      <c r="AR66" s="19" t="n">
        <f aca="false">MIN(Z66,MAX(0,AO66-(P66+U66)))</f>
        <v>0</v>
      </c>
      <c r="AS66" s="19" t="n">
        <f aca="false">MIN(AE66,MAX(0,AO66-(P66+U66+Z66)))</f>
        <v>0</v>
      </c>
      <c r="AT66" s="19" t="n">
        <f aca="false">P66-AP66</f>
        <v>0</v>
      </c>
      <c r="AU66" s="19" t="n">
        <f aca="false">U66-AQ66</f>
        <v>0</v>
      </c>
      <c r="AV66" s="19" t="n">
        <f aca="false">Z66-AR66</f>
        <v>0</v>
      </c>
      <c r="AW66" s="19" t="n">
        <f aca="false">AE66-AS66</f>
        <v>0</v>
      </c>
      <c r="AX66" s="19" t="n">
        <f aca="false">MIN((AI66-AM66),MAX(0,AU_RES-(AJ66-AN66)))</f>
        <v>0</v>
      </c>
      <c r="AY66" s="19" t="n">
        <f aca="false">IF(K66&lt;=0,0,(AJ66-AN66)+AX66)</f>
        <v>0</v>
      </c>
      <c r="AZ66" s="19" t="n">
        <f aca="false">(AI66-AM66)-AX66+IF(K66&lt;=0,(AJ66-AN66)+AX66,0)</f>
        <v>0</v>
      </c>
      <c r="BA66" s="19" t="n">
        <f aca="false">E66-L66</f>
        <v>0</v>
      </c>
      <c r="BB66" s="19" t="n">
        <f aca="false">BB65+BA66</f>
        <v>53.5643936443185</v>
      </c>
      <c r="BC66" s="19" t="n">
        <f aca="false">AT66+AU66+AV66+AW66</f>
        <v>0</v>
      </c>
      <c r="BD66" s="19" t="n">
        <f aca="false">K66-BC66</f>
        <v>0</v>
      </c>
    </row>
    <row r="67" customFormat="false" ht="15" hidden="false" customHeight="false" outlineLevel="0" collapsed="false">
      <c r="B67" s="18" t="n">
        <v>63</v>
      </c>
      <c r="C67" s="18" t="n">
        <f aca="false">MAX(AU_TERM-B67+1,1)</f>
        <v>1</v>
      </c>
      <c r="D67" s="19" t="n">
        <f aca="false">K66</f>
        <v>0</v>
      </c>
      <c r="E67" s="19" t="n">
        <f aca="false">D67*(1-(1-MIN(AU_CDR*AU_MULT2,0.999))^(1/12))</f>
        <v>0</v>
      </c>
      <c r="F67" s="19" t="n">
        <f aca="false">D67-E67</f>
        <v>0</v>
      </c>
      <c r="G67" s="19" t="n">
        <f aca="false">IF(F67&gt;0,F67*(AU_WAC/12)/(1-(1+AU_WAC/12)^(-C67)),0)</f>
        <v>0</v>
      </c>
      <c r="H67" s="19" t="n">
        <f aca="false">F67*AU_WAC/12</f>
        <v>0</v>
      </c>
      <c r="I67" s="19" t="n">
        <f aca="false">MIN(G67-H67,F67)</f>
        <v>0</v>
      </c>
      <c r="J67" s="19" t="n">
        <f aca="false">IF(C67&lt;=1,(F67-I67),(F67-I67)*(1-(1-AU_CPR)^(1/12)))</f>
        <v>0</v>
      </c>
      <c r="K67" s="19" t="n">
        <f aca="false">IF(C67&lt;=1,0,(F67-I67)-J67)</f>
        <v>0</v>
      </c>
      <c r="L67" s="19" t="n">
        <f aca="false">E67*AU_REC</f>
        <v>0</v>
      </c>
      <c r="M67" s="19" t="n">
        <f aca="false">H67+I67+J67+L67</f>
        <v>0</v>
      </c>
      <c r="N67" s="19" t="n">
        <f aca="false">MIN(D67*AU_SERV/12,M67)</f>
        <v>0</v>
      </c>
      <c r="O67" s="19" t="n">
        <f aca="false">M67-N67</f>
        <v>0</v>
      </c>
      <c r="P67" s="19" t="n">
        <f aca="false">AT66</f>
        <v>0</v>
      </c>
      <c r="Q67" s="19" t="n">
        <f aca="false">P67*AU_A_CP/12</f>
        <v>0</v>
      </c>
      <c r="R67" s="19" t="n">
        <f aca="false">MIN(Q67,O67)</f>
        <v>0</v>
      </c>
      <c r="S67" s="19" t="n">
        <f aca="false">MIN(AY66,Q67-R67)</f>
        <v>0</v>
      </c>
      <c r="T67" s="19" t="n">
        <f aca="false">O67-R67</f>
        <v>0</v>
      </c>
      <c r="U67" s="19" t="n">
        <f aca="false">AU66</f>
        <v>0</v>
      </c>
      <c r="V67" s="19" t="n">
        <f aca="false">U67*AU_B_CP/12</f>
        <v>0</v>
      </c>
      <c r="W67" s="19" t="n">
        <f aca="false">MIN(V67,T67)</f>
        <v>0</v>
      </c>
      <c r="X67" s="19" t="n">
        <f aca="false">MIN((AY66-S67),V67-W67)</f>
        <v>0</v>
      </c>
      <c r="Y67" s="19" t="n">
        <f aca="false">T67-W67</f>
        <v>0</v>
      </c>
      <c r="Z67" s="19" t="n">
        <f aca="false">AV66</f>
        <v>0</v>
      </c>
      <c r="AA67" s="19" t="n">
        <f aca="false">Z67*AU_C_CP/12</f>
        <v>0</v>
      </c>
      <c r="AB67" s="19" t="n">
        <f aca="false">MIN(AA67,Y67)</f>
        <v>0</v>
      </c>
      <c r="AC67" s="19" t="n">
        <f aca="false">MIN(((AY66-S67)-X67),AA67-AB67)</f>
        <v>0</v>
      </c>
      <c r="AD67" s="19" t="n">
        <f aca="false">Y67-AB67</f>
        <v>0</v>
      </c>
      <c r="AE67" s="19" t="n">
        <f aca="false">AW66</f>
        <v>0</v>
      </c>
      <c r="AF67" s="19" t="n">
        <f aca="false">AE67*AU_D_CP/12</f>
        <v>0</v>
      </c>
      <c r="AG67" s="19" t="n">
        <f aca="false">MIN(AF67,AD67)</f>
        <v>0</v>
      </c>
      <c r="AH67" s="19" t="n">
        <f aca="false">MIN((((AY66-S67)-X67)-AC67),AF67-AG67)</f>
        <v>0</v>
      </c>
      <c r="AI67" s="19" t="n">
        <f aca="false">AD67-AG67</f>
        <v>0</v>
      </c>
      <c r="AJ67" s="19" t="n">
        <f aca="false">((((AY66-S67)-X67)-AC67)-AH67)</f>
        <v>0</v>
      </c>
      <c r="AK67" s="19" t="n">
        <f aca="false">IF(K67&gt;0,MAX(AU_OCT*K67,AU_OCF*AU_POOL),0)</f>
        <v>0</v>
      </c>
      <c r="AL67" s="19" t="n">
        <f aca="false">MAX(0,(P67+U67+Z67+AE67)-MAX(0,K67-AK67))</f>
        <v>0</v>
      </c>
      <c r="AM67" s="19" t="n">
        <f aca="false">MIN(AL67,AI67)</f>
        <v>0</v>
      </c>
      <c r="AN67" s="19" t="n">
        <f aca="false">IF(K67&lt;=0,MIN(AJ67,AL67-AM67),0)</f>
        <v>0</v>
      </c>
      <c r="AO67" s="19" t="n">
        <f aca="false">AM67+AN67</f>
        <v>0</v>
      </c>
      <c r="AP67" s="19" t="n">
        <f aca="false">MIN(P67,MAX(0,AO67-(0)))</f>
        <v>0</v>
      </c>
      <c r="AQ67" s="19" t="n">
        <f aca="false">MIN(U67,MAX(0,AO67-(P67)))</f>
        <v>0</v>
      </c>
      <c r="AR67" s="19" t="n">
        <f aca="false">MIN(Z67,MAX(0,AO67-(P67+U67)))</f>
        <v>0</v>
      </c>
      <c r="AS67" s="19" t="n">
        <f aca="false">MIN(AE67,MAX(0,AO67-(P67+U67+Z67)))</f>
        <v>0</v>
      </c>
      <c r="AT67" s="19" t="n">
        <f aca="false">P67-AP67</f>
        <v>0</v>
      </c>
      <c r="AU67" s="19" t="n">
        <f aca="false">U67-AQ67</f>
        <v>0</v>
      </c>
      <c r="AV67" s="19" t="n">
        <f aca="false">Z67-AR67</f>
        <v>0</v>
      </c>
      <c r="AW67" s="19" t="n">
        <f aca="false">AE67-AS67</f>
        <v>0</v>
      </c>
      <c r="AX67" s="19" t="n">
        <f aca="false">MIN((AI67-AM67),MAX(0,AU_RES-(AJ67-AN67)))</f>
        <v>0</v>
      </c>
      <c r="AY67" s="19" t="n">
        <f aca="false">IF(K67&lt;=0,0,(AJ67-AN67)+AX67)</f>
        <v>0</v>
      </c>
      <c r="AZ67" s="19" t="n">
        <f aca="false">(AI67-AM67)-AX67+IF(K67&lt;=0,(AJ67-AN67)+AX67,0)</f>
        <v>0</v>
      </c>
      <c r="BA67" s="19" t="n">
        <f aca="false">E67-L67</f>
        <v>0</v>
      </c>
      <c r="BB67" s="19" t="n">
        <f aca="false">BB66+BA67</f>
        <v>53.5643936443185</v>
      </c>
      <c r="BC67" s="19" t="n">
        <f aca="false">AT67+AU67+AV67+AW67</f>
        <v>0</v>
      </c>
      <c r="BD67" s="19" t="n">
        <f aca="false">K67-BC67</f>
        <v>0</v>
      </c>
    </row>
    <row r="68" customFormat="false" ht="15" hidden="false" customHeight="false" outlineLevel="0" collapsed="false">
      <c r="B68" s="18" t="n">
        <v>64</v>
      </c>
      <c r="C68" s="18" t="n">
        <f aca="false">MAX(AU_TERM-B68+1,1)</f>
        <v>1</v>
      </c>
      <c r="D68" s="19" t="n">
        <f aca="false">K67</f>
        <v>0</v>
      </c>
      <c r="E68" s="19" t="n">
        <f aca="false">D68*(1-(1-MIN(AU_CDR*AU_MULT2,0.999))^(1/12))</f>
        <v>0</v>
      </c>
      <c r="F68" s="19" t="n">
        <f aca="false">D68-E68</f>
        <v>0</v>
      </c>
      <c r="G68" s="19" t="n">
        <f aca="false">IF(F68&gt;0,F68*(AU_WAC/12)/(1-(1+AU_WAC/12)^(-C68)),0)</f>
        <v>0</v>
      </c>
      <c r="H68" s="19" t="n">
        <f aca="false">F68*AU_WAC/12</f>
        <v>0</v>
      </c>
      <c r="I68" s="19" t="n">
        <f aca="false">MIN(G68-H68,F68)</f>
        <v>0</v>
      </c>
      <c r="J68" s="19" t="n">
        <f aca="false">IF(C68&lt;=1,(F68-I68),(F68-I68)*(1-(1-AU_CPR)^(1/12)))</f>
        <v>0</v>
      </c>
      <c r="K68" s="19" t="n">
        <f aca="false">IF(C68&lt;=1,0,(F68-I68)-J68)</f>
        <v>0</v>
      </c>
      <c r="L68" s="19" t="n">
        <f aca="false">E68*AU_REC</f>
        <v>0</v>
      </c>
      <c r="M68" s="19" t="n">
        <f aca="false">H68+I68+J68+L68</f>
        <v>0</v>
      </c>
      <c r="N68" s="19" t="n">
        <f aca="false">MIN(D68*AU_SERV/12,M68)</f>
        <v>0</v>
      </c>
      <c r="O68" s="19" t="n">
        <f aca="false">M68-N68</f>
        <v>0</v>
      </c>
      <c r="P68" s="19" t="n">
        <f aca="false">AT67</f>
        <v>0</v>
      </c>
      <c r="Q68" s="19" t="n">
        <f aca="false">P68*AU_A_CP/12</f>
        <v>0</v>
      </c>
      <c r="R68" s="19" t="n">
        <f aca="false">MIN(Q68,O68)</f>
        <v>0</v>
      </c>
      <c r="S68" s="19" t="n">
        <f aca="false">MIN(AY67,Q68-R68)</f>
        <v>0</v>
      </c>
      <c r="T68" s="19" t="n">
        <f aca="false">O68-R68</f>
        <v>0</v>
      </c>
      <c r="U68" s="19" t="n">
        <f aca="false">AU67</f>
        <v>0</v>
      </c>
      <c r="V68" s="19" t="n">
        <f aca="false">U68*AU_B_CP/12</f>
        <v>0</v>
      </c>
      <c r="W68" s="19" t="n">
        <f aca="false">MIN(V68,T68)</f>
        <v>0</v>
      </c>
      <c r="X68" s="19" t="n">
        <f aca="false">MIN((AY67-S68),V68-W68)</f>
        <v>0</v>
      </c>
      <c r="Y68" s="19" t="n">
        <f aca="false">T68-W68</f>
        <v>0</v>
      </c>
      <c r="Z68" s="19" t="n">
        <f aca="false">AV67</f>
        <v>0</v>
      </c>
      <c r="AA68" s="19" t="n">
        <f aca="false">Z68*AU_C_CP/12</f>
        <v>0</v>
      </c>
      <c r="AB68" s="19" t="n">
        <f aca="false">MIN(AA68,Y68)</f>
        <v>0</v>
      </c>
      <c r="AC68" s="19" t="n">
        <f aca="false">MIN(((AY67-S68)-X68),AA68-AB68)</f>
        <v>0</v>
      </c>
      <c r="AD68" s="19" t="n">
        <f aca="false">Y68-AB68</f>
        <v>0</v>
      </c>
      <c r="AE68" s="19" t="n">
        <f aca="false">AW67</f>
        <v>0</v>
      </c>
      <c r="AF68" s="19" t="n">
        <f aca="false">AE68*AU_D_CP/12</f>
        <v>0</v>
      </c>
      <c r="AG68" s="19" t="n">
        <f aca="false">MIN(AF68,AD68)</f>
        <v>0</v>
      </c>
      <c r="AH68" s="19" t="n">
        <f aca="false">MIN((((AY67-S68)-X68)-AC68),AF68-AG68)</f>
        <v>0</v>
      </c>
      <c r="AI68" s="19" t="n">
        <f aca="false">AD68-AG68</f>
        <v>0</v>
      </c>
      <c r="AJ68" s="19" t="n">
        <f aca="false">((((AY67-S68)-X68)-AC68)-AH68)</f>
        <v>0</v>
      </c>
      <c r="AK68" s="19" t="n">
        <f aca="false">IF(K68&gt;0,MAX(AU_OCT*K68,AU_OCF*AU_POOL),0)</f>
        <v>0</v>
      </c>
      <c r="AL68" s="19" t="n">
        <f aca="false">MAX(0,(P68+U68+Z68+AE68)-MAX(0,K68-AK68))</f>
        <v>0</v>
      </c>
      <c r="AM68" s="19" t="n">
        <f aca="false">MIN(AL68,AI68)</f>
        <v>0</v>
      </c>
      <c r="AN68" s="19" t="n">
        <f aca="false">IF(K68&lt;=0,MIN(AJ68,AL68-AM68),0)</f>
        <v>0</v>
      </c>
      <c r="AO68" s="19" t="n">
        <f aca="false">AM68+AN68</f>
        <v>0</v>
      </c>
      <c r="AP68" s="19" t="n">
        <f aca="false">MIN(P68,MAX(0,AO68-(0)))</f>
        <v>0</v>
      </c>
      <c r="AQ68" s="19" t="n">
        <f aca="false">MIN(U68,MAX(0,AO68-(P68)))</f>
        <v>0</v>
      </c>
      <c r="AR68" s="19" t="n">
        <f aca="false">MIN(Z68,MAX(0,AO68-(P68+U68)))</f>
        <v>0</v>
      </c>
      <c r="AS68" s="19" t="n">
        <f aca="false">MIN(AE68,MAX(0,AO68-(P68+U68+Z68)))</f>
        <v>0</v>
      </c>
      <c r="AT68" s="19" t="n">
        <f aca="false">P68-AP68</f>
        <v>0</v>
      </c>
      <c r="AU68" s="19" t="n">
        <f aca="false">U68-AQ68</f>
        <v>0</v>
      </c>
      <c r="AV68" s="19" t="n">
        <f aca="false">Z68-AR68</f>
        <v>0</v>
      </c>
      <c r="AW68" s="19" t="n">
        <f aca="false">AE68-AS68</f>
        <v>0</v>
      </c>
      <c r="AX68" s="19" t="n">
        <f aca="false">MIN((AI68-AM68),MAX(0,AU_RES-(AJ68-AN68)))</f>
        <v>0</v>
      </c>
      <c r="AY68" s="19" t="n">
        <f aca="false">IF(K68&lt;=0,0,(AJ68-AN68)+AX68)</f>
        <v>0</v>
      </c>
      <c r="AZ68" s="19" t="n">
        <f aca="false">(AI68-AM68)-AX68+IF(K68&lt;=0,(AJ68-AN68)+AX68,0)</f>
        <v>0</v>
      </c>
      <c r="BA68" s="19" t="n">
        <f aca="false">E68-L68</f>
        <v>0</v>
      </c>
      <c r="BB68" s="19" t="n">
        <f aca="false">BB67+BA68</f>
        <v>53.5643936443185</v>
      </c>
      <c r="BC68" s="19" t="n">
        <f aca="false">AT68+AU68+AV68+AW68</f>
        <v>0</v>
      </c>
      <c r="BD68" s="19" t="n">
        <f aca="false">K68-BC68</f>
        <v>0</v>
      </c>
    </row>
    <row r="69" customFormat="false" ht="15" hidden="false" customHeight="false" outlineLevel="0" collapsed="false">
      <c r="B69" s="18" t="n">
        <v>65</v>
      </c>
      <c r="C69" s="18" t="n">
        <f aca="false">MAX(AU_TERM-B69+1,1)</f>
        <v>1</v>
      </c>
      <c r="D69" s="19" t="n">
        <f aca="false">K68</f>
        <v>0</v>
      </c>
      <c r="E69" s="19" t="n">
        <f aca="false">D69*(1-(1-MIN(AU_CDR*AU_MULT2,0.999))^(1/12))</f>
        <v>0</v>
      </c>
      <c r="F69" s="19" t="n">
        <f aca="false">D69-E69</f>
        <v>0</v>
      </c>
      <c r="G69" s="19" t="n">
        <f aca="false">IF(F69&gt;0,F69*(AU_WAC/12)/(1-(1+AU_WAC/12)^(-C69)),0)</f>
        <v>0</v>
      </c>
      <c r="H69" s="19" t="n">
        <f aca="false">F69*AU_WAC/12</f>
        <v>0</v>
      </c>
      <c r="I69" s="19" t="n">
        <f aca="false">MIN(G69-H69,F69)</f>
        <v>0</v>
      </c>
      <c r="J69" s="19" t="n">
        <f aca="false">IF(C69&lt;=1,(F69-I69),(F69-I69)*(1-(1-AU_CPR)^(1/12)))</f>
        <v>0</v>
      </c>
      <c r="K69" s="19" t="n">
        <f aca="false">IF(C69&lt;=1,0,(F69-I69)-J69)</f>
        <v>0</v>
      </c>
      <c r="L69" s="19" t="n">
        <f aca="false">E69*AU_REC</f>
        <v>0</v>
      </c>
      <c r="M69" s="19" t="n">
        <f aca="false">H69+I69+J69+L69</f>
        <v>0</v>
      </c>
      <c r="N69" s="19" t="n">
        <f aca="false">MIN(D69*AU_SERV/12,M69)</f>
        <v>0</v>
      </c>
      <c r="O69" s="19" t="n">
        <f aca="false">M69-N69</f>
        <v>0</v>
      </c>
      <c r="P69" s="19" t="n">
        <f aca="false">AT68</f>
        <v>0</v>
      </c>
      <c r="Q69" s="19" t="n">
        <f aca="false">P69*AU_A_CP/12</f>
        <v>0</v>
      </c>
      <c r="R69" s="19" t="n">
        <f aca="false">MIN(Q69,O69)</f>
        <v>0</v>
      </c>
      <c r="S69" s="19" t="n">
        <f aca="false">MIN(AY68,Q69-R69)</f>
        <v>0</v>
      </c>
      <c r="T69" s="19" t="n">
        <f aca="false">O69-R69</f>
        <v>0</v>
      </c>
      <c r="U69" s="19" t="n">
        <f aca="false">AU68</f>
        <v>0</v>
      </c>
      <c r="V69" s="19" t="n">
        <f aca="false">U69*AU_B_CP/12</f>
        <v>0</v>
      </c>
      <c r="W69" s="19" t="n">
        <f aca="false">MIN(V69,T69)</f>
        <v>0</v>
      </c>
      <c r="X69" s="19" t="n">
        <f aca="false">MIN((AY68-S69),V69-W69)</f>
        <v>0</v>
      </c>
      <c r="Y69" s="19" t="n">
        <f aca="false">T69-W69</f>
        <v>0</v>
      </c>
      <c r="Z69" s="19" t="n">
        <f aca="false">AV68</f>
        <v>0</v>
      </c>
      <c r="AA69" s="19" t="n">
        <f aca="false">Z69*AU_C_CP/12</f>
        <v>0</v>
      </c>
      <c r="AB69" s="19" t="n">
        <f aca="false">MIN(AA69,Y69)</f>
        <v>0</v>
      </c>
      <c r="AC69" s="19" t="n">
        <f aca="false">MIN(((AY68-S69)-X69),AA69-AB69)</f>
        <v>0</v>
      </c>
      <c r="AD69" s="19" t="n">
        <f aca="false">Y69-AB69</f>
        <v>0</v>
      </c>
      <c r="AE69" s="19" t="n">
        <f aca="false">AW68</f>
        <v>0</v>
      </c>
      <c r="AF69" s="19" t="n">
        <f aca="false">AE69*AU_D_CP/12</f>
        <v>0</v>
      </c>
      <c r="AG69" s="19" t="n">
        <f aca="false">MIN(AF69,AD69)</f>
        <v>0</v>
      </c>
      <c r="AH69" s="19" t="n">
        <f aca="false">MIN((((AY68-S69)-X69)-AC69),AF69-AG69)</f>
        <v>0</v>
      </c>
      <c r="AI69" s="19" t="n">
        <f aca="false">AD69-AG69</f>
        <v>0</v>
      </c>
      <c r="AJ69" s="19" t="n">
        <f aca="false">((((AY68-S69)-X69)-AC69)-AH69)</f>
        <v>0</v>
      </c>
      <c r="AK69" s="19" t="n">
        <f aca="false">IF(K69&gt;0,MAX(AU_OCT*K69,AU_OCF*AU_POOL),0)</f>
        <v>0</v>
      </c>
      <c r="AL69" s="19" t="n">
        <f aca="false">MAX(0,(P69+U69+Z69+AE69)-MAX(0,K69-AK69))</f>
        <v>0</v>
      </c>
      <c r="AM69" s="19" t="n">
        <f aca="false">MIN(AL69,AI69)</f>
        <v>0</v>
      </c>
      <c r="AN69" s="19" t="n">
        <f aca="false">IF(K69&lt;=0,MIN(AJ69,AL69-AM69),0)</f>
        <v>0</v>
      </c>
      <c r="AO69" s="19" t="n">
        <f aca="false">AM69+AN69</f>
        <v>0</v>
      </c>
      <c r="AP69" s="19" t="n">
        <f aca="false">MIN(P69,MAX(0,AO69-(0)))</f>
        <v>0</v>
      </c>
      <c r="AQ69" s="19" t="n">
        <f aca="false">MIN(U69,MAX(0,AO69-(P69)))</f>
        <v>0</v>
      </c>
      <c r="AR69" s="19" t="n">
        <f aca="false">MIN(Z69,MAX(0,AO69-(P69+U69)))</f>
        <v>0</v>
      </c>
      <c r="AS69" s="19" t="n">
        <f aca="false">MIN(AE69,MAX(0,AO69-(P69+U69+Z69)))</f>
        <v>0</v>
      </c>
      <c r="AT69" s="19" t="n">
        <f aca="false">P69-AP69</f>
        <v>0</v>
      </c>
      <c r="AU69" s="19" t="n">
        <f aca="false">U69-AQ69</f>
        <v>0</v>
      </c>
      <c r="AV69" s="19" t="n">
        <f aca="false">Z69-AR69</f>
        <v>0</v>
      </c>
      <c r="AW69" s="19" t="n">
        <f aca="false">AE69-AS69</f>
        <v>0</v>
      </c>
      <c r="AX69" s="19" t="n">
        <f aca="false">MIN((AI69-AM69),MAX(0,AU_RES-(AJ69-AN69)))</f>
        <v>0</v>
      </c>
      <c r="AY69" s="19" t="n">
        <f aca="false">IF(K69&lt;=0,0,(AJ69-AN69)+AX69)</f>
        <v>0</v>
      </c>
      <c r="AZ69" s="19" t="n">
        <f aca="false">(AI69-AM69)-AX69+IF(K69&lt;=0,(AJ69-AN69)+AX69,0)</f>
        <v>0</v>
      </c>
      <c r="BA69" s="19" t="n">
        <f aca="false">E69-L69</f>
        <v>0</v>
      </c>
      <c r="BB69" s="19" t="n">
        <f aca="false">BB68+BA69</f>
        <v>53.5643936443185</v>
      </c>
      <c r="BC69" s="19" t="n">
        <f aca="false">AT69+AU69+AV69+AW69</f>
        <v>0</v>
      </c>
      <c r="BD69" s="19" t="n">
        <f aca="false">K69-BC69</f>
        <v>0</v>
      </c>
    </row>
    <row r="70" customFormat="false" ht="15" hidden="false" customHeight="false" outlineLevel="0" collapsed="false">
      <c r="B70" s="18" t="n">
        <v>66</v>
      </c>
      <c r="C70" s="18" t="n">
        <f aca="false">MAX(AU_TERM-B70+1,1)</f>
        <v>1</v>
      </c>
      <c r="D70" s="19" t="n">
        <f aca="false">K69</f>
        <v>0</v>
      </c>
      <c r="E70" s="19" t="n">
        <f aca="false">D70*(1-(1-MIN(AU_CDR*AU_MULT2,0.999))^(1/12))</f>
        <v>0</v>
      </c>
      <c r="F70" s="19" t="n">
        <f aca="false">D70-E70</f>
        <v>0</v>
      </c>
      <c r="G70" s="19" t="n">
        <f aca="false">IF(F70&gt;0,F70*(AU_WAC/12)/(1-(1+AU_WAC/12)^(-C70)),0)</f>
        <v>0</v>
      </c>
      <c r="H70" s="19" t="n">
        <f aca="false">F70*AU_WAC/12</f>
        <v>0</v>
      </c>
      <c r="I70" s="19" t="n">
        <f aca="false">MIN(G70-H70,F70)</f>
        <v>0</v>
      </c>
      <c r="J70" s="19" t="n">
        <f aca="false">IF(C70&lt;=1,(F70-I70),(F70-I70)*(1-(1-AU_CPR)^(1/12)))</f>
        <v>0</v>
      </c>
      <c r="K70" s="19" t="n">
        <f aca="false">IF(C70&lt;=1,0,(F70-I70)-J70)</f>
        <v>0</v>
      </c>
      <c r="L70" s="19" t="n">
        <f aca="false">E70*AU_REC</f>
        <v>0</v>
      </c>
      <c r="M70" s="19" t="n">
        <f aca="false">H70+I70+J70+L70</f>
        <v>0</v>
      </c>
      <c r="N70" s="19" t="n">
        <f aca="false">MIN(D70*AU_SERV/12,M70)</f>
        <v>0</v>
      </c>
      <c r="O70" s="19" t="n">
        <f aca="false">M70-N70</f>
        <v>0</v>
      </c>
      <c r="P70" s="19" t="n">
        <f aca="false">AT69</f>
        <v>0</v>
      </c>
      <c r="Q70" s="19" t="n">
        <f aca="false">P70*AU_A_CP/12</f>
        <v>0</v>
      </c>
      <c r="R70" s="19" t="n">
        <f aca="false">MIN(Q70,O70)</f>
        <v>0</v>
      </c>
      <c r="S70" s="19" t="n">
        <f aca="false">MIN(AY69,Q70-R70)</f>
        <v>0</v>
      </c>
      <c r="T70" s="19" t="n">
        <f aca="false">O70-R70</f>
        <v>0</v>
      </c>
      <c r="U70" s="19" t="n">
        <f aca="false">AU69</f>
        <v>0</v>
      </c>
      <c r="V70" s="19" t="n">
        <f aca="false">U70*AU_B_CP/12</f>
        <v>0</v>
      </c>
      <c r="W70" s="19" t="n">
        <f aca="false">MIN(V70,T70)</f>
        <v>0</v>
      </c>
      <c r="X70" s="19" t="n">
        <f aca="false">MIN((AY69-S70),V70-W70)</f>
        <v>0</v>
      </c>
      <c r="Y70" s="19" t="n">
        <f aca="false">T70-W70</f>
        <v>0</v>
      </c>
      <c r="Z70" s="19" t="n">
        <f aca="false">AV69</f>
        <v>0</v>
      </c>
      <c r="AA70" s="19" t="n">
        <f aca="false">Z70*AU_C_CP/12</f>
        <v>0</v>
      </c>
      <c r="AB70" s="19" t="n">
        <f aca="false">MIN(AA70,Y70)</f>
        <v>0</v>
      </c>
      <c r="AC70" s="19" t="n">
        <f aca="false">MIN(((AY69-S70)-X70),AA70-AB70)</f>
        <v>0</v>
      </c>
      <c r="AD70" s="19" t="n">
        <f aca="false">Y70-AB70</f>
        <v>0</v>
      </c>
      <c r="AE70" s="19" t="n">
        <f aca="false">AW69</f>
        <v>0</v>
      </c>
      <c r="AF70" s="19" t="n">
        <f aca="false">AE70*AU_D_CP/12</f>
        <v>0</v>
      </c>
      <c r="AG70" s="19" t="n">
        <f aca="false">MIN(AF70,AD70)</f>
        <v>0</v>
      </c>
      <c r="AH70" s="19" t="n">
        <f aca="false">MIN((((AY69-S70)-X70)-AC70),AF70-AG70)</f>
        <v>0</v>
      </c>
      <c r="AI70" s="19" t="n">
        <f aca="false">AD70-AG70</f>
        <v>0</v>
      </c>
      <c r="AJ70" s="19" t="n">
        <f aca="false">((((AY69-S70)-X70)-AC70)-AH70)</f>
        <v>0</v>
      </c>
      <c r="AK70" s="19" t="n">
        <f aca="false">IF(K70&gt;0,MAX(AU_OCT*K70,AU_OCF*AU_POOL),0)</f>
        <v>0</v>
      </c>
      <c r="AL70" s="19" t="n">
        <f aca="false">MAX(0,(P70+U70+Z70+AE70)-MAX(0,K70-AK70))</f>
        <v>0</v>
      </c>
      <c r="AM70" s="19" t="n">
        <f aca="false">MIN(AL70,AI70)</f>
        <v>0</v>
      </c>
      <c r="AN70" s="19" t="n">
        <f aca="false">IF(K70&lt;=0,MIN(AJ70,AL70-AM70),0)</f>
        <v>0</v>
      </c>
      <c r="AO70" s="19" t="n">
        <f aca="false">AM70+AN70</f>
        <v>0</v>
      </c>
      <c r="AP70" s="19" t="n">
        <f aca="false">MIN(P70,MAX(0,AO70-(0)))</f>
        <v>0</v>
      </c>
      <c r="AQ70" s="19" t="n">
        <f aca="false">MIN(U70,MAX(0,AO70-(P70)))</f>
        <v>0</v>
      </c>
      <c r="AR70" s="19" t="n">
        <f aca="false">MIN(Z70,MAX(0,AO70-(P70+U70)))</f>
        <v>0</v>
      </c>
      <c r="AS70" s="19" t="n">
        <f aca="false">MIN(AE70,MAX(0,AO70-(P70+U70+Z70)))</f>
        <v>0</v>
      </c>
      <c r="AT70" s="19" t="n">
        <f aca="false">P70-AP70</f>
        <v>0</v>
      </c>
      <c r="AU70" s="19" t="n">
        <f aca="false">U70-AQ70</f>
        <v>0</v>
      </c>
      <c r="AV70" s="19" t="n">
        <f aca="false">Z70-AR70</f>
        <v>0</v>
      </c>
      <c r="AW70" s="19" t="n">
        <f aca="false">AE70-AS70</f>
        <v>0</v>
      </c>
      <c r="AX70" s="19" t="n">
        <f aca="false">MIN((AI70-AM70),MAX(0,AU_RES-(AJ70-AN70)))</f>
        <v>0</v>
      </c>
      <c r="AY70" s="19" t="n">
        <f aca="false">IF(K70&lt;=0,0,(AJ70-AN70)+AX70)</f>
        <v>0</v>
      </c>
      <c r="AZ70" s="19" t="n">
        <f aca="false">(AI70-AM70)-AX70+IF(K70&lt;=0,(AJ70-AN70)+AX70,0)</f>
        <v>0</v>
      </c>
      <c r="BA70" s="19" t="n">
        <f aca="false">E70-L70</f>
        <v>0</v>
      </c>
      <c r="BB70" s="19" t="n">
        <f aca="false">BB69+BA70</f>
        <v>53.5643936443185</v>
      </c>
      <c r="BC70" s="19" t="n">
        <f aca="false">AT70+AU70+AV70+AW70</f>
        <v>0</v>
      </c>
      <c r="BD70" s="19" t="n">
        <f aca="false">K70-BC70</f>
        <v>0</v>
      </c>
    </row>
    <row r="71" customFormat="false" ht="15" hidden="false" customHeight="false" outlineLevel="0" collapsed="false">
      <c r="B71" s="18" t="n">
        <v>67</v>
      </c>
      <c r="C71" s="18" t="n">
        <f aca="false">MAX(AU_TERM-B71+1,1)</f>
        <v>1</v>
      </c>
      <c r="D71" s="19" t="n">
        <f aca="false">K70</f>
        <v>0</v>
      </c>
      <c r="E71" s="19" t="n">
        <f aca="false">D71*(1-(1-MIN(AU_CDR*AU_MULT2,0.999))^(1/12))</f>
        <v>0</v>
      </c>
      <c r="F71" s="19" t="n">
        <f aca="false">D71-E71</f>
        <v>0</v>
      </c>
      <c r="G71" s="19" t="n">
        <f aca="false">IF(F71&gt;0,F71*(AU_WAC/12)/(1-(1+AU_WAC/12)^(-C71)),0)</f>
        <v>0</v>
      </c>
      <c r="H71" s="19" t="n">
        <f aca="false">F71*AU_WAC/12</f>
        <v>0</v>
      </c>
      <c r="I71" s="19" t="n">
        <f aca="false">MIN(G71-H71,F71)</f>
        <v>0</v>
      </c>
      <c r="J71" s="19" t="n">
        <f aca="false">IF(C71&lt;=1,(F71-I71),(F71-I71)*(1-(1-AU_CPR)^(1/12)))</f>
        <v>0</v>
      </c>
      <c r="K71" s="19" t="n">
        <f aca="false">IF(C71&lt;=1,0,(F71-I71)-J71)</f>
        <v>0</v>
      </c>
      <c r="L71" s="19" t="n">
        <f aca="false">E71*AU_REC</f>
        <v>0</v>
      </c>
      <c r="M71" s="19" t="n">
        <f aca="false">H71+I71+J71+L71</f>
        <v>0</v>
      </c>
      <c r="N71" s="19" t="n">
        <f aca="false">MIN(D71*AU_SERV/12,M71)</f>
        <v>0</v>
      </c>
      <c r="O71" s="19" t="n">
        <f aca="false">M71-N71</f>
        <v>0</v>
      </c>
      <c r="P71" s="19" t="n">
        <f aca="false">AT70</f>
        <v>0</v>
      </c>
      <c r="Q71" s="19" t="n">
        <f aca="false">P71*AU_A_CP/12</f>
        <v>0</v>
      </c>
      <c r="R71" s="19" t="n">
        <f aca="false">MIN(Q71,O71)</f>
        <v>0</v>
      </c>
      <c r="S71" s="19" t="n">
        <f aca="false">MIN(AY70,Q71-R71)</f>
        <v>0</v>
      </c>
      <c r="T71" s="19" t="n">
        <f aca="false">O71-R71</f>
        <v>0</v>
      </c>
      <c r="U71" s="19" t="n">
        <f aca="false">AU70</f>
        <v>0</v>
      </c>
      <c r="V71" s="19" t="n">
        <f aca="false">U71*AU_B_CP/12</f>
        <v>0</v>
      </c>
      <c r="W71" s="19" t="n">
        <f aca="false">MIN(V71,T71)</f>
        <v>0</v>
      </c>
      <c r="X71" s="19" t="n">
        <f aca="false">MIN((AY70-S71),V71-W71)</f>
        <v>0</v>
      </c>
      <c r="Y71" s="19" t="n">
        <f aca="false">T71-W71</f>
        <v>0</v>
      </c>
      <c r="Z71" s="19" t="n">
        <f aca="false">AV70</f>
        <v>0</v>
      </c>
      <c r="AA71" s="19" t="n">
        <f aca="false">Z71*AU_C_CP/12</f>
        <v>0</v>
      </c>
      <c r="AB71" s="19" t="n">
        <f aca="false">MIN(AA71,Y71)</f>
        <v>0</v>
      </c>
      <c r="AC71" s="19" t="n">
        <f aca="false">MIN(((AY70-S71)-X71),AA71-AB71)</f>
        <v>0</v>
      </c>
      <c r="AD71" s="19" t="n">
        <f aca="false">Y71-AB71</f>
        <v>0</v>
      </c>
      <c r="AE71" s="19" t="n">
        <f aca="false">AW70</f>
        <v>0</v>
      </c>
      <c r="AF71" s="19" t="n">
        <f aca="false">AE71*AU_D_CP/12</f>
        <v>0</v>
      </c>
      <c r="AG71" s="19" t="n">
        <f aca="false">MIN(AF71,AD71)</f>
        <v>0</v>
      </c>
      <c r="AH71" s="19" t="n">
        <f aca="false">MIN((((AY70-S71)-X71)-AC71),AF71-AG71)</f>
        <v>0</v>
      </c>
      <c r="AI71" s="19" t="n">
        <f aca="false">AD71-AG71</f>
        <v>0</v>
      </c>
      <c r="AJ71" s="19" t="n">
        <f aca="false">((((AY70-S71)-X71)-AC71)-AH71)</f>
        <v>0</v>
      </c>
      <c r="AK71" s="19" t="n">
        <f aca="false">IF(K71&gt;0,MAX(AU_OCT*K71,AU_OCF*AU_POOL),0)</f>
        <v>0</v>
      </c>
      <c r="AL71" s="19" t="n">
        <f aca="false">MAX(0,(P71+U71+Z71+AE71)-MAX(0,K71-AK71))</f>
        <v>0</v>
      </c>
      <c r="AM71" s="19" t="n">
        <f aca="false">MIN(AL71,AI71)</f>
        <v>0</v>
      </c>
      <c r="AN71" s="19" t="n">
        <f aca="false">IF(K71&lt;=0,MIN(AJ71,AL71-AM71),0)</f>
        <v>0</v>
      </c>
      <c r="AO71" s="19" t="n">
        <f aca="false">AM71+AN71</f>
        <v>0</v>
      </c>
      <c r="AP71" s="19" t="n">
        <f aca="false">MIN(P71,MAX(0,AO71-(0)))</f>
        <v>0</v>
      </c>
      <c r="AQ71" s="19" t="n">
        <f aca="false">MIN(U71,MAX(0,AO71-(P71)))</f>
        <v>0</v>
      </c>
      <c r="AR71" s="19" t="n">
        <f aca="false">MIN(Z71,MAX(0,AO71-(P71+U71)))</f>
        <v>0</v>
      </c>
      <c r="AS71" s="19" t="n">
        <f aca="false">MIN(AE71,MAX(0,AO71-(P71+U71+Z71)))</f>
        <v>0</v>
      </c>
      <c r="AT71" s="19" t="n">
        <f aca="false">P71-AP71</f>
        <v>0</v>
      </c>
      <c r="AU71" s="19" t="n">
        <f aca="false">U71-AQ71</f>
        <v>0</v>
      </c>
      <c r="AV71" s="19" t="n">
        <f aca="false">Z71-AR71</f>
        <v>0</v>
      </c>
      <c r="AW71" s="19" t="n">
        <f aca="false">AE71-AS71</f>
        <v>0</v>
      </c>
      <c r="AX71" s="19" t="n">
        <f aca="false">MIN((AI71-AM71),MAX(0,AU_RES-(AJ71-AN71)))</f>
        <v>0</v>
      </c>
      <c r="AY71" s="19" t="n">
        <f aca="false">IF(K71&lt;=0,0,(AJ71-AN71)+AX71)</f>
        <v>0</v>
      </c>
      <c r="AZ71" s="19" t="n">
        <f aca="false">(AI71-AM71)-AX71+IF(K71&lt;=0,(AJ71-AN71)+AX71,0)</f>
        <v>0</v>
      </c>
      <c r="BA71" s="19" t="n">
        <f aca="false">E71-L71</f>
        <v>0</v>
      </c>
      <c r="BB71" s="19" t="n">
        <f aca="false">BB70+BA71</f>
        <v>53.5643936443185</v>
      </c>
      <c r="BC71" s="19" t="n">
        <f aca="false">AT71+AU71+AV71+AW71</f>
        <v>0</v>
      </c>
      <c r="BD71" s="19" t="n">
        <f aca="false">K71-BC71</f>
        <v>0</v>
      </c>
    </row>
    <row r="72" customFormat="false" ht="15" hidden="false" customHeight="false" outlineLevel="0" collapsed="false">
      <c r="B72" s="18" t="n">
        <v>68</v>
      </c>
      <c r="C72" s="18" t="n">
        <f aca="false">MAX(AU_TERM-B72+1,1)</f>
        <v>1</v>
      </c>
      <c r="D72" s="19" t="n">
        <f aca="false">K71</f>
        <v>0</v>
      </c>
      <c r="E72" s="19" t="n">
        <f aca="false">D72*(1-(1-MIN(AU_CDR*AU_MULT2,0.999))^(1/12))</f>
        <v>0</v>
      </c>
      <c r="F72" s="19" t="n">
        <f aca="false">D72-E72</f>
        <v>0</v>
      </c>
      <c r="G72" s="19" t="n">
        <f aca="false">IF(F72&gt;0,F72*(AU_WAC/12)/(1-(1+AU_WAC/12)^(-C72)),0)</f>
        <v>0</v>
      </c>
      <c r="H72" s="19" t="n">
        <f aca="false">F72*AU_WAC/12</f>
        <v>0</v>
      </c>
      <c r="I72" s="19" t="n">
        <f aca="false">MIN(G72-H72,F72)</f>
        <v>0</v>
      </c>
      <c r="J72" s="19" t="n">
        <f aca="false">IF(C72&lt;=1,(F72-I72),(F72-I72)*(1-(1-AU_CPR)^(1/12)))</f>
        <v>0</v>
      </c>
      <c r="K72" s="19" t="n">
        <f aca="false">IF(C72&lt;=1,0,(F72-I72)-J72)</f>
        <v>0</v>
      </c>
      <c r="L72" s="19" t="n">
        <f aca="false">E72*AU_REC</f>
        <v>0</v>
      </c>
      <c r="M72" s="19" t="n">
        <f aca="false">H72+I72+J72+L72</f>
        <v>0</v>
      </c>
      <c r="N72" s="19" t="n">
        <f aca="false">MIN(D72*AU_SERV/12,M72)</f>
        <v>0</v>
      </c>
      <c r="O72" s="19" t="n">
        <f aca="false">M72-N72</f>
        <v>0</v>
      </c>
      <c r="P72" s="19" t="n">
        <f aca="false">AT71</f>
        <v>0</v>
      </c>
      <c r="Q72" s="19" t="n">
        <f aca="false">P72*AU_A_CP/12</f>
        <v>0</v>
      </c>
      <c r="R72" s="19" t="n">
        <f aca="false">MIN(Q72,O72)</f>
        <v>0</v>
      </c>
      <c r="S72" s="19" t="n">
        <f aca="false">MIN(AY71,Q72-R72)</f>
        <v>0</v>
      </c>
      <c r="T72" s="19" t="n">
        <f aca="false">O72-R72</f>
        <v>0</v>
      </c>
      <c r="U72" s="19" t="n">
        <f aca="false">AU71</f>
        <v>0</v>
      </c>
      <c r="V72" s="19" t="n">
        <f aca="false">U72*AU_B_CP/12</f>
        <v>0</v>
      </c>
      <c r="W72" s="19" t="n">
        <f aca="false">MIN(V72,T72)</f>
        <v>0</v>
      </c>
      <c r="X72" s="19" t="n">
        <f aca="false">MIN((AY71-S72),V72-W72)</f>
        <v>0</v>
      </c>
      <c r="Y72" s="19" t="n">
        <f aca="false">T72-W72</f>
        <v>0</v>
      </c>
      <c r="Z72" s="19" t="n">
        <f aca="false">AV71</f>
        <v>0</v>
      </c>
      <c r="AA72" s="19" t="n">
        <f aca="false">Z72*AU_C_CP/12</f>
        <v>0</v>
      </c>
      <c r="AB72" s="19" t="n">
        <f aca="false">MIN(AA72,Y72)</f>
        <v>0</v>
      </c>
      <c r="AC72" s="19" t="n">
        <f aca="false">MIN(((AY71-S72)-X72),AA72-AB72)</f>
        <v>0</v>
      </c>
      <c r="AD72" s="19" t="n">
        <f aca="false">Y72-AB72</f>
        <v>0</v>
      </c>
      <c r="AE72" s="19" t="n">
        <f aca="false">AW71</f>
        <v>0</v>
      </c>
      <c r="AF72" s="19" t="n">
        <f aca="false">AE72*AU_D_CP/12</f>
        <v>0</v>
      </c>
      <c r="AG72" s="19" t="n">
        <f aca="false">MIN(AF72,AD72)</f>
        <v>0</v>
      </c>
      <c r="AH72" s="19" t="n">
        <f aca="false">MIN((((AY71-S72)-X72)-AC72),AF72-AG72)</f>
        <v>0</v>
      </c>
      <c r="AI72" s="19" t="n">
        <f aca="false">AD72-AG72</f>
        <v>0</v>
      </c>
      <c r="AJ72" s="19" t="n">
        <f aca="false">((((AY71-S72)-X72)-AC72)-AH72)</f>
        <v>0</v>
      </c>
      <c r="AK72" s="19" t="n">
        <f aca="false">IF(K72&gt;0,MAX(AU_OCT*K72,AU_OCF*AU_POOL),0)</f>
        <v>0</v>
      </c>
      <c r="AL72" s="19" t="n">
        <f aca="false">MAX(0,(P72+U72+Z72+AE72)-MAX(0,K72-AK72))</f>
        <v>0</v>
      </c>
      <c r="AM72" s="19" t="n">
        <f aca="false">MIN(AL72,AI72)</f>
        <v>0</v>
      </c>
      <c r="AN72" s="19" t="n">
        <f aca="false">IF(K72&lt;=0,MIN(AJ72,AL72-AM72),0)</f>
        <v>0</v>
      </c>
      <c r="AO72" s="19" t="n">
        <f aca="false">AM72+AN72</f>
        <v>0</v>
      </c>
      <c r="AP72" s="19" t="n">
        <f aca="false">MIN(P72,MAX(0,AO72-(0)))</f>
        <v>0</v>
      </c>
      <c r="AQ72" s="19" t="n">
        <f aca="false">MIN(U72,MAX(0,AO72-(P72)))</f>
        <v>0</v>
      </c>
      <c r="AR72" s="19" t="n">
        <f aca="false">MIN(Z72,MAX(0,AO72-(P72+U72)))</f>
        <v>0</v>
      </c>
      <c r="AS72" s="19" t="n">
        <f aca="false">MIN(AE72,MAX(0,AO72-(P72+U72+Z72)))</f>
        <v>0</v>
      </c>
      <c r="AT72" s="19" t="n">
        <f aca="false">P72-AP72</f>
        <v>0</v>
      </c>
      <c r="AU72" s="19" t="n">
        <f aca="false">U72-AQ72</f>
        <v>0</v>
      </c>
      <c r="AV72" s="19" t="n">
        <f aca="false">Z72-AR72</f>
        <v>0</v>
      </c>
      <c r="AW72" s="19" t="n">
        <f aca="false">AE72-AS72</f>
        <v>0</v>
      </c>
      <c r="AX72" s="19" t="n">
        <f aca="false">MIN((AI72-AM72),MAX(0,AU_RES-(AJ72-AN72)))</f>
        <v>0</v>
      </c>
      <c r="AY72" s="19" t="n">
        <f aca="false">IF(K72&lt;=0,0,(AJ72-AN72)+AX72)</f>
        <v>0</v>
      </c>
      <c r="AZ72" s="19" t="n">
        <f aca="false">(AI72-AM72)-AX72+IF(K72&lt;=0,(AJ72-AN72)+AX72,0)</f>
        <v>0</v>
      </c>
      <c r="BA72" s="19" t="n">
        <f aca="false">E72-L72</f>
        <v>0</v>
      </c>
      <c r="BB72" s="19" t="n">
        <f aca="false">BB71+BA72</f>
        <v>53.5643936443185</v>
      </c>
      <c r="BC72" s="19" t="n">
        <f aca="false">AT72+AU72+AV72+AW72</f>
        <v>0</v>
      </c>
      <c r="BD72" s="19" t="n">
        <f aca="false">K72-BC72</f>
        <v>0</v>
      </c>
    </row>
    <row r="73" customFormat="false" ht="15" hidden="false" customHeight="false" outlineLevel="0" collapsed="false">
      <c r="B73" s="18" t="n">
        <v>69</v>
      </c>
      <c r="C73" s="18" t="n">
        <f aca="false">MAX(AU_TERM-B73+1,1)</f>
        <v>1</v>
      </c>
      <c r="D73" s="19" t="n">
        <f aca="false">K72</f>
        <v>0</v>
      </c>
      <c r="E73" s="19" t="n">
        <f aca="false">D73*(1-(1-MIN(AU_CDR*AU_MULT2,0.999))^(1/12))</f>
        <v>0</v>
      </c>
      <c r="F73" s="19" t="n">
        <f aca="false">D73-E73</f>
        <v>0</v>
      </c>
      <c r="G73" s="19" t="n">
        <f aca="false">IF(F73&gt;0,F73*(AU_WAC/12)/(1-(1+AU_WAC/12)^(-C73)),0)</f>
        <v>0</v>
      </c>
      <c r="H73" s="19" t="n">
        <f aca="false">F73*AU_WAC/12</f>
        <v>0</v>
      </c>
      <c r="I73" s="19" t="n">
        <f aca="false">MIN(G73-H73,F73)</f>
        <v>0</v>
      </c>
      <c r="J73" s="19" t="n">
        <f aca="false">IF(C73&lt;=1,(F73-I73),(F73-I73)*(1-(1-AU_CPR)^(1/12)))</f>
        <v>0</v>
      </c>
      <c r="K73" s="19" t="n">
        <f aca="false">IF(C73&lt;=1,0,(F73-I73)-J73)</f>
        <v>0</v>
      </c>
      <c r="L73" s="19" t="n">
        <f aca="false">E73*AU_REC</f>
        <v>0</v>
      </c>
      <c r="M73" s="19" t="n">
        <f aca="false">H73+I73+J73+L73</f>
        <v>0</v>
      </c>
      <c r="N73" s="19" t="n">
        <f aca="false">MIN(D73*AU_SERV/12,M73)</f>
        <v>0</v>
      </c>
      <c r="O73" s="19" t="n">
        <f aca="false">M73-N73</f>
        <v>0</v>
      </c>
      <c r="P73" s="19" t="n">
        <f aca="false">AT72</f>
        <v>0</v>
      </c>
      <c r="Q73" s="19" t="n">
        <f aca="false">P73*AU_A_CP/12</f>
        <v>0</v>
      </c>
      <c r="R73" s="19" t="n">
        <f aca="false">MIN(Q73,O73)</f>
        <v>0</v>
      </c>
      <c r="S73" s="19" t="n">
        <f aca="false">MIN(AY72,Q73-R73)</f>
        <v>0</v>
      </c>
      <c r="T73" s="19" t="n">
        <f aca="false">O73-R73</f>
        <v>0</v>
      </c>
      <c r="U73" s="19" t="n">
        <f aca="false">AU72</f>
        <v>0</v>
      </c>
      <c r="V73" s="19" t="n">
        <f aca="false">U73*AU_B_CP/12</f>
        <v>0</v>
      </c>
      <c r="W73" s="19" t="n">
        <f aca="false">MIN(V73,T73)</f>
        <v>0</v>
      </c>
      <c r="X73" s="19" t="n">
        <f aca="false">MIN((AY72-S73),V73-W73)</f>
        <v>0</v>
      </c>
      <c r="Y73" s="19" t="n">
        <f aca="false">T73-W73</f>
        <v>0</v>
      </c>
      <c r="Z73" s="19" t="n">
        <f aca="false">AV72</f>
        <v>0</v>
      </c>
      <c r="AA73" s="19" t="n">
        <f aca="false">Z73*AU_C_CP/12</f>
        <v>0</v>
      </c>
      <c r="AB73" s="19" t="n">
        <f aca="false">MIN(AA73,Y73)</f>
        <v>0</v>
      </c>
      <c r="AC73" s="19" t="n">
        <f aca="false">MIN(((AY72-S73)-X73),AA73-AB73)</f>
        <v>0</v>
      </c>
      <c r="AD73" s="19" t="n">
        <f aca="false">Y73-AB73</f>
        <v>0</v>
      </c>
      <c r="AE73" s="19" t="n">
        <f aca="false">AW72</f>
        <v>0</v>
      </c>
      <c r="AF73" s="19" t="n">
        <f aca="false">AE73*AU_D_CP/12</f>
        <v>0</v>
      </c>
      <c r="AG73" s="19" t="n">
        <f aca="false">MIN(AF73,AD73)</f>
        <v>0</v>
      </c>
      <c r="AH73" s="19" t="n">
        <f aca="false">MIN((((AY72-S73)-X73)-AC73),AF73-AG73)</f>
        <v>0</v>
      </c>
      <c r="AI73" s="19" t="n">
        <f aca="false">AD73-AG73</f>
        <v>0</v>
      </c>
      <c r="AJ73" s="19" t="n">
        <f aca="false">((((AY72-S73)-X73)-AC73)-AH73)</f>
        <v>0</v>
      </c>
      <c r="AK73" s="19" t="n">
        <f aca="false">IF(K73&gt;0,MAX(AU_OCT*K73,AU_OCF*AU_POOL),0)</f>
        <v>0</v>
      </c>
      <c r="AL73" s="19" t="n">
        <f aca="false">MAX(0,(P73+U73+Z73+AE73)-MAX(0,K73-AK73))</f>
        <v>0</v>
      </c>
      <c r="AM73" s="19" t="n">
        <f aca="false">MIN(AL73,AI73)</f>
        <v>0</v>
      </c>
      <c r="AN73" s="19" t="n">
        <f aca="false">IF(K73&lt;=0,MIN(AJ73,AL73-AM73),0)</f>
        <v>0</v>
      </c>
      <c r="AO73" s="19" t="n">
        <f aca="false">AM73+AN73</f>
        <v>0</v>
      </c>
      <c r="AP73" s="19" t="n">
        <f aca="false">MIN(P73,MAX(0,AO73-(0)))</f>
        <v>0</v>
      </c>
      <c r="AQ73" s="19" t="n">
        <f aca="false">MIN(U73,MAX(0,AO73-(P73)))</f>
        <v>0</v>
      </c>
      <c r="AR73" s="19" t="n">
        <f aca="false">MIN(Z73,MAX(0,AO73-(P73+U73)))</f>
        <v>0</v>
      </c>
      <c r="AS73" s="19" t="n">
        <f aca="false">MIN(AE73,MAX(0,AO73-(P73+U73+Z73)))</f>
        <v>0</v>
      </c>
      <c r="AT73" s="19" t="n">
        <f aca="false">P73-AP73</f>
        <v>0</v>
      </c>
      <c r="AU73" s="19" t="n">
        <f aca="false">U73-AQ73</f>
        <v>0</v>
      </c>
      <c r="AV73" s="19" t="n">
        <f aca="false">Z73-AR73</f>
        <v>0</v>
      </c>
      <c r="AW73" s="19" t="n">
        <f aca="false">AE73-AS73</f>
        <v>0</v>
      </c>
      <c r="AX73" s="19" t="n">
        <f aca="false">MIN((AI73-AM73),MAX(0,AU_RES-(AJ73-AN73)))</f>
        <v>0</v>
      </c>
      <c r="AY73" s="19" t="n">
        <f aca="false">IF(K73&lt;=0,0,(AJ73-AN73)+AX73)</f>
        <v>0</v>
      </c>
      <c r="AZ73" s="19" t="n">
        <f aca="false">(AI73-AM73)-AX73+IF(K73&lt;=0,(AJ73-AN73)+AX73,0)</f>
        <v>0</v>
      </c>
      <c r="BA73" s="19" t="n">
        <f aca="false">E73-L73</f>
        <v>0</v>
      </c>
      <c r="BB73" s="19" t="n">
        <f aca="false">BB72+BA73</f>
        <v>53.5643936443185</v>
      </c>
      <c r="BC73" s="19" t="n">
        <f aca="false">AT73+AU73+AV73+AW73</f>
        <v>0</v>
      </c>
      <c r="BD73" s="19" t="n">
        <f aca="false">K73-BC73</f>
        <v>0</v>
      </c>
    </row>
    <row r="74" customFormat="false" ht="15" hidden="false" customHeight="false" outlineLevel="0" collapsed="false">
      <c r="B74" s="18" t="n">
        <v>70</v>
      </c>
      <c r="C74" s="18" t="n">
        <f aca="false">MAX(AU_TERM-B74+1,1)</f>
        <v>1</v>
      </c>
      <c r="D74" s="19" t="n">
        <f aca="false">K73</f>
        <v>0</v>
      </c>
      <c r="E74" s="19" t="n">
        <f aca="false">D74*(1-(1-MIN(AU_CDR*AU_MULT2,0.999))^(1/12))</f>
        <v>0</v>
      </c>
      <c r="F74" s="19" t="n">
        <f aca="false">D74-E74</f>
        <v>0</v>
      </c>
      <c r="G74" s="19" t="n">
        <f aca="false">IF(F74&gt;0,F74*(AU_WAC/12)/(1-(1+AU_WAC/12)^(-C74)),0)</f>
        <v>0</v>
      </c>
      <c r="H74" s="19" t="n">
        <f aca="false">F74*AU_WAC/12</f>
        <v>0</v>
      </c>
      <c r="I74" s="19" t="n">
        <f aca="false">MIN(G74-H74,F74)</f>
        <v>0</v>
      </c>
      <c r="J74" s="19" t="n">
        <f aca="false">IF(C74&lt;=1,(F74-I74),(F74-I74)*(1-(1-AU_CPR)^(1/12)))</f>
        <v>0</v>
      </c>
      <c r="K74" s="19" t="n">
        <f aca="false">IF(C74&lt;=1,0,(F74-I74)-J74)</f>
        <v>0</v>
      </c>
      <c r="L74" s="19" t="n">
        <f aca="false">E74*AU_REC</f>
        <v>0</v>
      </c>
      <c r="M74" s="19" t="n">
        <f aca="false">H74+I74+J74+L74</f>
        <v>0</v>
      </c>
      <c r="N74" s="19" t="n">
        <f aca="false">MIN(D74*AU_SERV/12,M74)</f>
        <v>0</v>
      </c>
      <c r="O74" s="19" t="n">
        <f aca="false">M74-N74</f>
        <v>0</v>
      </c>
      <c r="P74" s="19" t="n">
        <f aca="false">AT73</f>
        <v>0</v>
      </c>
      <c r="Q74" s="19" t="n">
        <f aca="false">P74*AU_A_CP/12</f>
        <v>0</v>
      </c>
      <c r="R74" s="19" t="n">
        <f aca="false">MIN(Q74,O74)</f>
        <v>0</v>
      </c>
      <c r="S74" s="19" t="n">
        <f aca="false">MIN(AY73,Q74-R74)</f>
        <v>0</v>
      </c>
      <c r="T74" s="19" t="n">
        <f aca="false">O74-R74</f>
        <v>0</v>
      </c>
      <c r="U74" s="19" t="n">
        <f aca="false">AU73</f>
        <v>0</v>
      </c>
      <c r="V74" s="19" t="n">
        <f aca="false">U74*AU_B_CP/12</f>
        <v>0</v>
      </c>
      <c r="W74" s="19" t="n">
        <f aca="false">MIN(V74,T74)</f>
        <v>0</v>
      </c>
      <c r="X74" s="19" t="n">
        <f aca="false">MIN((AY73-S74),V74-W74)</f>
        <v>0</v>
      </c>
      <c r="Y74" s="19" t="n">
        <f aca="false">T74-W74</f>
        <v>0</v>
      </c>
      <c r="Z74" s="19" t="n">
        <f aca="false">AV73</f>
        <v>0</v>
      </c>
      <c r="AA74" s="19" t="n">
        <f aca="false">Z74*AU_C_CP/12</f>
        <v>0</v>
      </c>
      <c r="AB74" s="19" t="n">
        <f aca="false">MIN(AA74,Y74)</f>
        <v>0</v>
      </c>
      <c r="AC74" s="19" t="n">
        <f aca="false">MIN(((AY73-S74)-X74),AA74-AB74)</f>
        <v>0</v>
      </c>
      <c r="AD74" s="19" t="n">
        <f aca="false">Y74-AB74</f>
        <v>0</v>
      </c>
      <c r="AE74" s="19" t="n">
        <f aca="false">AW73</f>
        <v>0</v>
      </c>
      <c r="AF74" s="19" t="n">
        <f aca="false">AE74*AU_D_CP/12</f>
        <v>0</v>
      </c>
      <c r="AG74" s="19" t="n">
        <f aca="false">MIN(AF74,AD74)</f>
        <v>0</v>
      </c>
      <c r="AH74" s="19" t="n">
        <f aca="false">MIN((((AY73-S74)-X74)-AC74),AF74-AG74)</f>
        <v>0</v>
      </c>
      <c r="AI74" s="19" t="n">
        <f aca="false">AD74-AG74</f>
        <v>0</v>
      </c>
      <c r="AJ74" s="19" t="n">
        <f aca="false">((((AY73-S74)-X74)-AC74)-AH74)</f>
        <v>0</v>
      </c>
      <c r="AK74" s="19" t="n">
        <f aca="false">IF(K74&gt;0,MAX(AU_OCT*K74,AU_OCF*AU_POOL),0)</f>
        <v>0</v>
      </c>
      <c r="AL74" s="19" t="n">
        <f aca="false">MAX(0,(P74+U74+Z74+AE74)-MAX(0,K74-AK74))</f>
        <v>0</v>
      </c>
      <c r="AM74" s="19" t="n">
        <f aca="false">MIN(AL74,AI74)</f>
        <v>0</v>
      </c>
      <c r="AN74" s="19" t="n">
        <f aca="false">IF(K74&lt;=0,MIN(AJ74,AL74-AM74),0)</f>
        <v>0</v>
      </c>
      <c r="AO74" s="19" t="n">
        <f aca="false">AM74+AN74</f>
        <v>0</v>
      </c>
      <c r="AP74" s="19" t="n">
        <f aca="false">MIN(P74,MAX(0,AO74-(0)))</f>
        <v>0</v>
      </c>
      <c r="AQ74" s="19" t="n">
        <f aca="false">MIN(U74,MAX(0,AO74-(P74)))</f>
        <v>0</v>
      </c>
      <c r="AR74" s="19" t="n">
        <f aca="false">MIN(Z74,MAX(0,AO74-(P74+U74)))</f>
        <v>0</v>
      </c>
      <c r="AS74" s="19" t="n">
        <f aca="false">MIN(AE74,MAX(0,AO74-(P74+U74+Z74)))</f>
        <v>0</v>
      </c>
      <c r="AT74" s="19" t="n">
        <f aca="false">P74-AP74</f>
        <v>0</v>
      </c>
      <c r="AU74" s="19" t="n">
        <f aca="false">U74-AQ74</f>
        <v>0</v>
      </c>
      <c r="AV74" s="19" t="n">
        <f aca="false">Z74-AR74</f>
        <v>0</v>
      </c>
      <c r="AW74" s="19" t="n">
        <f aca="false">AE74-AS74</f>
        <v>0</v>
      </c>
      <c r="AX74" s="19" t="n">
        <f aca="false">MIN((AI74-AM74),MAX(0,AU_RES-(AJ74-AN74)))</f>
        <v>0</v>
      </c>
      <c r="AY74" s="19" t="n">
        <f aca="false">IF(K74&lt;=0,0,(AJ74-AN74)+AX74)</f>
        <v>0</v>
      </c>
      <c r="AZ74" s="19" t="n">
        <f aca="false">(AI74-AM74)-AX74+IF(K74&lt;=0,(AJ74-AN74)+AX74,0)</f>
        <v>0</v>
      </c>
      <c r="BA74" s="19" t="n">
        <f aca="false">E74-L74</f>
        <v>0</v>
      </c>
      <c r="BB74" s="19" t="n">
        <f aca="false">BB73+BA74</f>
        <v>53.5643936443185</v>
      </c>
      <c r="BC74" s="19" t="n">
        <f aca="false">AT74+AU74+AV74+AW74</f>
        <v>0</v>
      </c>
      <c r="BD74" s="19" t="n">
        <f aca="false">K74-BC74</f>
        <v>0</v>
      </c>
    </row>
    <row r="75" customFormat="false" ht="15" hidden="false" customHeight="false" outlineLevel="0" collapsed="false">
      <c r="B75" s="18" t="n">
        <v>71</v>
      </c>
      <c r="C75" s="18" t="n">
        <f aca="false">MAX(AU_TERM-B75+1,1)</f>
        <v>1</v>
      </c>
      <c r="D75" s="19" t="n">
        <f aca="false">K74</f>
        <v>0</v>
      </c>
      <c r="E75" s="19" t="n">
        <f aca="false">D75*(1-(1-MIN(AU_CDR*AU_MULT2,0.999))^(1/12))</f>
        <v>0</v>
      </c>
      <c r="F75" s="19" t="n">
        <f aca="false">D75-E75</f>
        <v>0</v>
      </c>
      <c r="G75" s="19" t="n">
        <f aca="false">IF(F75&gt;0,F75*(AU_WAC/12)/(1-(1+AU_WAC/12)^(-C75)),0)</f>
        <v>0</v>
      </c>
      <c r="H75" s="19" t="n">
        <f aca="false">F75*AU_WAC/12</f>
        <v>0</v>
      </c>
      <c r="I75" s="19" t="n">
        <f aca="false">MIN(G75-H75,F75)</f>
        <v>0</v>
      </c>
      <c r="J75" s="19" t="n">
        <f aca="false">IF(C75&lt;=1,(F75-I75),(F75-I75)*(1-(1-AU_CPR)^(1/12)))</f>
        <v>0</v>
      </c>
      <c r="K75" s="19" t="n">
        <f aca="false">IF(C75&lt;=1,0,(F75-I75)-J75)</f>
        <v>0</v>
      </c>
      <c r="L75" s="19" t="n">
        <f aca="false">E75*AU_REC</f>
        <v>0</v>
      </c>
      <c r="M75" s="19" t="n">
        <f aca="false">H75+I75+J75+L75</f>
        <v>0</v>
      </c>
      <c r="N75" s="19" t="n">
        <f aca="false">MIN(D75*AU_SERV/12,M75)</f>
        <v>0</v>
      </c>
      <c r="O75" s="19" t="n">
        <f aca="false">M75-N75</f>
        <v>0</v>
      </c>
      <c r="P75" s="19" t="n">
        <f aca="false">AT74</f>
        <v>0</v>
      </c>
      <c r="Q75" s="19" t="n">
        <f aca="false">P75*AU_A_CP/12</f>
        <v>0</v>
      </c>
      <c r="R75" s="19" t="n">
        <f aca="false">MIN(Q75,O75)</f>
        <v>0</v>
      </c>
      <c r="S75" s="19" t="n">
        <f aca="false">MIN(AY74,Q75-R75)</f>
        <v>0</v>
      </c>
      <c r="T75" s="19" t="n">
        <f aca="false">O75-R75</f>
        <v>0</v>
      </c>
      <c r="U75" s="19" t="n">
        <f aca="false">AU74</f>
        <v>0</v>
      </c>
      <c r="V75" s="19" t="n">
        <f aca="false">U75*AU_B_CP/12</f>
        <v>0</v>
      </c>
      <c r="W75" s="19" t="n">
        <f aca="false">MIN(V75,T75)</f>
        <v>0</v>
      </c>
      <c r="X75" s="19" t="n">
        <f aca="false">MIN((AY74-S75),V75-W75)</f>
        <v>0</v>
      </c>
      <c r="Y75" s="19" t="n">
        <f aca="false">T75-W75</f>
        <v>0</v>
      </c>
      <c r="Z75" s="19" t="n">
        <f aca="false">AV74</f>
        <v>0</v>
      </c>
      <c r="AA75" s="19" t="n">
        <f aca="false">Z75*AU_C_CP/12</f>
        <v>0</v>
      </c>
      <c r="AB75" s="19" t="n">
        <f aca="false">MIN(AA75,Y75)</f>
        <v>0</v>
      </c>
      <c r="AC75" s="19" t="n">
        <f aca="false">MIN(((AY74-S75)-X75),AA75-AB75)</f>
        <v>0</v>
      </c>
      <c r="AD75" s="19" t="n">
        <f aca="false">Y75-AB75</f>
        <v>0</v>
      </c>
      <c r="AE75" s="19" t="n">
        <f aca="false">AW74</f>
        <v>0</v>
      </c>
      <c r="AF75" s="19" t="n">
        <f aca="false">AE75*AU_D_CP/12</f>
        <v>0</v>
      </c>
      <c r="AG75" s="19" t="n">
        <f aca="false">MIN(AF75,AD75)</f>
        <v>0</v>
      </c>
      <c r="AH75" s="19" t="n">
        <f aca="false">MIN((((AY74-S75)-X75)-AC75),AF75-AG75)</f>
        <v>0</v>
      </c>
      <c r="AI75" s="19" t="n">
        <f aca="false">AD75-AG75</f>
        <v>0</v>
      </c>
      <c r="AJ75" s="19" t="n">
        <f aca="false">((((AY74-S75)-X75)-AC75)-AH75)</f>
        <v>0</v>
      </c>
      <c r="AK75" s="19" t="n">
        <f aca="false">IF(K75&gt;0,MAX(AU_OCT*K75,AU_OCF*AU_POOL),0)</f>
        <v>0</v>
      </c>
      <c r="AL75" s="19" t="n">
        <f aca="false">MAX(0,(P75+U75+Z75+AE75)-MAX(0,K75-AK75))</f>
        <v>0</v>
      </c>
      <c r="AM75" s="19" t="n">
        <f aca="false">MIN(AL75,AI75)</f>
        <v>0</v>
      </c>
      <c r="AN75" s="19" t="n">
        <f aca="false">IF(K75&lt;=0,MIN(AJ75,AL75-AM75),0)</f>
        <v>0</v>
      </c>
      <c r="AO75" s="19" t="n">
        <f aca="false">AM75+AN75</f>
        <v>0</v>
      </c>
      <c r="AP75" s="19" t="n">
        <f aca="false">MIN(P75,MAX(0,AO75-(0)))</f>
        <v>0</v>
      </c>
      <c r="AQ75" s="19" t="n">
        <f aca="false">MIN(U75,MAX(0,AO75-(P75)))</f>
        <v>0</v>
      </c>
      <c r="AR75" s="19" t="n">
        <f aca="false">MIN(Z75,MAX(0,AO75-(P75+U75)))</f>
        <v>0</v>
      </c>
      <c r="AS75" s="19" t="n">
        <f aca="false">MIN(AE75,MAX(0,AO75-(P75+U75+Z75)))</f>
        <v>0</v>
      </c>
      <c r="AT75" s="19" t="n">
        <f aca="false">P75-AP75</f>
        <v>0</v>
      </c>
      <c r="AU75" s="19" t="n">
        <f aca="false">U75-AQ75</f>
        <v>0</v>
      </c>
      <c r="AV75" s="19" t="n">
        <f aca="false">Z75-AR75</f>
        <v>0</v>
      </c>
      <c r="AW75" s="19" t="n">
        <f aca="false">AE75-AS75</f>
        <v>0</v>
      </c>
      <c r="AX75" s="19" t="n">
        <f aca="false">MIN((AI75-AM75),MAX(0,AU_RES-(AJ75-AN75)))</f>
        <v>0</v>
      </c>
      <c r="AY75" s="19" t="n">
        <f aca="false">IF(K75&lt;=0,0,(AJ75-AN75)+AX75)</f>
        <v>0</v>
      </c>
      <c r="AZ75" s="19" t="n">
        <f aca="false">(AI75-AM75)-AX75+IF(K75&lt;=0,(AJ75-AN75)+AX75,0)</f>
        <v>0</v>
      </c>
      <c r="BA75" s="19" t="n">
        <f aca="false">E75-L75</f>
        <v>0</v>
      </c>
      <c r="BB75" s="19" t="n">
        <f aca="false">BB74+BA75</f>
        <v>53.5643936443185</v>
      </c>
      <c r="BC75" s="19" t="n">
        <f aca="false">AT75+AU75+AV75+AW75</f>
        <v>0</v>
      </c>
      <c r="BD75" s="19" t="n">
        <f aca="false">K75-BC75</f>
        <v>0</v>
      </c>
    </row>
    <row r="76" customFormat="false" ht="15" hidden="false" customHeight="false" outlineLevel="0" collapsed="false">
      <c r="B76" s="18" t="n">
        <v>72</v>
      </c>
      <c r="C76" s="18" t="n">
        <f aca="false">MAX(AU_TERM-B76+1,1)</f>
        <v>1</v>
      </c>
      <c r="D76" s="19" t="n">
        <f aca="false">K75</f>
        <v>0</v>
      </c>
      <c r="E76" s="19" t="n">
        <f aca="false">D76*(1-(1-MIN(AU_CDR*AU_MULT2,0.999))^(1/12))</f>
        <v>0</v>
      </c>
      <c r="F76" s="19" t="n">
        <f aca="false">D76-E76</f>
        <v>0</v>
      </c>
      <c r="G76" s="19" t="n">
        <f aca="false">IF(F76&gt;0,F76*(AU_WAC/12)/(1-(1+AU_WAC/12)^(-C76)),0)</f>
        <v>0</v>
      </c>
      <c r="H76" s="19" t="n">
        <f aca="false">F76*AU_WAC/12</f>
        <v>0</v>
      </c>
      <c r="I76" s="19" t="n">
        <f aca="false">MIN(G76-H76,F76)</f>
        <v>0</v>
      </c>
      <c r="J76" s="19" t="n">
        <f aca="false">IF(C76&lt;=1,(F76-I76),(F76-I76)*(1-(1-AU_CPR)^(1/12)))</f>
        <v>0</v>
      </c>
      <c r="K76" s="19" t="n">
        <f aca="false">IF(C76&lt;=1,0,(F76-I76)-J76)</f>
        <v>0</v>
      </c>
      <c r="L76" s="19" t="n">
        <f aca="false">E76*AU_REC</f>
        <v>0</v>
      </c>
      <c r="M76" s="19" t="n">
        <f aca="false">H76+I76+J76+L76</f>
        <v>0</v>
      </c>
      <c r="N76" s="19" t="n">
        <f aca="false">MIN(D76*AU_SERV/12,M76)</f>
        <v>0</v>
      </c>
      <c r="O76" s="19" t="n">
        <f aca="false">M76-N76</f>
        <v>0</v>
      </c>
      <c r="P76" s="19" t="n">
        <f aca="false">AT75</f>
        <v>0</v>
      </c>
      <c r="Q76" s="19" t="n">
        <f aca="false">P76*AU_A_CP/12</f>
        <v>0</v>
      </c>
      <c r="R76" s="19" t="n">
        <f aca="false">MIN(Q76,O76)</f>
        <v>0</v>
      </c>
      <c r="S76" s="19" t="n">
        <f aca="false">MIN(AY75,Q76-R76)</f>
        <v>0</v>
      </c>
      <c r="T76" s="19" t="n">
        <f aca="false">O76-R76</f>
        <v>0</v>
      </c>
      <c r="U76" s="19" t="n">
        <f aca="false">AU75</f>
        <v>0</v>
      </c>
      <c r="V76" s="19" t="n">
        <f aca="false">U76*AU_B_CP/12</f>
        <v>0</v>
      </c>
      <c r="W76" s="19" t="n">
        <f aca="false">MIN(V76,T76)</f>
        <v>0</v>
      </c>
      <c r="X76" s="19" t="n">
        <f aca="false">MIN((AY75-S76),V76-W76)</f>
        <v>0</v>
      </c>
      <c r="Y76" s="19" t="n">
        <f aca="false">T76-W76</f>
        <v>0</v>
      </c>
      <c r="Z76" s="19" t="n">
        <f aca="false">AV75</f>
        <v>0</v>
      </c>
      <c r="AA76" s="19" t="n">
        <f aca="false">Z76*AU_C_CP/12</f>
        <v>0</v>
      </c>
      <c r="AB76" s="19" t="n">
        <f aca="false">MIN(AA76,Y76)</f>
        <v>0</v>
      </c>
      <c r="AC76" s="19" t="n">
        <f aca="false">MIN(((AY75-S76)-X76),AA76-AB76)</f>
        <v>0</v>
      </c>
      <c r="AD76" s="19" t="n">
        <f aca="false">Y76-AB76</f>
        <v>0</v>
      </c>
      <c r="AE76" s="19" t="n">
        <f aca="false">AW75</f>
        <v>0</v>
      </c>
      <c r="AF76" s="19" t="n">
        <f aca="false">AE76*AU_D_CP/12</f>
        <v>0</v>
      </c>
      <c r="AG76" s="19" t="n">
        <f aca="false">MIN(AF76,AD76)</f>
        <v>0</v>
      </c>
      <c r="AH76" s="19" t="n">
        <f aca="false">MIN((((AY75-S76)-X76)-AC76),AF76-AG76)</f>
        <v>0</v>
      </c>
      <c r="AI76" s="19" t="n">
        <f aca="false">AD76-AG76</f>
        <v>0</v>
      </c>
      <c r="AJ76" s="19" t="n">
        <f aca="false">((((AY75-S76)-X76)-AC76)-AH76)</f>
        <v>0</v>
      </c>
      <c r="AK76" s="19" t="n">
        <f aca="false">IF(K76&gt;0,MAX(AU_OCT*K76,AU_OCF*AU_POOL),0)</f>
        <v>0</v>
      </c>
      <c r="AL76" s="19" t="n">
        <f aca="false">MAX(0,(P76+U76+Z76+AE76)-MAX(0,K76-AK76))</f>
        <v>0</v>
      </c>
      <c r="AM76" s="19" t="n">
        <f aca="false">MIN(AL76,AI76)</f>
        <v>0</v>
      </c>
      <c r="AN76" s="19" t="n">
        <f aca="false">IF(K76&lt;=0,MIN(AJ76,AL76-AM76),0)</f>
        <v>0</v>
      </c>
      <c r="AO76" s="19" t="n">
        <f aca="false">AM76+AN76</f>
        <v>0</v>
      </c>
      <c r="AP76" s="19" t="n">
        <f aca="false">MIN(P76,MAX(0,AO76-(0)))</f>
        <v>0</v>
      </c>
      <c r="AQ76" s="19" t="n">
        <f aca="false">MIN(U76,MAX(0,AO76-(P76)))</f>
        <v>0</v>
      </c>
      <c r="AR76" s="19" t="n">
        <f aca="false">MIN(Z76,MAX(0,AO76-(P76+U76)))</f>
        <v>0</v>
      </c>
      <c r="AS76" s="19" t="n">
        <f aca="false">MIN(AE76,MAX(0,AO76-(P76+U76+Z76)))</f>
        <v>0</v>
      </c>
      <c r="AT76" s="19" t="n">
        <f aca="false">P76-AP76</f>
        <v>0</v>
      </c>
      <c r="AU76" s="19" t="n">
        <f aca="false">U76-AQ76</f>
        <v>0</v>
      </c>
      <c r="AV76" s="19" t="n">
        <f aca="false">Z76-AR76</f>
        <v>0</v>
      </c>
      <c r="AW76" s="19" t="n">
        <f aca="false">AE76-AS76</f>
        <v>0</v>
      </c>
      <c r="AX76" s="19" t="n">
        <f aca="false">MIN((AI76-AM76),MAX(0,AU_RES-(AJ76-AN76)))</f>
        <v>0</v>
      </c>
      <c r="AY76" s="19" t="n">
        <f aca="false">IF(K76&lt;=0,0,(AJ76-AN76)+AX76)</f>
        <v>0</v>
      </c>
      <c r="AZ76" s="19" t="n">
        <f aca="false">(AI76-AM76)-AX76+IF(K76&lt;=0,(AJ76-AN76)+AX76,0)</f>
        <v>0</v>
      </c>
      <c r="BA76" s="19" t="n">
        <f aca="false">E76-L76</f>
        <v>0</v>
      </c>
      <c r="BB76" s="19" t="n">
        <f aca="false">BB75+BA76</f>
        <v>53.5643936443185</v>
      </c>
      <c r="BC76" s="19" t="n">
        <f aca="false">AT76+AU76+AV76+AW76</f>
        <v>0</v>
      </c>
      <c r="BD76" s="19" t="n">
        <f aca="false">K76-BC76</f>
        <v>0</v>
      </c>
    </row>
    <row r="78" customFormat="false" ht="15" hidden="false" customHeight="false" outlineLevel="0" collapsed="false">
      <c r="B78" s="3" t="s">
        <v>208</v>
      </c>
    </row>
    <row r="79" customFormat="false" ht="15" hidden="false" customHeight="false" outlineLevel="0" collapsed="false">
      <c r="B79" s="2" t="s">
        <v>209</v>
      </c>
      <c r="E79" s="11" t="n">
        <f aca="false">SUMPRODUCT($B$5:$B$76,AP5:AP76)/SUM(AP5:AP76)/12</f>
        <v>1.39911112332516</v>
      </c>
    </row>
    <row r="80" customFormat="false" ht="15" hidden="false" customHeight="false" outlineLevel="0" collapsed="false">
      <c r="B80" s="2" t="s">
        <v>210</v>
      </c>
      <c r="E80" s="12" t="n">
        <f aca="false">AT76</f>
        <v>0</v>
      </c>
    </row>
    <row r="81" customFormat="false" ht="15" hidden="false" customHeight="false" outlineLevel="0" collapsed="false">
      <c r="B81" s="2" t="s">
        <v>211</v>
      </c>
      <c r="E81" s="11" t="n">
        <f aca="false">SUMPRODUCT($B$5:$B$76,AQ5:AQ76)/SUM(AQ5:AQ76)/12</f>
        <v>3.57589889524011</v>
      </c>
    </row>
    <row r="82" customFormat="false" ht="15" hidden="false" customHeight="false" outlineLevel="0" collapsed="false">
      <c r="B82" s="2" t="s">
        <v>212</v>
      </c>
      <c r="E82" s="12" t="n">
        <f aca="false">AU76</f>
        <v>0</v>
      </c>
    </row>
    <row r="83" customFormat="false" ht="15" hidden="false" customHeight="false" outlineLevel="0" collapsed="false">
      <c r="B83" s="2" t="s">
        <v>213</v>
      </c>
      <c r="E83" s="11" t="n">
        <f aca="false">SUMPRODUCT($B$5:$B$76,AR5:AR76)/SUM(AR5:AR76)/12</f>
        <v>4.12316701092116</v>
      </c>
    </row>
    <row r="84" customFormat="false" ht="15" hidden="false" customHeight="false" outlineLevel="0" collapsed="false">
      <c r="B84" s="2" t="s">
        <v>214</v>
      </c>
      <c r="E84" s="12" t="n">
        <f aca="false">AV76</f>
        <v>0</v>
      </c>
    </row>
    <row r="85" customFormat="false" ht="15" hidden="false" customHeight="false" outlineLevel="0" collapsed="false">
      <c r="B85" s="2" t="s">
        <v>215</v>
      </c>
      <c r="E85" s="11" t="n">
        <f aca="false">SUMPRODUCT($B$5:$B$76,AS5:AS76)/SUM(AS5:AS76)/12</f>
        <v>4.6211437330286</v>
      </c>
    </row>
    <row r="86" customFormat="false" ht="15" hidden="false" customHeight="false" outlineLevel="0" collapsed="false">
      <c r="B86" s="2" t="s">
        <v>216</v>
      </c>
      <c r="E86" s="12" t="n">
        <f aca="false">AW76</f>
        <v>0</v>
      </c>
    </row>
    <row r="87" customFormat="false" ht="15" hidden="false" customHeight="false" outlineLevel="0" collapsed="false">
      <c r="B87" s="2" t="s">
        <v>217</v>
      </c>
      <c r="E87" s="13" t="n">
        <f aca="false">BB76/AU_POOL</f>
        <v>0.107128787288637</v>
      </c>
    </row>
    <row r="88" customFormat="false" ht="15" hidden="false" customHeight="false" outlineLevel="0" collapsed="false">
      <c r="B88" s="2" t="s">
        <v>218</v>
      </c>
      <c r="E88" s="14" t="n">
        <f aca="false">SUM(AZ5:AZ76)</f>
        <v>53.4990334158936</v>
      </c>
    </row>
    <row r="89" customFormat="false" ht="15" hidden="false" customHeight="false" outlineLevel="0" collapsed="false">
      <c r="B89" s="2" t="s">
        <v>219</v>
      </c>
      <c r="E89" s="13" t="n">
        <f aca="false">BB22/AU_POOL</f>
        <v>0.0614085592525186</v>
      </c>
    </row>
    <row r="90" customFormat="false" ht="15" hidden="false" customHeight="false" outlineLevel="0" collapsed="false">
      <c r="B90" s="2" t="s">
        <v>220</v>
      </c>
      <c r="E90" s="14" t="n">
        <f aca="false">K16</f>
        <v>347.616533063015</v>
      </c>
    </row>
    <row r="91" customFormat="false" ht="15" hidden="false" customHeight="false" outlineLevel="0" collapsed="false">
      <c r="B91" s="2" t="s">
        <v>221</v>
      </c>
      <c r="E91" s="14" t="n">
        <f aca="false">BD16</f>
        <v>34.7616533063015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0" min="2" style="0" width="11"/>
  </cols>
  <sheetData>
    <row r="2" customFormat="false" ht="17.35" hidden="false" customHeight="false" outlineLevel="0" collapsed="false">
      <c r="B2" s="1" t="s">
        <v>223</v>
      </c>
    </row>
    <row r="4" customFormat="false" ht="42" hidden="false" customHeight="true" outlineLevel="0" collapsed="false">
      <c r="B4" s="17" t="s">
        <v>224</v>
      </c>
      <c r="C4" s="17" t="s">
        <v>225</v>
      </c>
      <c r="D4" s="17" t="s">
        <v>226</v>
      </c>
      <c r="E4" s="17" t="s">
        <v>227</v>
      </c>
      <c r="F4" s="17" t="s">
        <v>156</v>
      </c>
      <c r="G4" s="17" t="s">
        <v>163</v>
      </c>
      <c r="H4" s="17" t="s">
        <v>228</v>
      </c>
      <c r="I4" s="17" t="s">
        <v>157</v>
      </c>
      <c r="J4" s="17" t="s">
        <v>159</v>
      </c>
      <c r="K4" s="17" t="s">
        <v>161</v>
      </c>
      <c r="L4" s="17" t="s">
        <v>229</v>
      </c>
      <c r="M4" s="17" t="s">
        <v>230</v>
      </c>
      <c r="N4" s="17" t="s">
        <v>231</v>
      </c>
      <c r="O4" s="17" t="s">
        <v>232</v>
      </c>
      <c r="P4" s="17" t="s">
        <v>233</v>
      </c>
      <c r="Q4" s="17" t="s">
        <v>234</v>
      </c>
      <c r="R4" s="17" t="s">
        <v>235</v>
      </c>
      <c r="S4" s="17" t="s">
        <v>236</v>
      </c>
      <c r="T4" s="17" t="s">
        <v>237</v>
      </c>
      <c r="U4" s="17" t="s">
        <v>238</v>
      </c>
      <c r="V4" s="17" t="s">
        <v>239</v>
      </c>
      <c r="W4" s="17" t="s">
        <v>240</v>
      </c>
      <c r="X4" s="17" t="s">
        <v>241</v>
      </c>
      <c r="Y4" s="17" t="s">
        <v>242</v>
      </c>
      <c r="Z4" s="17" t="s">
        <v>243</v>
      </c>
      <c r="AA4" s="17" t="s">
        <v>244</v>
      </c>
      <c r="AB4" s="17" t="s">
        <v>245</v>
      </c>
      <c r="AC4" s="17" t="s">
        <v>246</v>
      </c>
      <c r="AD4" s="17" t="s">
        <v>247</v>
      </c>
      <c r="AE4" s="17" t="s">
        <v>248</v>
      </c>
      <c r="AF4" s="17" t="s">
        <v>249</v>
      </c>
      <c r="AG4" s="17" t="s">
        <v>250</v>
      </c>
      <c r="AH4" s="17" t="s">
        <v>251</v>
      </c>
      <c r="AI4" s="17" t="s">
        <v>252</v>
      </c>
      <c r="AJ4" s="17" t="s">
        <v>167</v>
      </c>
      <c r="AK4" s="17" t="s">
        <v>253</v>
      </c>
      <c r="AL4" s="17" t="s">
        <v>254</v>
      </c>
      <c r="AM4" s="17" t="s">
        <v>255</v>
      </c>
      <c r="AN4" s="17" t="s">
        <v>256</v>
      </c>
      <c r="AO4" s="17" t="s">
        <v>257</v>
      </c>
      <c r="AP4" s="17" t="s">
        <v>258</v>
      </c>
      <c r="AQ4" s="17" t="s">
        <v>259</v>
      </c>
      <c r="AR4" s="17" t="s">
        <v>260</v>
      </c>
      <c r="AS4" s="17" t="s">
        <v>261</v>
      </c>
      <c r="AT4" s="17" t="s">
        <v>262</v>
      </c>
      <c r="AU4" s="17" t="s">
        <v>263</v>
      </c>
      <c r="AV4" s="17" t="s">
        <v>264</v>
      </c>
      <c r="AW4" s="17" t="s">
        <v>265</v>
      </c>
      <c r="AX4" s="17" t="s">
        <v>266</v>
      </c>
      <c r="AY4" s="17" t="s">
        <v>267</v>
      </c>
      <c r="AZ4" s="17" t="s">
        <v>268</v>
      </c>
      <c r="BA4" s="17" t="s">
        <v>269</v>
      </c>
      <c r="BB4" s="17" t="s">
        <v>270</v>
      </c>
      <c r="BC4" s="17" t="s">
        <v>271</v>
      </c>
      <c r="BD4" s="17" t="s">
        <v>272</v>
      </c>
      <c r="BE4" s="17" t="s">
        <v>273</v>
      </c>
      <c r="BF4" s="17" t="s">
        <v>274</v>
      </c>
      <c r="BG4" s="17" t="s">
        <v>275</v>
      </c>
      <c r="BH4" s="17" t="s">
        <v>276</v>
      </c>
      <c r="BI4" s="17" t="s">
        <v>277</v>
      </c>
      <c r="BJ4" s="17" t="s">
        <v>278</v>
      </c>
      <c r="BK4" s="17" t="s">
        <v>279</v>
      </c>
      <c r="BL4" s="17" t="s">
        <v>280</v>
      </c>
      <c r="BM4" s="17" t="s">
        <v>281</v>
      </c>
      <c r="BN4" s="17" t="s">
        <v>282</v>
      </c>
      <c r="BO4" s="17" t="s">
        <v>283</v>
      </c>
      <c r="BP4" s="17" t="s">
        <v>284</v>
      </c>
      <c r="BQ4" s="17" t="s">
        <v>285</v>
      </c>
      <c r="BR4" s="17" t="s">
        <v>286</v>
      </c>
      <c r="BS4" s="17" t="s">
        <v>287</v>
      </c>
      <c r="BT4" s="17" t="s">
        <v>288</v>
      </c>
      <c r="BU4" s="17" t="s">
        <v>289</v>
      </c>
      <c r="BV4" s="17" t="s">
        <v>290</v>
      </c>
      <c r="BW4" s="17" t="s">
        <v>291</v>
      </c>
      <c r="BX4" s="17" t="s">
        <v>292</v>
      </c>
      <c r="BY4" s="17" t="s">
        <v>293</v>
      </c>
      <c r="BZ4" s="17" t="s">
        <v>294</v>
      </c>
      <c r="CA4" s="17" t="s">
        <v>193</v>
      </c>
      <c r="CB4" s="17" t="s">
        <v>295</v>
      </c>
      <c r="CC4" s="17" t="s">
        <v>296</v>
      </c>
      <c r="CD4" s="17" t="s">
        <v>297</v>
      </c>
      <c r="CE4" s="17" t="s">
        <v>298</v>
      </c>
      <c r="CF4" s="17" t="s">
        <v>197</v>
      </c>
      <c r="CG4" s="17" t="s">
        <v>299</v>
      </c>
      <c r="CH4" s="17" t="s">
        <v>300</v>
      </c>
      <c r="CI4" s="17" t="s">
        <v>301</v>
      </c>
      <c r="CJ4" s="17" t="s">
        <v>302</v>
      </c>
      <c r="CK4" s="17" t="s">
        <v>303</v>
      </c>
      <c r="CL4" s="17" t="s">
        <v>304</v>
      </c>
    </row>
    <row r="5" customFormat="false" ht="15" hidden="false" customHeight="false" outlineLevel="0" collapsed="false">
      <c r="B5" s="18" t="n">
        <v>1</v>
      </c>
      <c r="C5" s="18" t="n">
        <f aca="false">INT((B5-1)/4)+1</f>
        <v>1</v>
      </c>
      <c r="D5" s="20" t="n">
        <f aca="false">INDEX(CL_CDR_BASE,1,C5)</f>
        <v>0.02</v>
      </c>
      <c r="E5" s="19" t="n">
        <f aca="false">CL_PAR</f>
        <v>400</v>
      </c>
      <c r="F5" s="19" t="n">
        <f aca="false">E5*(1-(1-D5)^0.25)</f>
        <v>2.01517744292477</v>
      </c>
      <c r="G5" s="19" t="n">
        <f aca="false">F5*CL_REC</f>
        <v>1.41062421004734</v>
      </c>
      <c r="H5" s="19" t="n">
        <f aca="false">F5-G5</f>
        <v>0.60455323287743</v>
      </c>
      <c r="I5" s="19" t="n">
        <f aca="false">E5-F5</f>
        <v>397.984822557075</v>
      </c>
      <c r="J5" s="19" t="n">
        <f aca="false">I5*(CL_SOFR+CL_WAS)/4</f>
        <v>7.46221542294516</v>
      </c>
      <c r="K5" s="19" t="n">
        <f aca="false">IF(B5&lt;=CL_RP,0,I5*(1-(1-CL_PP)^0.25))</f>
        <v>0</v>
      </c>
      <c r="L5" s="19" t="n">
        <f aca="false">IF(B5&lt;=CL_RP,I5+G5,I5-K5)</f>
        <v>399.395446767123</v>
      </c>
      <c r="M5" s="19" t="n">
        <f aca="false">IF(B5=CL_LIFE,L5*CL_PX,0)</f>
        <v>0</v>
      </c>
      <c r="N5" s="19" t="n">
        <f aca="false">IF(B5&lt;=CL_RP,0,K5+G5)+M5</f>
        <v>0</v>
      </c>
      <c r="O5" s="19" t="n">
        <f aca="false">IF(B5&gt;=CL_LIFE,0,L5)</f>
        <v>399.395446767123</v>
      </c>
      <c r="P5" s="19" t="n">
        <f aca="false">MIN(J5,E5*(CL_SEXP+CL_SFEE)/4)</f>
        <v>0.2</v>
      </c>
      <c r="Q5" s="19" t="n">
        <f aca="false">J5-P5</f>
        <v>7.26221542294516</v>
      </c>
      <c r="R5" s="19" t="n">
        <f aca="false">CL_AAA_SZ</f>
        <v>248</v>
      </c>
      <c r="S5" s="19" t="n">
        <f aca="false">R5*(CL_SOFR+CL_AAA_SP)/4</f>
        <v>3.255</v>
      </c>
      <c r="T5" s="19" t="n">
        <f aca="false">MIN(Q5,S5)</f>
        <v>3.255</v>
      </c>
      <c r="U5" s="19" t="n">
        <f aca="false">R5</f>
        <v>248</v>
      </c>
      <c r="V5" s="19" t="n">
        <f aca="false">Q5-T5</f>
        <v>4.00721542294516</v>
      </c>
      <c r="W5" s="19" t="n">
        <f aca="false">CL_AA_SZ</f>
        <v>44</v>
      </c>
      <c r="X5" s="19" t="n">
        <f aca="false">W5*(CL_SOFR+CL_AA_SP)/4</f>
        <v>0.6325</v>
      </c>
      <c r="Y5" s="19" t="n">
        <f aca="false">MIN(V5,X5)</f>
        <v>0.6325</v>
      </c>
      <c r="Z5" s="19" t="n">
        <f aca="false">W5</f>
        <v>44</v>
      </c>
      <c r="AA5" s="19" t="n">
        <f aca="false">V5-Y5</f>
        <v>3.37471542294516</v>
      </c>
      <c r="AB5" s="20" t="n">
        <f aca="false">IF((U5+Z5)&gt;0,(O5+N5)/(U5+Z5),9.9)</f>
        <v>1.3677926259148</v>
      </c>
      <c r="AC5" s="19" t="n">
        <f aca="false">IF(AND(B5&lt;CL_LIFE,AB5&lt;CL_AA_TR),MIN(AA5,(U5+Z5)-(O5+N5)/CL_AA_TR),0)</f>
        <v>0</v>
      </c>
      <c r="AD5" s="19" t="n">
        <f aca="false">U5-MIN(U5,MAX(0,AC5-(0)))</f>
        <v>248</v>
      </c>
      <c r="AE5" s="19" t="n">
        <f aca="false">Z5-MIN(Z5,MAX(0,AC5-(U5)))</f>
        <v>44</v>
      </c>
      <c r="AF5" s="19" t="n">
        <f aca="false">AJ5-MIN(AJ5,MAX(0,AC5-(U5+Z5)))</f>
        <v>24</v>
      </c>
      <c r="AG5" s="19" t="n">
        <f aca="false">AW5-MIN(AW5,MAX(0,AC5-(U5+Z5+AJ5)))</f>
        <v>24</v>
      </c>
      <c r="AH5" s="19" t="n">
        <f aca="false">BJ5-MIN(BJ5,MAX(0,AC5-(U5+Z5+AJ5+AW5)))</f>
        <v>16</v>
      </c>
      <c r="AI5" s="19" t="n">
        <f aca="false">AA5-AC5</f>
        <v>3.37471542294516</v>
      </c>
      <c r="AJ5" s="19" t="n">
        <f aca="false">CL_A_SZ</f>
        <v>24</v>
      </c>
      <c r="AK5" s="19" t="n">
        <f aca="false">AJ5*(CL_SOFR+CL_A_SP)/4</f>
        <v>0.369</v>
      </c>
      <c r="AL5" s="19" t="n">
        <f aca="false">MIN(AI5,AK5)</f>
        <v>0.369</v>
      </c>
      <c r="AM5" s="19" t="n">
        <f aca="false">AF5+AK5-AL5</f>
        <v>24</v>
      </c>
      <c r="AN5" s="19" t="n">
        <f aca="false">AI5-AL5</f>
        <v>3.00571542294516</v>
      </c>
      <c r="AO5" s="20" t="n">
        <f aca="false">IF((AD5+AE5+AM5)&gt;0,(O5+N5)/(AD5+AE5+AM5),9.9)</f>
        <v>1.26390964166811</v>
      </c>
      <c r="AP5" s="19" t="n">
        <f aca="false">IF(AND(B5&lt;CL_LIFE,AO5&lt;CL_A_TR),MIN(AN5,(AD5+AE5+AM5)-(O5+N5)/CL_A_TR),0)</f>
        <v>0</v>
      </c>
      <c r="AQ5" s="19" t="n">
        <f aca="false">AD5-MIN(AD5,MAX(0,AP5-(0)))</f>
        <v>248</v>
      </c>
      <c r="AR5" s="19" t="n">
        <f aca="false">AE5-MIN(AE5,MAX(0,AP5-(AD5)))</f>
        <v>44</v>
      </c>
      <c r="AS5" s="19" t="n">
        <f aca="false">AM5-MIN(AM5,MAX(0,AP5-(AD5+AE5)))</f>
        <v>24</v>
      </c>
      <c r="AT5" s="19" t="n">
        <f aca="false">AG5-MIN(AG5,MAX(0,AP5-(AD5+AE5+AM5)))</f>
        <v>24</v>
      </c>
      <c r="AU5" s="19" t="n">
        <f aca="false">AH5-MIN(AH5,MAX(0,AP5-(AD5+AE5+AM5+AG5)))</f>
        <v>16</v>
      </c>
      <c r="AV5" s="19" t="n">
        <f aca="false">AN5-AP5</f>
        <v>3.00571542294516</v>
      </c>
      <c r="AW5" s="19" t="n">
        <f aca="false">CL_BBB_SZ</f>
        <v>24</v>
      </c>
      <c r="AX5" s="19" t="n">
        <f aca="false">AW5*(CL_SOFR+CL_BBB_SP)/4</f>
        <v>0.432</v>
      </c>
      <c r="AY5" s="19" t="n">
        <f aca="false">MIN(AV5,AX5)</f>
        <v>0.432</v>
      </c>
      <c r="AZ5" s="19" t="n">
        <f aca="false">AT5+AX5-AY5</f>
        <v>24</v>
      </c>
      <c r="BA5" s="19" t="n">
        <f aca="false">AV5-AY5</f>
        <v>2.57371542294516</v>
      </c>
      <c r="BB5" s="20" t="n">
        <f aca="false">IF((AQ5+AR5+AS5+AZ5)&gt;0,(O5+N5)/(AQ5+AR5+AS5+AZ5),9.9)</f>
        <v>1.17469249049154</v>
      </c>
      <c r="BC5" s="19" t="n">
        <f aca="false">IF(AND(B5&lt;CL_LIFE,BB5&lt;CL_BBB_TR),MIN(BA5,(AQ5+AR5+AS5+AZ5)-(O5+N5)/CL_BBB_TR),0)</f>
        <v>0</v>
      </c>
      <c r="BD5" s="19" t="n">
        <f aca="false">AQ5-MIN(AQ5,MAX(0,BC5-(0)))</f>
        <v>248</v>
      </c>
      <c r="BE5" s="19" t="n">
        <f aca="false">AR5-MIN(AR5,MAX(0,BC5-(AQ5)))</f>
        <v>44</v>
      </c>
      <c r="BF5" s="19" t="n">
        <f aca="false">AS5-MIN(AS5,MAX(0,BC5-(AQ5+AR5)))</f>
        <v>24</v>
      </c>
      <c r="BG5" s="19" t="n">
        <f aca="false">AZ5-MIN(AZ5,MAX(0,BC5-(AQ5+AR5+AS5)))</f>
        <v>24</v>
      </c>
      <c r="BH5" s="19" t="n">
        <f aca="false">AU5-MIN(AU5,MAX(0,BC5-(AQ5+AR5+AS5+AZ5)))</f>
        <v>16</v>
      </c>
      <c r="BI5" s="19" t="n">
        <f aca="false">BA5-BC5</f>
        <v>2.57371542294516</v>
      </c>
      <c r="BJ5" s="19" t="n">
        <f aca="false">CL_BB_SZ</f>
        <v>16</v>
      </c>
      <c r="BK5" s="19" t="n">
        <f aca="false">BJ5*(CL_SOFR+CL_BB_SP)/4</f>
        <v>0.396</v>
      </c>
      <c r="BL5" s="19" t="n">
        <f aca="false">MIN(BI5,BK5)</f>
        <v>0.396</v>
      </c>
      <c r="BM5" s="19" t="n">
        <f aca="false">BH5+BK5-BL5</f>
        <v>16</v>
      </c>
      <c r="BN5" s="19" t="n">
        <f aca="false">BI5-BL5</f>
        <v>2.17771542294516</v>
      </c>
      <c r="BO5" s="20" t="n">
        <f aca="false">IF((BD5+BE5+BF5+BG5+BM5)&gt;0,(O5+N5)/(BD5+BE5+BF5+BG5+BM5),9.9)</f>
        <v>1.12189732237956</v>
      </c>
      <c r="BP5" s="19" t="n">
        <f aca="false">IF(AND(B5&lt;CL_LIFE,BO5&lt;CL_BB_TR),MIN(BN5,(BD5+BE5+BF5+BG5+BM5)-(O5+N5)/CL_BB_TR),0)</f>
        <v>0</v>
      </c>
      <c r="BQ5" s="19" t="n">
        <f aca="false">BD5-MIN(BD5,MAX(0,BP5-(0)))</f>
        <v>248</v>
      </c>
      <c r="BR5" s="19" t="n">
        <f aca="false">BE5-MIN(BE5,MAX(0,BP5-(BD5)))</f>
        <v>44</v>
      </c>
      <c r="BS5" s="19" t="n">
        <f aca="false">BF5-MIN(BF5,MAX(0,BP5-(BD5+BE5)))</f>
        <v>24</v>
      </c>
      <c r="BT5" s="19" t="n">
        <f aca="false">BG5-MIN(BG5,MAX(0,BP5-(BD5+BE5+BF5)))</f>
        <v>24</v>
      </c>
      <c r="BU5" s="19" t="n">
        <f aca="false">BM5-MIN(BM5,MAX(0,BP5-(BD5+BE5+BF5+BG5)))</f>
        <v>16</v>
      </c>
      <c r="BV5" s="19" t="n">
        <f aca="false">BN5-BP5</f>
        <v>2.17771542294516</v>
      </c>
      <c r="BW5" s="19" t="n">
        <f aca="false">MIN(BV5,E5*CL_SUBF/4)</f>
        <v>0.3</v>
      </c>
      <c r="BX5" s="19" t="n">
        <f aca="false">BV5-BW5</f>
        <v>1.87771542294516</v>
      </c>
      <c r="BY5" s="19" t="n">
        <f aca="false">MIN(BQ5,MAX(0,N5-(0)))</f>
        <v>0</v>
      </c>
      <c r="BZ5" s="19" t="n">
        <f aca="false">MIN(BR5,MAX(0,N5-(BQ5)))</f>
        <v>0</v>
      </c>
      <c r="CA5" s="19" t="n">
        <f aca="false">MIN(BS5,MAX(0,N5-(BQ5+BR5)))</f>
        <v>0</v>
      </c>
      <c r="CB5" s="19" t="n">
        <f aca="false">MIN(BT5,MAX(0,N5-(BQ5+BR5+BS5)))</f>
        <v>0</v>
      </c>
      <c r="CC5" s="19" t="n">
        <f aca="false">MIN(BU5,MAX(0,N5-(BQ5+BR5+BS5+BT5)))</f>
        <v>0</v>
      </c>
      <c r="CD5" s="19" t="n">
        <f aca="false">BQ5-BY5</f>
        <v>248</v>
      </c>
      <c r="CE5" s="19" t="n">
        <f aca="false">BR5-BZ5</f>
        <v>44</v>
      </c>
      <c r="CF5" s="19" t="n">
        <f aca="false">BS5-CA5</f>
        <v>24</v>
      </c>
      <c r="CG5" s="19" t="n">
        <f aca="false">BT5-CB5</f>
        <v>24</v>
      </c>
      <c r="CH5" s="19" t="n">
        <f aca="false">BU5-CC5</f>
        <v>16</v>
      </c>
      <c r="CI5" s="19" t="n">
        <f aca="false">MAX(0,N5-(BQ5+BR5+BS5+BT5+BU5))</f>
        <v>0</v>
      </c>
      <c r="CJ5" s="19" t="n">
        <f aca="false">BX5+CI5</f>
        <v>1.87771542294516</v>
      </c>
      <c r="CK5" s="19" t="n">
        <f aca="false">AC5+AP5+BC5+BP5</f>
        <v>0</v>
      </c>
      <c r="CL5" s="18" t="n">
        <f aca="false">IF(OR(AND(B5&lt;CL_LIFE,AB5&lt;CL_AA_TR),AND(B5&lt;CL_LIFE,AO5&lt;CL_A_TR),AND(B5&lt;CL_LIFE,BB5&lt;CL_BBB_TR),AND(B5&lt;CL_LIFE,BO5&lt;CL_BB_TR)),1,0)</f>
        <v>0</v>
      </c>
    </row>
    <row r="6" customFormat="false" ht="15" hidden="false" customHeight="false" outlineLevel="0" collapsed="false">
      <c r="B6" s="18" t="n">
        <v>2</v>
      </c>
      <c r="C6" s="18" t="n">
        <f aca="false">INT((B6-1)/4)+1</f>
        <v>1</v>
      </c>
      <c r="D6" s="20" t="n">
        <f aca="false">INDEX(CL_CDR_BASE,1,C6)</f>
        <v>0.02</v>
      </c>
      <c r="E6" s="19" t="n">
        <f aca="false">O5</f>
        <v>399.395446767123</v>
      </c>
      <c r="F6" s="19" t="n">
        <f aca="false">E6*(1-(1-D6)^0.25)</f>
        <v>2.01213173782991</v>
      </c>
      <c r="G6" s="19" t="n">
        <f aca="false">F6*CL_REC</f>
        <v>1.40849221648094</v>
      </c>
      <c r="H6" s="19" t="n">
        <f aca="false">F6-G6</f>
        <v>0.603639521348973</v>
      </c>
      <c r="I6" s="19" t="n">
        <f aca="false">E6-F6</f>
        <v>397.383315029293</v>
      </c>
      <c r="J6" s="19" t="n">
        <f aca="false">I6*(CL_SOFR+CL_WAS)/4</f>
        <v>7.45093715679924</v>
      </c>
      <c r="K6" s="19" t="n">
        <f aca="false">IF(B6&lt;=CL_RP,0,I6*(1-(1-CL_PP)^0.25))</f>
        <v>0</v>
      </c>
      <c r="L6" s="19" t="n">
        <f aca="false">IF(B6&lt;=CL_RP,I6+G6,I6-K6)</f>
        <v>398.791807245774</v>
      </c>
      <c r="M6" s="19" t="n">
        <f aca="false">IF(B6=CL_LIFE,L6*CL_PX,0)</f>
        <v>0</v>
      </c>
      <c r="N6" s="19" t="n">
        <f aca="false">IF(B6&lt;=CL_RP,0,K6+G6)+M6</f>
        <v>0</v>
      </c>
      <c r="O6" s="19" t="n">
        <f aca="false">IF(B6&gt;=CL_LIFE,0,L6)</f>
        <v>398.791807245774</v>
      </c>
      <c r="P6" s="19" t="n">
        <f aca="false">MIN(J6,E6*(CL_SEXP+CL_SFEE)/4)</f>
        <v>0.199697723383561</v>
      </c>
      <c r="Q6" s="19" t="n">
        <f aca="false">J6-P6</f>
        <v>7.25123943341568</v>
      </c>
      <c r="R6" s="19" t="n">
        <f aca="false">CD5</f>
        <v>248</v>
      </c>
      <c r="S6" s="19" t="n">
        <f aca="false">R6*(CL_SOFR+CL_AAA_SP)/4</f>
        <v>3.255</v>
      </c>
      <c r="T6" s="19" t="n">
        <f aca="false">MIN(Q6,S6)</f>
        <v>3.255</v>
      </c>
      <c r="U6" s="19" t="n">
        <f aca="false">R6</f>
        <v>248</v>
      </c>
      <c r="V6" s="19" t="n">
        <f aca="false">Q6-T6</f>
        <v>3.99623943341568</v>
      </c>
      <c r="W6" s="19" t="n">
        <f aca="false">CE5</f>
        <v>44</v>
      </c>
      <c r="X6" s="19" t="n">
        <f aca="false">W6*(CL_SOFR+CL_AA_SP)/4</f>
        <v>0.6325</v>
      </c>
      <c r="Y6" s="19" t="n">
        <f aca="false">MIN(V6,X6)</f>
        <v>0.6325</v>
      </c>
      <c r="Z6" s="19" t="n">
        <f aca="false">W6</f>
        <v>44</v>
      </c>
      <c r="AA6" s="19" t="n">
        <f aca="false">V6-Y6</f>
        <v>3.36373943341568</v>
      </c>
      <c r="AB6" s="20" t="n">
        <f aca="false">IF((U6+Z6)&gt;0,(O6+N6)/(U6+Z6),9.9)</f>
        <v>1.36572536728005</v>
      </c>
      <c r="AC6" s="19" t="n">
        <f aca="false">IF(AND(B6&lt;CL_LIFE,AB6&lt;CL_AA_TR),MIN(AA6,(U6+Z6)-(O6+N6)/CL_AA_TR),0)</f>
        <v>0</v>
      </c>
      <c r="AD6" s="19" t="n">
        <f aca="false">U6-MIN(U6,MAX(0,AC6-(0)))</f>
        <v>248</v>
      </c>
      <c r="AE6" s="19" t="n">
        <f aca="false">Z6-MIN(Z6,MAX(0,AC6-(U6)))</f>
        <v>44</v>
      </c>
      <c r="AF6" s="19" t="n">
        <f aca="false">AJ6-MIN(AJ6,MAX(0,AC6-(U6+Z6)))</f>
        <v>24</v>
      </c>
      <c r="AG6" s="19" t="n">
        <f aca="false">AW6-MIN(AW6,MAX(0,AC6-(U6+Z6+AJ6)))</f>
        <v>24</v>
      </c>
      <c r="AH6" s="19" t="n">
        <f aca="false">BJ6-MIN(BJ6,MAX(0,AC6-(U6+Z6+AJ6+AW6)))</f>
        <v>16</v>
      </c>
      <c r="AI6" s="19" t="n">
        <f aca="false">AA6-AC6</f>
        <v>3.36373943341568</v>
      </c>
      <c r="AJ6" s="19" t="n">
        <f aca="false">CF5</f>
        <v>24</v>
      </c>
      <c r="AK6" s="19" t="n">
        <f aca="false">AJ6*(CL_SOFR+CL_A_SP)/4</f>
        <v>0.369</v>
      </c>
      <c r="AL6" s="19" t="n">
        <f aca="false">MIN(AI6,AK6)</f>
        <v>0.369</v>
      </c>
      <c r="AM6" s="19" t="n">
        <f aca="false">AF6+AK6-AL6</f>
        <v>24</v>
      </c>
      <c r="AN6" s="19" t="n">
        <f aca="false">AI6-AL6</f>
        <v>2.99473943341568</v>
      </c>
      <c r="AO6" s="20" t="n">
        <f aca="false">IF((AD6+AE6+AM6)&gt;0,(O6+N6)/(AD6+AE6+AM6),9.9)</f>
        <v>1.26199939001827</v>
      </c>
      <c r="AP6" s="19" t="n">
        <f aca="false">IF(AND(B6&lt;CL_LIFE,AO6&lt;CL_A_TR),MIN(AN6,(AD6+AE6+AM6)-(O6+N6)/CL_A_TR),0)</f>
        <v>0</v>
      </c>
      <c r="AQ6" s="19" t="n">
        <f aca="false">AD6-MIN(AD6,MAX(0,AP6-(0)))</f>
        <v>248</v>
      </c>
      <c r="AR6" s="19" t="n">
        <f aca="false">AE6-MIN(AE6,MAX(0,AP6-(AD6)))</f>
        <v>44</v>
      </c>
      <c r="AS6" s="19" t="n">
        <f aca="false">AM6-MIN(AM6,MAX(0,AP6-(AD6+AE6)))</f>
        <v>24</v>
      </c>
      <c r="AT6" s="19" t="n">
        <f aca="false">AG6-MIN(AG6,MAX(0,AP6-(AD6+AE6+AM6)))</f>
        <v>24</v>
      </c>
      <c r="AU6" s="19" t="n">
        <f aca="false">AH6-MIN(AH6,MAX(0,AP6-(AD6+AE6+AM6+AG6)))</f>
        <v>16</v>
      </c>
      <c r="AV6" s="19" t="n">
        <f aca="false">AN6-AP6</f>
        <v>2.99473943341568</v>
      </c>
      <c r="AW6" s="19" t="n">
        <f aca="false">CG5</f>
        <v>24</v>
      </c>
      <c r="AX6" s="19" t="n">
        <f aca="false">AW6*(CL_SOFR+CL_BBB_SP)/4</f>
        <v>0.432</v>
      </c>
      <c r="AY6" s="19" t="n">
        <f aca="false">MIN(AV6,AX6)</f>
        <v>0.432</v>
      </c>
      <c r="AZ6" s="19" t="n">
        <f aca="false">AT6+AX6-AY6</f>
        <v>24</v>
      </c>
      <c r="BA6" s="19" t="n">
        <f aca="false">AV6-AY6</f>
        <v>2.56273943341568</v>
      </c>
      <c r="BB6" s="20" t="n">
        <f aca="false">IF((AQ6+AR6+AS6+AZ6)&gt;0,(O6+N6)/(AQ6+AR6+AS6+AZ6),9.9)</f>
        <v>1.17291708013463</v>
      </c>
      <c r="BC6" s="19" t="n">
        <f aca="false">IF(AND(B6&lt;CL_LIFE,BB6&lt;CL_BBB_TR),MIN(BA6,(AQ6+AR6+AS6+AZ6)-(O6+N6)/CL_BBB_TR),0)</f>
        <v>0</v>
      </c>
      <c r="BD6" s="19" t="n">
        <f aca="false">AQ6-MIN(AQ6,MAX(0,BC6-(0)))</f>
        <v>248</v>
      </c>
      <c r="BE6" s="19" t="n">
        <f aca="false">AR6-MIN(AR6,MAX(0,BC6-(AQ6)))</f>
        <v>44</v>
      </c>
      <c r="BF6" s="19" t="n">
        <f aca="false">AS6-MIN(AS6,MAX(0,BC6-(AQ6+AR6)))</f>
        <v>24</v>
      </c>
      <c r="BG6" s="19" t="n">
        <f aca="false">AZ6-MIN(AZ6,MAX(0,BC6-(AQ6+AR6+AS6)))</f>
        <v>24</v>
      </c>
      <c r="BH6" s="19" t="n">
        <f aca="false">AU6-MIN(AU6,MAX(0,BC6-(AQ6+AR6+AS6+AZ6)))</f>
        <v>16</v>
      </c>
      <c r="BI6" s="19" t="n">
        <f aca="false">BA6-BC6</f>
        <v>2.56273943341568</v>
      </c>
      <c r="BJ6" s="19" t="n">
        <f aca="false">CH5</f>
        <v>16</v>
      </c>
      <c r="BK6" s="19" t="n">
        <f aca="false">BJ6*(CL_SOFR+CL_BB_SP)/4</f>
        <v>0.396</v>
      </c>
      <c r="BL6" s="19" t="n">
        <f aca="false">MIN(BI6,BK6)</f>
        <v>0.396</v>
      </c>
      <c r="BM6" s="19" t="n">
        <f aca="false">BH6+BK6-BL6</f>
        <v>16</v>
      </c>
      <c r="BN6" s="19" t="n">
        <f aca="false">BI6-BL6</f>
        <v>2.16673943341568</v>
      </c>
      <c r="BO6" s="20" t="n">
        <f aca="false">IF((BD6+BE6+BF6+BG6+BM6)&gt;0,(O6+N6)/(BD6+BE6+BF6+BG6+BM6),9.9)</f>
        <v>1.12020170574656</v>
      </c>
      <c r="BP6" s="19" t="n">
        <f aca="false">IF(AND(B6&lt;CL_LIFE,BO6&lt;CL_BB_TR),MIN(BN6,(BD6+BE6+BF6+BG6+BM6)-(O6+N6)/CL_BB_TR),0)</f>
        <v>0</v>
      </c>
      <c r="BQ6" s="19" t="n">
        <f aca="false">BD6-MIN(BD6,MAX(0,BP6-(0)))</f>
        <v>248</v>
      </c>
      <c r="BR6" s="19" t="n">
        <f aca="false">BE6-MIN(BE6,MAX(0,BP6-(BD6)))</f>
        <v>44</v>
      </c>
      <c r="BS6" s="19" t="n">
        <f aca="false">BF6-MIN(BF6,MAX(0,BP6-(BD6+BE6)))</f>
        <v>24</v>
      </c>
      <c r="BT6" s="19" t="n">
        <f aca="false">BG6-MIN(BG6,MAX(0,BP6-(BD6+BE6+BF6)))</f>
        <v>24</v>
      </c>
      <c r="BU6" s="19" t="n">
        <f aca="false">BM6-MIN(BM6,MAX(0,BP6-(BD6+BE6+BF6+BG6)))</f>
        <v>16</v>
      </c>
      <c r="BV6" s="19" t="n">
        <f aca="false">BN6-BP6</f>
        <v>2.16673943341568</v>
      </c>
      <c r="BW6" s="19" t="n">
        <f aca="false">MIN(BV6,E6*CL_SUBF/4)</f>
        <v>0.299546585075342</v>
      </c>
      <c r="BX6" s="19" t="n">
        <f aca="false">BV6-BW6</f>
        <v>1.86719284834034</v>
      </c>
      <c r="BY6" s="19" t="n">
        <f aca="false">MIN(BQ6,MAX(0,N6-(0)))</f>
        <v>0</v>
      </c>
      <c r="BZ6" s="19" t="n">
        <f aca="false">MIN(BR6,MAX(0,N6-(BQ6)))</f>
        <v>0</v>
      </c>
      <c r="CA6" s="19" t="n">
        <f aca="false">MIN(BS6,MAX(0,N6-(BQ6+BR6)))</f>
        <v>0</v>
      </c>
      <c r="CB6" s="19" t="n">
        <f aca="false">MIN(BT6,MAX(0,N6-(BQ6+BR6+BS6)))</f>
        <v>0</v>
      </c>
      <c r="CC6" s="19" t="n">
        <f aca="false">MIN(BU6,MAX(0,N6-(BQ6+BR6+BS6+BT6)))</f>
        <v>0</v>
      </c>
      <c r="CD6" s="19" t="n">
        <f aca="false">BQ6-BY6</f>
        <v>248</v>
      </c>
      <c r="CE6" s="19" t="n">
        <f aca="false">BR6-BZ6</f>
        <v>44</v>
      </c>
      <c r="CF6" s="19" t="n">
        <f aca="false">BS6-CA6</f>
        <v>24</v>
      </c>
      <c r="CG6" s="19" t="n">
        <f aca="false">BT6-CB6</f>
        <v>24</v>
      </c>
      <c r="CH6" s="19" t="n">
        <f aca="false">BU6-CC6</f>
        <v>16</v>
      </c>
      <c r="CI6" s="19" t="n">
        <f aca="false">MAX(0,N6-(BQ6+BR6+BS6+BT6+BU6))</f>
        <v>0</v>
      </c>
      <c r="CJ6" s="19" t="n">
        <f aca="false">BX6+CI6</f>
        <v>1.86719284834034</v>
      </c>
      <c r="CK6" s="19" t="n">
        <f aca="false">AC6+AP6+BC6+BP6</f>
        <v>0</v>
      </c>
      <c r="CL6" s="18" t="n">
        <f aca="false">IF(OR(AND(B6&lt;CL_LIFE,AB6&lt;CL_AA_TR),AND(B6&lt;CL_LIFE,AO6&lt;CL_A_TR),AND(B6&lt;CL_LIFE,BB6&lt;CL_BBB_TR),AND(B6&lt;CL_LIFE,BO6&lt;CL_BB_TR)),1,0)</f>
        <v>0</v>
      </c>
    </row>
    <row r="7" customFormat="false" ht="15" hidden="false" customHeight="false" outlineLevel="0" collapsed="false">
      <c r="B7" s="18" t="n">
        <v>3</v>
      </c>
      <c r="C7" s="18" t="n">
        <f aca="false">INT((B7-1)/4)+1</f>
        <v>1</v>
      </c>
      <c r="D7" s="20" t="n">
        <f aca="false">INDEX(CL_CDR_BASE,1,C7)</f>
        <v>0.02</v>
      </c>
      <c r="E7" s="19" t="n">
        <f aca="false">O6</f>
        <v>398.791807245774</v>
      </c>
      <c r="F7" s="19" t="n">
        <f aca="false">E7*(1-(1-D7)^0.25)</f>
        <v>2.00909063596221</v>
      </c>
      <c r="G7" s="19" t="n">
        <f aca="false">F7*CL_REC</f>
        <v>1.40636344517355</v>
      </c>
      <c r="H7" s="19" t="n">
        <f aca="false">F7-G7</f>
        <v>0.602727190788663</v>
      </c>
      <c r="I7" s="19" t="n">
        <f aca="false">E7-F7</f>
        <v>396.782716609811</v>
      </c>
      <c r="J7" s="19" t="n">
        <f aca="false">I7*(CL_SOFR+CL_WAS)/4</f>
        <v>7.43967593643397</v>
      </c>
      <c r="K7" s="19" t="n">
        <f aca="false">IF(B7&lt;=CL_RP,0,I7*(1-(1-CL_PP)^0.25))</f>
        <v>0</v>
      </c>
      <c r="L7" s="19" t="n">
        <f aca="false">IF(B7&lt;=CL_RP,I7+G7,I7-K7)</f>
        <v>398.189080054985</v>
      </c>
      <c r="M7" s="19" t="n">
        <f aca="false">IF(B7=CL_LIFE,L7*CL_PX,0)</f>
        <v>0</v>
      </c>
      <c r="N7" s="19" t="n">
        <f aca="false">IF(B7&lt;=CL_RP,0,K7+G7)+M7</f>
        <v>0</v>
      </c>
      <c r="O7" s="19" t="n">
        <f aca="false">IF(B7&gt;=CL_LIFE,0,L7)</f>
        <v>398.189080054985</v>
      </c>
      <c r="P7" s="19" t="n">
        <f aca="false">MIN(J7,E7*(CL_SEXP+CL_SFEE)/4)</f>
        <v>0.199395903622887</v>
      </c>
      <c r="Q7" s="19" t="n">
        <f aca="false">J7-P7</f>
        <v>7.24028003281108</v>
      </c>
      <c r="R7" s="19" t="n">
        <f aca="false">CD6</f>
        <v>248</v>
      </c>
      <c r="S7" s="19" t="n">
        <f aca="false">R7*(CL_SOFR+CL_AAA_SP)/4</f>
        <v>3.255</v>
      </c>
      <c r="T7" s="19" t="n">
        <f aca="false">MIN(Q7,S7)</f>
        <v>3.255</v>
      </c>
      <c r="U7" s="19" t="n">
        <f aca="false">R7</f>
        <v>248</v>
      </c>
      <c r="V7" s="19" t="n">
        <f aca="false">Q7-T7</f>
        <v>3.98528003281108</v>
      </c>
      <c r="W7" s="19" t="n">
        <f aca="false">CE6</f>
        <v>44</v>
      </c>
      <c r="X7" s="19" t="n">
        <f aca="false">W7*(CL_SOFR+CL_AA_SP)/4</f>
        <v>0.6325</v>
      </c>
      <c r="Y7" s="19" t="n">
        <f aca="false">MIN(V7,X7)</f>
        <v>0.6325</v>
      </c>
      <c r="Z7" s="19" t="n">
        <f aca="false">W7</f>
        <v>44</v>
      </c>
      <c r="AA7" s="19" t="n">
        <f aca="false">V7-Y7</f>
        <v>3.35278003281108</v>
      </c>
      <c r="AB7" s="20" t="n">
        <f aca="false">IF((U7+Z7)&gt;0,(O7+N7)/(U7+Z7),9.9)</f>
        <v>1.36366123306502</v>
      </c>
      <c r="AC7" s="19" t="n">
        <f aca="false">IF(AND(B7&lt;CL_LIFE,AB7&lt;CL_AA_TR),MIN(AA7,(U7+Z7)-(O7+N7)/CL_AA_TR),0)</f>
        <v>0</v>
      </c>
      <c r="AD7" s="19" t="n">
        <f aca="false">U7-MIN(U7,MAX(0,AC7-(0)))</f>
        <v>248</v>
      </c>
      <c r="AE7" s="19" t="n">
        <f aca="false">Z7-MIN(Z7,MAX(0,AC7-(U7)))</f>
        <v>44</v>
      </c>
      <c r="AF7" s="19" t="n">
        <f aca="false">AJ7-MIN(AJ7,MAX(0,AC7-(U7+Z7)))</f>
        <v>24</v>
      </c>
      <c r="AG7" s="19" t="n">
        <f aca="false">AW7-MIN(AW7,MAX(0,AC7-(U7+Z7+AJ7)))</f>
        <v>24</v>
      </c>
      <c r="AH7" s="19" t="n">
        <f aca="false">BJ7-MIN(BJ7,MAX(0,AC7-(U7+Z7+AJ7+AW7)))</f>
        <v>16</v>
      </c>
      <c r="AI7" s="19" t="n">
        <f aca="false">AA7-AC7</f>
        <v>3.35278003281108</v>
      </c>
      <c r="AJ7" s="19" t="n">
        <f aca="false">CF6</f>
        <v>24</v>
      </c>
      <c r="AK7" s="19" t="n">
        <f aca="false">AJ7*(CL_SOFR+CL_A_SP)/4</f>
        <v>0.369</v>
      </c>
      <c r="AL7" s="19" t="n">
        <f aca="false">MIN(AI7,AK7)</f>
        <v>0.369</v>
      </c>
      <c r="AM7" s="19" t="n">
        <f aca="false">AF7+AK7-AL7</f>
        <v>24</v>
      </c>
      <c r="AN7" s="19" t="n">
        <f aca="false">AI7-AL7</f>
        <v>2.98378003281108</v>
      </c>
      <c r="AO7" s="20" t="n">
        <f aca="false">IF((AD7+AE7+AM7)&gt;0,(O7+N7)/(AD7+AE7+AM7),9.9)</f>
        <v>1.26009202549046</v>
      </c>
      <c r="AP7" s="19" t="n">
        <f aca="false">IF(AND(B7&lt;CL_LIFE,AO7&lt;CL_A_TR),MIN(AN7,(AD7+AE7+AM7)-(O7+N7)/CL_A_TR),0)</f>
        <v>0</v>
      </c>
      <c r="AQ7" s="19" t="n">
        <f aca="false">AD7-MIN(AD7,MAX(0,AP7-(0)))</f>
        <v>248</v>
      </c>
      <c r="AR7" s="19" t="n">
        <f aca="false">AE7-MIN(AE7,MAX(0,AP7-(AD7)))</f>
        <v>44</v>
      </c>
      <c r="AS7" s="19" t="n">
        <f aca="false">AM7-MIN(AM7,MAX(0,AP7-(AD7+AE7)))</f>
        <v>24</v>
      </c>
      <c r="AT7" s="19" t="n">
        <f aca="false">AG7-MIN(AG7,MAX(0,AP7-(AD7+AE7+AM7)))</f>
        <v>24</v>
      </c>
      <c r="AU7" s="19" t="n">
        <f aca="false">AH7-MIN(AH7,MAX(0,AP7-(AD7+AE7+AM7+AG7)))</f>
        <v>16</v>
      </c>
      <c r="AV7" s="19" t="n">
        <f aca="false">AN7-AP7</f>
        <v>2.98378003281108</v>
      </c>
      <c r="AW7" s="19" t="n">
        <f aca="false">CG6</f>
        <v>24</v>
      </c>
      <c r="AX7" s="19" t="n">
        <f aca="false">AW7*(CL_SOFR+CL_BBB_SP)/4</f>
        <v>0.432</v>
      </c>
      <c r="AY7" s="19" t="n">
        <f aca="false">MIN(AV7,AX7)</f>
        <v>0.432</v>
      </c>
      <c r="AZ7" s="19" t="n">
        <f aca="false">AT7+AX7-AY7</f>
        <v>24</v>
      </c>
      <c r="BA7" s="19" t="n">
        <f aca="false">AV7-AY7</f>
        <v>2.55178003281108</v>
      </c>
      <c r="BB7" s="20" t="n">
        <f aca="false">IF((AQ7+AR7+AS7+AZ7)&gt;0,(O7+N7)/(AQ7+AR7+AS7+AZ7),9.9)</f>
        <v>1.1711443531029</v>
      </c>
      <c r="BC7" s="19" t="n">
        <f aca="false">IF(AND(B7&lt;CL_LIFE,BB7&lt;CL_BBB_TR),MIN(BA7,(AQ7+AR7+AS7+AZ7)-(O7+N7)/CL_BBB_TR),0)</f>
        <v>0</v>
      </c>
      <c r="BD7" s="19" t="n">
        <f aca="false">AQ7-MIN(AQ7,MAX(0,BC7-(0)))</f>
        <v>248</v>
      </c>
      <c r="BE7" s="19" t="n">
        <f aca="false">AR7-MIN(AR7,MAX(0,BC7-(AQ7)))</f>
        <v>44</v>
      </c>
      <c r="BF7" s="19" t="n">
        <f aca="false">AS7-MIN(AS7,MAX(0,BC7-(AQ7+AR7)))</f>
        <v>24</v>
      </c>
      <c r="BG7" s="19" t="n">
        <f aca="false">AZ7-MIN(AZ7,MAX(0,BC7-(AQ7+AR7+AS7)))</f>
        <v>24</v>
      </c>
      <c r="BH7" s="19" t="n">
        <f aca="false">AU7-MIN(AU7,MAX(0,BC7-(AQ7+AR7+AS7+AZ7)))</f>
        <v>16</v>
      </c>
      <c r="BI7" s="19" t="n">
        <f aca="false">BA7-BC7</f>
        <v>2.55178003281108</v>
      </c>
      <c r="BJ7" s="19" t="n">
        <f aca="false">CH6</f>
        <v>16</v>
      </c>
      <c r="BK7" s="19" t="n">
        <f aca="false">BJ7*(CL_SOFR+CL_BB_SP)/4</f>
        <v>0.396</v>
      </c>
      <c r="BL7" s="19" t="n">
        <f aca="false">MIN(BI7,BK7)</f>
        <v>0.396</v>
      </c>
      <c r="BM7" s="19" t="n">
        <f aca="false">BH7+BK7-BL7</f>
        <v>16</v>
      </c>
      <c r="BN7" s="19" t="n">
        <f aca="false">BI7-BL7</f>
        <v>2.15578003281108</v>
      </c>
      <c r="BO7" s="20" t="n">
        <f aca="false">IF((BD7+BE7+BF7+BG7+BM7)&gt;0,(O7+N7)/(BD7+BE7+BF7+BG7+BM7),9.9)</f>
        <v>1.11850865183985</v>
      </c>
      <c r="BP7" s="19" t="n">
        <f aca="false">IF(AND(B7&lt;CL_LIFE,BO7&lt;CL_BB_TR),MIN(BN7,(BD7+BE7+BF7+BG7+BM7)-(O7+N7)/CL_BB_TR),0)</f>
        <v>0</v>
      </c>
      <c r="BQ7" s="19" t="n">
        <f aca="false">BD7-MIN(BD7,MAX(0,BP7-(0)))</f>
        <v>248</v>
      </c>
      <c r="BR7" s="19" t="n">
        <f aca="false">BE7-MIN(BE7,MAX(0,BP7-(BD7)))</f>
        <v>44</v>
      </c>
      <c r="BS7" s="19" t="n">
        <f aca="false">BF7-MIN(BF7,MAX(0,BP7-(BD7+BE7)))</f>
        <v>24</v>
      </c>
      <c r="BT7" s="19" t="n">
        <f aca="false">BG7-MIN(BG7,MAX(0,BP7-(BD7+BE7+BF7)))</f>
        <v>24</v>
      </c>
      <c r="BU7" s="19" t="n">
        <f aca="false">BM7-MIN(BM7,MAX(0,BP7-(BD7+BE7+BF7+BG7)))</f>
        <v>16</v>
      </c>
      <c r="BV7" s="19" t="n">
        <f aca="false">BN7-BP7</f>
        <v>2.15578003281108</v>
      </c>
      <c r="BW7" s="19" t="n">
        <f aca="false">MIN(BV7,E7*CL_SUBF/4)</f>
        <v>0.29909385543433</v>
      </c>
      <c r="BX7" s="19" t="n">
        <f aca="false">BV7-BW7</f>
        <v>1.85668617737675</v>
      </c>
      <c r="BY7" s="19" t="n">
        <f aca="false">MIN(BQ7,MAX(0,N7-(0)))</f>
        <v>0</v>
      </c>
      <c r="BZ7" s="19" t="n">
        <f aca="false">MIN(BR7,MAX(0,N7-(BQ7)))</f>
        <v>0</v>
      </c>
      <c r="CA7" s="19" t="n">
        <f aca="false">MIN(BS7,MAX(0,N7-(BQ7+BR7)))</f>
        <v>0</v>
      </c>
      <c r="CB7" s="19" t="n">
        <f aca="false">MIN(BT7,MAX(0,N7-(BQ7+BR7+BS7)))</f>
        <v>0</v>
      </c>
      <c r="CC7" s="19" t="n">
        <f aca="false">MIN(BU7,MAX(0,N7-(BQ7+BR7+BS7+BT7)))</f>
        <v>0</v>
      </c>
      <c r="CD7" s="19" t="n">
        <f aca="false">BQ7-BY7</f>
        <v>248</v>
      </c>
      <c r="CE7" s="19" t="n">
        <f aca="false">BR7-BZ7</f>
        <v>44</v>
      </c>
      <c r="CF7" s="19" t="n">
        <f aca="false">BS7-CA7</f>
        <v>24</v>
      </c>
      <c r="CG7" s="19" t="n">
        <f aca="false">BT7-CB7</f>
        <v>24</v>
      </c>
      <c r="CH7" s="19" t="n">
        <f aca="false">BU7-CC7</f>
        <v>16</v>
      </c>
      <c r="CI7" s="19" t="n">
        <f aca="false">MAX(0,N7-(BQ7+BR7+BS7+BT7+BU7))</f>
        <v>0</v>
      </c>
      <c r="CJ7" s="19" t="n">
        <f aca="false">BX7+CI7</f>
        <v>1.85668617737675</v>
      </c>
      <c r="CK7" s="19" t="n">
        <f aca="false">AC7+AP7+BC7+BP7</f>
        <v>0</v>
      </c>
      <c r="CL7" s="18" t="n">
        <f aca="false">IF(OR(AND(B7&lt;CL_LIFE,AB7&lt;CL_AA_TR),AND(B7&lt;CL_LIFE,AO7&lt;CL_A_TR),AND(B7&lt;CL_LIFE,BB7&lt;CL_BBB_TR),AND(B7&lt;CL_LIFE,BO7&lt;CL_BB_TR)),1,0)</f>
        <v>0</v>
      </c>
    </row>
    <row r="8" customFormat="false" ht="15" hidden="false" customHeight="false" outlineLevel="0" collapsed="false">
      <c r="B8" s="18" t="n">
        <v>4</v>
      </c>
      <c r="C8" s="18" t="n">
        <f aca="false">INT((B8-1)/4)+1</f>
        <v>1</v>
      </c>
      <c r="D8" s="20" t="n">
        <f aca="false">INDEX(CL_CDR_BASE,1,C8)</f>
        <v>0.02</v>
      </c>
      <c r="E8" s="19" t="n">
        <f aca="false">O7</f>
        <v>398.189080054985</v>
      </c>
      <c r="F8" s="19" t="n">
        <f aca="false">E8*(1-(1-D8)^0.25)</f>
        <v>2.00605413036442</v>
      </c>
      <c r="G8" s="19" t="n">
        <f aca="false">F8*CL_REC</f>
        <v>1.4042378912551</v>
      </c>
      <c r="H8" s="19" t="n">
        <f aca="false">F8-G8</f>
        <v>0.601816239109327</v>
      </c>
      <c r="I8" s="19" t="n">
        <f aca="false">E8-F8</f>
        <v>396.183025924621</v>
      </c>
      <c r="J8" s="19" t="n">
        <f aca="false">I8*(CL_SOFR+CL_WAS)/4</f>
        <v>7.42843173608664</v>
      </c>
      <c r="K8" s="19" t="n">
        <f aca="false">IF(B8&lt;=CL_RP,0,I8*(1-(1-CL_PP)^0.25))</f>
        <v>0</v>
      </c>
      <c r="L8" s="19" t="n">
        <f aca="false">IF(B8&lt;=CL_RP,I8+G8,I8-K8)</f>
        <v>397.587263815876</v>
      </c>
      <c r="M8" s="19" t="n">
        <f aca="false">IF(B8=CL_LIFE,L8*CL_PX,0)</f>
        <v>0</v>
      </c>
      <c r="N8" s="19" t="n">
        <f aca="false">IF(B8&lt;=CL_RP,0,K8+G8)+M8</f>
        <v>0</v>
      </c>
      <c r="O8" s="19" t="n">
        <f aca="false">IF(B8&gt;=CL_LIFE,0,L8)</f>
        <v>397.587263815876</v>
      </c>
      <c r="P8" s="19" t="n">
        <f aca="false">MIN(J8,E8*(CL_SEXP+CL_SFEE)/4)</f>
        <v>0.199094540027493</v>
      </c>
      <c r="Q8" s="19" t="n">
        <f aca="false">J8-P8</f>
        <v>7.22933719605914</v>
      </c>
      <c r="R8" s="19" t="n">
        <f aca="false">CD7</f>
        <v>248</v>
      </c>
      <c r="S8" s="19" t="n">
        <f aca="false">R8*(CL_SOFR+CL_AAA_SP)/4</f>
        <v>3.255</v>
      </c>
      <c r="T8" s="19" t="n">
        <f aca="false">MIN(Q8,S8)</f>
        <v>3.255</v>
      </c>
      <c r="U8" s="19" t="n">
        <f aca="false">R8</f>
        <v>248</v>
      </c>
      <c r="V8" s="19" t="n">
        <f aca="false">Q8-T8</f>
        <v>3.97433719605914</v>
      </c>
      <c r="W8" s="19" t="n">
        <f aca="false">CE7</f>
        <v>44</v>
      </c>
      <c r="X8" s="19" t="n">
        <f aca="false">W8*(CL_SOFR+CL_AA_SP)/4</f>
        <v>0.6325</v>
      </c>
      <c r="Y8" s="19" t="n">
        <f aca="false">MIN(V8,X8)</f>
        <v>0.6325</v>
      </c>
      <c r="Z8" s="19" t="n">
        <f aca="false">W8</f>
        <v>44</v>
      </c>
      <c r="AA8" s="19" t="n">
        <f aca="false">V8-Y8</f>
        <v>3.34183719605914</v>
      </c>
      <c r="AB8" s="20" t="n">
        <f aca="false">IF((U8+Z8)&gt;0,(O8+N8)/(U8+Z8),9.9)</f>
        <v>1.36160021854752</v>
      </c>
      <c r="AC8" s="19" t="n">
        <f aca="false">IF(AND(B8&lt;CL_LIFE,AB8&lt;CL_AA_TR),MIN(AA8,(U8+Z8)-(O8+N8)/CL_AA_TR),0)</f>
        <v>0</v>
      </c>
      <c r="AD8" s="19" t="n">
        <f aca="false">U8-MIN(U8,MAX(0,AC8-(0)))</f>
        <v>248</v>
      </c>
      <c r="AE8" s="19" t="n">
        <f aca="false">Z8-MIN(Z8,MAX(0,AC8-(U8)))</f>
        <v>44</v>
      </c>
      <c r="AF8" s="19" t="n">
        <f aca="false">AJ8-MIN(AJ8,MAX(0,AC8-(U8+Z8)))</f>
        <v>24</v>
      </c>
      <c r="AG8" s="19" t="n">
        <f aca="false">AW8-MIN(AW8,MAX(0,AC8-(U8+Z8+AJ8)))</f>
        <v>24</v>
      </c>
      <c r="AH8" s="19" t="n">
        <f aca="false">BJ8-MIN(BJ8,MAX(0,AC8-(U8+Z8+AJ8+AW8)))</f>
        <v>16</v>
      </c>
      <c r="AI8" s="19" t="n">
        <f aca="false">AA8-AC8</f>
        <v>3.34183719605914</v>
      </c>
      <c r="AJ8" s="19" t="n">
        <f aca="false">CF7</f>
        <v>24</v>
      </c>
      <c r="AK8" s="19" t="n">
        <f aca="false">AJ8*(CL_SOFR+CL_A_SP)/4</f>
        <v>0.369</v>
      </c>
      <c r="AL8" s="19" t="n">
        <f aca="false">MIN(AI8,AK8)</f>
        <v>0.369</v>
      </c>
      <c r="AM8" s="19" t="n">
        <f aca="false">AF8+AK8-AL8</f>
        <v>24</v>
      </c>
      <c r="AN8" s="19" t="n">
        <f aca="false">AI8-AL8</f>
        <v>2.97283719605914</v>
      </c>
      <c r="AO8" s="20" t="n">
        <f aca="false">IF((AD8+AE8+AM8)&gt;0,(O8+N8)/(AD8+AE8+AM8),9.9)</f>
        <v>1.25818754372113</v>
      </c>
      <c r="AP8" s="19" t="n">
        <f aca="false">IF(AND(B8&lt;CL_LIFE,AO8&lt;CL_A_TR),MIN(AN8,(AD8+AE8+AM8)-(O8+N8)/CL_A_TR),0)</f>
        <v>0</v>
      </c>
      <c r="AQ8" s="19" t="n">
        <f aca="false">AD8-MIN(AD8,MAX(0,AP8-(0)))</f>
        <v>248</v>
      </c>
      <c r="AR8" s="19" t="n">
        <f aca="false">AE8-MIN(AE8,MAX(0,AP8-(AD8)))</f>
        <v>44</v>
      </c>
      <c r="AS8" s="19" t="n">
        <f aca="false">AM8-MIN(AM8,MAX(0,AP8-(AD8+AE8)))</f>
        <v>24</v>
      </c>
      <c r="AT8" s="19" t="n">
        <f aca="false">AG8-MIN(AG8,MAX(0,AP8-(AD8+AE8+AM8)))</f>
        <v>24</v>
      </c>
      <c r="AU8" s="19" t="n">
        <f aca="false">AH8-MIN(AH8,MAX(0,AP8-(AD8+AE8+AM8+AG8)))</f>
        <v>16</v>
      </c>
      <c r="AV8" s="19" t="n">
        <f aca="false">AN8-AP8</f>
        <v>2.97283719605914</v>
      </c>
      <c r="AW8" s="19" t="n">
        <f aca="false">CG7</f>
        <v>24</v>
      </c>
      <c r="AX8" s="19" t="n">
        <f aca="false">AW8*(CL_SOFR+CL_BBB_SP)/4</f>
        <v>0.432</v>
      </c>
      <c r="AY8" s="19" t="n">
        <f aca="false">MIN(AV8,AX8)</f>
        <v>0.432</v>
      </c>
      <c r="AZ8" s="19" t="n">
        <f aca="false">AT8+AX8-AY8</f>
        <v>24</v>
      </c>
      <c r="BA8" s="19" t="n">
        <f aca="false">AV8-AY8</f>
        <v>2.54083719605914</v>
      </c>
      <c r="BB8" s="20" t="n">
        <f aca="false">IF((AQ8+AR8+AS8+AZ8)&gt;0,(O8+N8)/(AQ8+AR8+AS8+AZ8),9.9)</f>
        <v>1.16937430534081</v>
      </c>
      <c r="BC8" s="19" t="n">
        <f aca="false">IF(AND(B8&lt;CL_LIFE,BB8&lt;CL_BBB_TR),MIN(BA8,(AQ8+AR8+AS8+AZ8)-(O8+N8)/CL_BBB_TR),0)</f>
        <v>0</v>
      </c>
      <c r="BD8" s="19" t="n">
        <f aca="false">AQ8-MIN(AQ8,MAX(0,BC8-(0)))</f>
        <v>248</v>
      </c>
      <c r="BE8" s="19" t="n">
        <f aca="false">AR8-MIN(AR8,MAX(0,BC8-(AQ8)))</f>
        <v>44</v>
      </c>
      <c r="BF8" s="19" t="n">
        <f aca="false">AS8-MIN(AS8,MAX(0,BC8-(AQ8+AR8)))</f>
        <v>24</v>
      </c>
      <c r="BG8" s="19" t="n">
        <f aca="false">AZ8-MIN(AZ8,MAX(0,BC8-(AQ8+AR8+AS8)))</f>
        <v>24</v>
      </c>
      <c r="BH8" s="19" t="n">
        <f aca="false">AU8-MIN(AU8,MAX(0,BC8-(AQ8+AR8+AS8+AZ8)))</f>
        <v>16</v>
      </c>
      <c r="BI8" s="19" t="n">
        <f aca="false">BA8-BC8</f>
        <v>2.54083719605914</v>
      </c>
      <c r="BJ8" s="19" t="n">
        <f aca="false">CH7</f>
        <v>16</v>
      </c>
      <c r="BK8" s="19" t="n">
        <f aca="false">BJ8*(CL_SOFR+CL_BB_SP)/4</f>
        <v>0.396</v>
      </c>
      <c r="BL8" s="19" t="n">
        <f aca="false">MIN(BI8,BK8)</f>
        <v>0.396</v>
      </c>
      <c r="BM8" s="19" t="n">
        <f aca="false">BH8+BK8-BL8</f>
        <v>16</v>
      </c>
      <c r="BN8" s="19" t="n">
        <f aca="false">BI8-BL8</f>
        <v>2.14483719605914</v>
      </c>
      <c r="BO8" s="20" t="n">
        <f aca="false">IF((BD8+BE8+BF8+BG8+BM8)&gt;0,(O8+N8)/(BD8+BE8+BF8+BG8+BM8),9.9)</f>
        <v>1.11681815678617</v>
      </c>
      <c r="BP8" s="19" t="n">
        <f aca="false">IF(AND(B8&lt;CL_LIFE,BO8&lt;CL_BB_TR),MIN(BN8,(BD8+BE8+BF8+BG8+BM8)-(O8+N8)/CL_BB_TR),0)</f>
        <v>0</v>
      </c>
      <c r="BQ8" s="19" t="n">
        <f aca="false">BD8-MIN(BD8,MAX(0,BP8-(0)))</f>
        <v>248</v>
      </c>
      <c r="BR8" s="19" t="n">
        <f aca="false">BE8-MIN(BE8,MAX(0,BP8-(BD8)))</f>
        <v>44</v>
      </c>
      <c r="BS8" s="19" t="n">
        <f aca="false">BF8-MIN(BF8,MAX(0,BP8-(BD8+BE8)))</f>
        <v>24</v>
      </c>
      <c r="BT8" s="19" t="n">
        <f aca="false">BG8-MIN(BG8,MAX(0,BP8-(BD8+BE8+BF8)))</f>
        <v>24</v>
      </c>
      <c r="BU8" s="19" t="n">
        <f aca="false">BM8-MIN(BM8,MAX(0,BP8-(BD8+BE8+BF8+BG8)))</f>
        <v>16</v>
      </c>
      <c r="BV8" s="19" t="n">
        <f aca="false">BN8-BP8</f>
        <v>2.14483719605914</v>
      </c>
      <c r="BW8" s="19" t="n">
        <f aca="false">MIN(BV8,E8*CL_SUBF/4)</f>
        <v>0.298641810041239</v>
      </c>
      <c r="BX8" s="19" t="n">
        <f aca="false">BV8-BW8</f>
        <v>1.84619538601791</v>
      </c>
      <c r="BY8" s="19" t="n">
        <f aca="false">MIN(BQ8,MAX(0,N8-(0)))</f>
        <v>0</v>
      </c>
      <c r="BZ8" s="19" t="n">
        <f aca="false">MIN(BR8,MAX(0,N8-(BQ8)))</f>
        <v>0</v>
      </c>
      <c r="CA8" s="19" t="n">
        <f aca="false">MIN(BS8,MAX(0,N8-(BQ8+BR8)))</f>
        <v>0</v>
      </c>
      <c r="CB8" s="19" t="n">
        <f aca="false">MIN(BT8,MAX(0,N8-(BQ8+BR8+BS8)))</f>
        <v>0</v>
      </c>
      <c r="CC8" s="19" t="n">
        <f aca="false">MIN(BU8,MAX(0,N8-(BQ8+BR8+BS8+BT8)))</f>
        <v>0</v>
      </c>
      <c r="CD8" s="19" t="n">
        <f aca="false">BQ8-BY8</f>
        <v>248</v>
      </c>
      <c r="CE8" s="19" t="n">
        <f aca="false">BR8-BZ8</f>
        <v>44</v>
      </c>
      <c r="CF8" s="19" t="n">
        <f aca="false">BS8-CA8</f>
        <v>24</v>
      </c>
      <c r="CG8" s="19" t="n">
        <f aca="false">BT8-CB8</f>
        <v>24</v>
      </c>
      <c r="CH8" s="19" t="n">
        <f aca="false">BU8-CC8</f>
        <v>16</v>
      </c>
      <c r="CI8" s="19" t="n">
        <f aca="false">MAX(0,N8-(BQ8+BR8+BS8+BT8+BU8))</f>
        <v>0</v>
      </c>
      <c r="CJ8" s="19" t="n">
        <f aca="false">BX8+CI8</f>
        <v>1.84619538601791</v>
      </c>
      <c r="CK8" s="19" t="n">
        <f aca="false">AC8+AP8+BC8+BP8</f>
        <v>0</v>
      </c>
      <c r="CL8" s="18" t="n">
        <f aca="false">IF(OR(AND(B8&lt;CL_LIFE,AB8&lt;CL_AA_TR),AND(B8&lt;CL_LIFE,AO8&lt;CL_A_TR),AND(B8&lt;CL_LIFE,BB8&lt;CL_BBB_TR),AND(B8&lt;CL_LIFE,BO8&lt;CL_BB_TR)),1,0)</f>
        <v>0</v>
      </c>
    </row>
    <row r="9" customFormat="false" ht="15" hidden="false" customHeight="false" outlineLevel="0" collapsed="false">
      <c r="B9" s="18" t="n">
        <v>5</v>
      </c>
      <c r="C9" s="18" t="n">
        <f aca="false">INT((B9-1)/4)+1</f>
        <v>2</v>
      </c>
      <c r="D9" s="20" t="n">
        <f aca="false">INDEX(CL_CDR_BASE,1,C9)</f>
        <v>0.02</v>
      </c>
      <c r="E9" s="19" t="n">
        <f aca="false">O8</f>
        <v>397.587263815876</v>
      </c>
      <c r="F9" s="19" t="n">
        <f aca="false">E9*(1-(1-D9)^0.25)</f>
        <v>2.00302221408983</v>
      </c>
      <c r="G9" s="19" t="n">
        <f aca="false">F9*CL_REC</f>
        <v>1.40211554986288</v>
      </c>
      <c r="H9" s="19" t="n">
        <f aca="false">F9-G9</f>
        <v>0.600906664226948</v>
      </c>
      <c r="I9" s="19" t="n">
        <f aca="false">E9-F9</f>
        <v>395.584241601786</v>
      </c>
      <c r="J9" s="19" t="n">
        <f aca="false">I9*(CL_SOFR+CL_WAS)/4</f>
        <v>7.41720453003349</v>
      </c>
      <c r="K9" s="19" t="n">
        <f aca="false">IF(B9&lt;=CL_RP,0,I9*(1-(1-CL_PP)^0.25))</f>
        <v>0</v>
      </c>
      <c r="L9" s="19" t="n">
        <f aca="false">IF(B9&lt;=CL_RP,I9+G9,I9-K9)</f>
        <v>396.986357151649</v>
      </c>
      <c r="M9" s="19" t="n">
        <f aca="false">IF(B9=CL_LIFE,L9*CL_PX,0)</f>
        <v>0</v>
      </c>
      <c r="N9" s="19" t="n">
        <f aca="false">IF(B9&lt;=CL_RP,0,K9+G9)+M9</f>
        <v>0</v>
      </c>
      <c r="O9" s="19" t="n">
        <f aca="false">IF(B9&gt;=CL_LIFE,0,L9)</f>
        <v>396.986357151649</v>
      </c>
      <c r="P9" s="19" t="n">
        <f aca="false">MIN(J9,E9*(CL_SEXP+CL_SFEE)/4)</f>
        <v>0.198793631907938</v>
      </c>
      <c r="Q9" s="19" t="n">
        <f aca="false">J9-P9</f>
        <v>7.21841089812555</v>
      </c>
      <c r="R9" s="19" t="n">
        <f aca="false">CD8</f>
        <v>248</v>
      </c>
      <c r="S9" s="19" t="n">
        <f aca="false">R9*(CL_SOFR+CL_AAA_SP)/4</f>
        <v>3.255</v>
      </c>
      <c r="T9" s="19" t="n">
        <f aca="false">MIN(Q9,S9)</f>
        <v>3.255</v>
      </c>
      <c r="U9" s="19" t="n">
        <f aca="false">R9</f>
        <v>248</v>
      </c>
      <c r="V9" s="19" t="n">
        <f aca="false">Q9-T9</f>
        <v>3.96341089812555</v>
      </c>
      <c r="W9" s="19" t="n">
        <f aca="false">CE8</f>
        <v>44</v>
      </c>
      <c r="X9" s="19" t="n">
        <f aca="false">W9*(CL_SOFR+CL_AA_SP)/4</f>
        <v>0.6325</v>
      </c>
      <c r="Y9" s="19" t="n">
        <f aca="false">MIN(V9,X9)</f>
        <v>0.6325</v>
      </c>
      <c r="Z9" s="19" t="n">
        <f aca="false">W9</f>
        <v>44</v>
      </c>
      <c r="AA9" s="19" t="n">
        <f aca="false">V9-Y9</f>
        <v>3.33091089812555</v>
      </c>
      <c r="AB9" s="20" t="n">
        <f aca="false">IF((U9+Z9)&gt;0,(O9+N9)/(U9+Z9),9.9)</f>
        <v>1.3595423190125</v>
      </c>
      <c r="AC9" s="19" t="n">
        <f aca="false">IF(AND(B9&lt;CL_LIFE,AB9&lt;CL_AA_TR),MIN(AA9,(U9+Z9)-(O9+N9)/CL_AA_TR),0)</f>
        <v>0</v>
      </c>
      <c r="AD9" s="19" t="n">
        <f aca="false">U9-MIN(U9,MAX(0,AC9-(0)))</f>
        <v>248</v>
      </c>
      <c r="AE9" s="19" t="n">
        <f aca="false">Z9-MIN(Z9,MAX(0,AC9-(U9)))</f>
        <v>44</v>
      </c>
      <c r="AF9" s="19" t="n">
        <f aca="false">AJ9-MIN(AJ9,MAX(0,AC9-(U9+Z9)))</f>
        <v>24</v>
      </c>
      <c r="AG9" s="19" t="n">
        <f aca="false">AW9-MIN(AW9,MAX(0,AC9-(U9+Z9+AJ9)))</f>
        <v>24</v>
      </c>
      <c r="AH9" s="19" t="n">
        <f aca="false">BJ9-MIN(BJ9,MAX(0,AC9-(U9+Z9+AJ9+AW9)))</f>
        <v>16</v>
      </c>
      <c r="AI9" s="19" t="n">
        <f aca="false">AA9-AC9</f>
        <v>3.33091089812555</v>
      </c>
      <c r="AJ9" s="19" t="n">
        <f aca="false">CF8</f>
        <v>24</v>
      </c>
      <c r="AK9" s="19" t="n">
        <f aca="false">AJ9*(CL_SOFR+CL_A_SP)/4</f>
        <v>0.369</v>
      </c>
      <c r="AL9" s="19" t="n">
        <f aca="false">MIN(AI9,AK9)</f>
        <v>0.369</v>
      </c>
      <c r="AM9" s="19" t="n">
        <f aca="false">AF9+AK9-AL9</f>
        <v>24</v>
      </c>
      <c r="AN9" s="19" t="n">
        <f aca="false">AI9-AL9</f>
        <v>2.96191089812555</v>
      </c>
      <c r="AO9" s="20" t="n">
        <f aca="false">IF((AD9+AE9+AM9)&gt;0,(O9+N9)/(AD9+AE9+AM9),9.9)</f>
        <v>1.25628594035332</v>
      </c>
      <c r="AP9" s="19" t="n">
        <f aca="false">IF(AND(B9&lt;CL_LIFE,AO9&lt;CL_A_TR),MIN(AN9,(AD9+AE9+AM9)-(O9+N9)/CL_A_TR),0)</f>
        <v>0</v>
      </c>
      <c r="AQ9" s="19" t="n">
        <f aca="false">AD9-MIN(AD9,MAX(0,AP9-(0)))</f>
        <v>248</v>
      </c>
      <c r="AR9" s="19" t="n">
        <f aca="false">AE9-MIN(AE9,MAX(0,AP9-(AD9)))</f>
        <v>44</v>
      </c>
      <c r="AS9" s="19" t="n">
        <f aca="false">AM9-MIN(AM9,MAX(0,AP9-(AD9+AE9)))</f>
        <v>24</v>
      </c>
      <c r="AT9" s="19" t="n">
        <f aca="false">AG9-MIN(AG9,MAX(0,AP9-(AD9+AE9+AM9)))</f>
        <v>24</v>
      </c>
      <c r="AU9" s="19" t="n">
        <f aca="false">AH9-MIN(AH9,MAX(0,AP9-(AD9+AE9+AM9+AG9)))</f>
        <v>16</v>
      </c>
      <c r="AV9" s="19" t="n">
        <f aca="false">AN9-AP9</f>
        <v>2.96191089812555</v>
      </c>
      <c r="AW9" s="19" t="n">
        <f aca="false">CG8</f>
        <v>24</v>
      </c>
      <c r="AX9" s="19" t="n">
        <f aca="false">AW9*(CL_SOFR+CL_BBB_SP)/4</f>
        <v>0.432</v>
      </c>
      <c r="AY9" s="19" t="n">
        <f aca="false">MIN(AV9,AX9)</f>
        <v>0.432</v>
      </c>
      <c r="AZ9" s="19" t="n">
        <f aca="false">AT9+AX9-AY9</f>
        <v>24</v>
      </c>
      <c r="BA9" s="19" t="n">
        <f aca="false">AV9-AY9</f>
        <v>2.52991089812555</v>
      </c>
      <c r="BB9" s="20" t="n">
        <f aca="false">IF((AQ9+AR9+AS9+AZ9)&gt;0,(O9+N9)/(AQ9+AR9+AS9+AZ9),9.9)</f>
        <v>1.16760693279897</v>
      </c>
      <c r="BC9" s="19" t="n">
        <f aca="false">IF(AND(B9&lt;CL_LIFE,BB9&lt;CL_BBB_TR),MIN(BA9,(AQ9+AR9+AS9+AZ9)-(O9+N9)/CL_BBB_TR),0)</f>
        <v>0</v>
      </c>
      <c r="BD9" s="19" t="n">
        <f aca="false">AQ9-MIN(AQ9,MAX(0,BC9-(0)))</f>
        <v>248</v>
      </c>
      <c r="BE9" s="19" t="n">
        <f aca="false">AR9-MIN(AR9,MAX(0,BC9-(AQ9)))</f>
        <v>44</v>
      </c>
      <c r="BF9" s="19" t="n">
        <f aca="false">AS9-MIN(AS9,MAX(0,BC9-(AQ9+AR9)))</f>
        <v>24</v>
      </c>
      <c r="BG9" s="19" t="n">
        <f aca="false">AZ9-MIN(AZ9,MAX(0,BC9-(AQ9+AR9+AS9)))</f>
        <v>24</v>
      </c>
      <c r="BH9" s="19" t="n">
        <f aca="false">AU9-MIN(AU9,MAX(0,BC9-(AQ9+AR9+AS9+AZ9)))</f>
        <v>16</v>
      </c>
      <c r="BI9" s="19" t="n">
        <f aca="false">BA9-BC9</f>
        <v>2.52991089812555</v>
      </c>
      <c r="BJ9" s="19" t="n">
        <f aca="false">CH8</f>
        <v>16</v>
      </c>
      <c r="BK9" s="19" t="n">
        <f aca="false">BJ9*(CL_SOFR+CL_BB_SP)/4</f>
        <v>0.396</v>
      </c>
      <c r="BL9" s="19" t="n">
        <f aca="false">MIN(BI9,BK9)</f>
        <v>0.396</v>
      </c>
      <c r="BM9" s="19" t="n">
        <f aca="false">BH9+BK9-BL9</f>
        <v>16</v>
      </c>
      <c r="BN9" s="19" t="n">
        <f aca="false">BI9-BL9</f>
        <v>2.13391089812555</v>
      </c>
      <c r="BO9" s="20" t="n">
        <f aca="false">IF((BD9+BE9+BF9+BG9+BM9)&gt;0,(O9+N9)/(BD9+BE9+BF9+BG9+BM9),9.9)</f>
        <v>1.11513021671811</v>
      </c>
      <c r="BP9" s="19" t="n">
        <f aca="false">IF(AND(B9&lt;CL_LIFE,BO9&lt;CL_BB_TR),MIN(BN9,(BD9+BE9+BF9+BG9+BM9)-(O9+N9)/CL_BB_TR),0)</f>
        <v>0</v>
      </c>
      <c r="BQ9" s="19" t="n">
        <f aca="false">BD9-MIN(BD9,MAX(0,BP9-(0)))</f>
        <v>248</v>
      </c>
      <c r="BR9" s="19" t="n">
        <f aca="false">BE9-MIN(BE9,MAX(0,BP9-(BD9)))</f>
        <v>44</v>
      </c>
      <c r="BS9" s="19" t="n">
        <f aca="false">BF9-MIN(BF9,MAX(0,BP9-(BD9+BE9)))</f>
        <v>24</v>
      </c>
      <c r="BT9" s="19" t="n">
        <f aca="false">BG9-MIN(BG9,MAX(0,BP9-(BD9+BE9+BF9)))</f>
        <v>24</v>
      </c>
      <c r="BU9" s="19" t="n">
        <f aca="false">BM9-MIN(BM9,MAX(0,BP9-(BD9+BE9+BF9+BG9)))</f>
        <v>16</v>
      </c>
      <c r="BV9" s="19" t="n">
        <f aca="false">BN9-BP9</f>
        <v>2.13391089812555</v>
      </c>
      <c r="BW9" s="19" t="n">
        <f aca="false">MIN(BV9,E9*CL_SUBF/4)</f>
        <v>0.298190447861907</v>
      </c>
      <c r="BX9" s="19" t="n">
        <f aca="false">BV9-BW9</f>
        <v>1.83572045026364</v>
      </c>
      <c r="BY9" s="19" t="n">
        <f aca="false">MIN(BQ9,MAX(0,N9-(0)))</f>
        <v>0</v>
      </c>
      <c r="BZ9" s="19" t="n">
        <f aca="false">MIN(BR9,MAX(0,N9-(BQ9)))</f>
        <v>0</v>
      </c>
      <c r="CA9" s="19" t="n">
        <f aca="false">MIN(BS9,MAX(0,N9-(BQ9+BR9)))</f>
        <v>0</v>
      </c>
      <c r="CB9" s="19" t="n">
        <f aca="false">MIN(BT9,MAX(0,N9-(BQ9+BR9+BS9)))</f>
        <v>0</v>
      </c>
      <c r="CC9" s="19" t="n">
        <f aca="false">MIN(BU9,MAX(0,N9-(BQ9+BR9+BS9+BT9)))</f>
        <v>0</v>
      </c>
      <c r="CD9" s="19" t="n">
        <f aca="false">BQ9-BY9</f>
        <v>248</v>
      </c>
      <c r="CE9" s="19" t="n">
        <f aca="false">BR9-BZ9</f>
        <v>44</v>
      </c>
      <c r="CF9" s="19" t="n">
        <f aca="false">BS9-CA9</f>
        <v>24</v>
      </c>
      <c r="CG9" s="19" t="n">
        <f aca="false">BT9-CB9</f>
        <v>24</v>
      </c>
      <c r="CH9" s="19" t="n">
        <f aca="false">BU9-CC9</f>
        <v>16</v>
      </c>
      <c r="CI9" s="19" t="n">
        <f aca="false">MAX(0,N9-(BQ9+BR9+BS9+BT9+BU9))</f>
        <v>0</v>
      </c>
      <c r="CJ9" s="19" t="n">
        <f aca="false">BX9+CI9</f>
        <v>1.83572045026364</v>
      </c>
      <c r="CK9" s="19" t="n">
        <f aca="false">AC9+AP9+BC9+BP9</f>
        <v>0</v>
      </c>
      <c r="CL9" s="18" t="n">
        <f aca="false">IF(OR(AND(B9&lt;CL_LIFE,AB9&lt;CL_AA_TR),AND(B9&lt;CL_LIFE,AO9&lt;CL_A_TR),AND(B9&lt;CL_LIFE,BB9&lt;CL_BBB_TR),AND(B9&lt;CL_LIFE,BO9&lt;CL_BB_TR)),1,0)</f>
        <v>0</v>
      </c>
    </row>
    <row r="10" customFormat="false" ht="15" hidden="false" customHeight="false" outlineLevel="0" collapsed="false">
      <c r="B10" s="18" t="n">
        <v>6</v>
      </c>
      <c r="C10" s="18" t="n">
        <f aca="false">INT((B10-1)/4)+1</f>
        <v>2</v>
      </c>
      <c r="D10" s="20" t="n">
        <f aca="false">INDEX(CL_CDR_BASE,1,C10)</f>
        <v>0.02</v>
      </c>
      <c r="E10" s="19" t="n">
        <f aca="false">O9</f>
        <v>396.986357151649</v>
      </c>
      <c r="F10" s="19" t="n">
        <f aca="false">E10*(1-(1-D10)^0.25)</f>
        <v>1.99999488020219</v>
      </c>
      <c r="G10" s="19" t="n">
        <f aca="false">F10*CL_REC</f>
        <v>1.39999641614153</v>
      </c>
      <c r="H10" s="19" t="n">
        <f aca="false">F10-G10</f>
        <v>0.599998464060658</v>
      </c>
      <c r="I10" s="19" t="n">
        <f aca="false">E10-F10</f>
        <v>394.986362271447</v>
      </c>
      <c r="J10" s="19" t="n">
        <f aca="false">I10*(CL_SOFR+CL_WAS)/4</f>
        <v>7.40599429258962</v>
      </c>
      <c r="K10" s="19" t="n">
        <f aca="false">IF(B10&lt;=CL_RP,0,I10*(1-(1-CL_PP)^0.25))</f>
        <v>0</v>
      </c>
      <c r="L10" s="19" t="n">
        <f aca="false">IF(B10&lt;=CL_RP,I10+G10,I10-K10)</f>
        <v>396.386358687588</v>
      </c>
      <c r="M10" s="19" t="n">
        <f aca="false">IF(B10=CL_LIFE,L10*CL_PX,0)</f>
        <v>0</v>
      </c>
      <c r="N10" s="19" t="n">
        <f aca="false">IF(B10&lt;=CL_RP,0,K10+G10)+M10</f>
        <v>0</v>
      </c>
      <c r="O10" s="19" t="n">
        <f aca="false">IF(B10&gt;=CL_LIFE,0,L10)</f>
        <v>396.386358687588</v>
      </c>
      <c r="P10" s="19" t="n">
        <f aca="false">MIN(J10,E10*(CL_SEXP+CL_SFEE)/4)</f>
        <v>0.198493178575824</v>
      </c>
      <c r="Q10" s="19" t="n">
        <f aca="false">J10-P10</f>
        <v>7.2075011140138</v>
      </c>
      <c r="R10" s="19" t="n">
        <f aca="false">CD9</f>
        <v>248</v>
      </c>
      <c r="S10" s="19" t="n">
        <f aca="false">R10*(CL_SOFR+CL_AAA_SP)/4</f>
        <v>3.255</v>
      </c>
      <c r="T10" s="19" t="n">
        <f aca="false">MIN(Q10,S10)</f>
        <v>3.255</v>
      </c>
      <c r="U10" s="19" t="n">
        <f aca="false">R10</f>
        <v>248</v>
      </c>
      <c r="V10" s="19" t="n">
        <f aca="false">Q10-T10</f>
        <v>3.9525011140138</v>
      </c>
      <c r="W10" s="19" t="n">
        <f aca="false">CE9</f>
        <v>44</v>
      </c>
      <c r="X10" s="19" t="n">
        <f aca="false">W10*(CL_SOFR+CL_AA_SP)/4</f>
        <v>0.6325</v>
      </c>
      <c r="Y10" s="19" t="n">
        <f aca="false">MIN(V10,X10)</f>
        <v>0.6325</v>
      </c>
      <c r="Z10" s="19" t="n">
        <f aca="false">W10</f>
        <v>44</v>
      </c>
      <c r="AA10" s="19" t="n">
        <f aca="false">V10-Y10</f>
        <v>3.3200011140138</v>
      </c>
      <c r="AB10" s="20" t="n">
        <f aca="false">IF((U10+Z10)&gt;0,(O10+N10)/(U10+Z10),9.9)</f>
        <v>1.35748752975201</v>
      </c>
      <c r="AC10" s="19" t="n">
        <f aca="false">IF(AND(B10&lt;CL_LIFE,AB10&lt;CL_AA_TR),MIN(AA10,(U10+Z10)-(O10+N10)/CL_AA_TR),0)</f>
        <v>0</v>
      </c>
      <c r="AD10" s="19" t="n">
        <f aca="false">U10-MIN(U10,MAX(0,AC10-(0)))</f>
        <v>248</v>
      </c>
      <c r="AE10" s="19" t="n">
        <f aca="false">Z10-MIN(Z10,MAX(0,AC10-(U10)))</f>
        <v>44</v>
      </c>
      <c r="AF10" s="19" t="n">
        <f aca="false">AJ10-MIN(AJ10,MAX(0,AC10-(U10+Z10)))</f>
        <v>24</v>
      </c>
      <c r="AG10" s="19" t="n">
        <f aca="false">AW10-MIN(AW10,MAX(0,AC10-(U10+Z10+AJ10)))</f>
        <v>24</v>
      </c>
      <c r="AH10" s="19" t="n">
        <f aca="false">BJ10-MIN(BJ10,MAX(0,AC10-(U10+Z10+AJ10+AW10)))</f>
        <v>16</v>
      </c>
      <c r="AI10" s="19" t="n">
        <f aca="false">AA10-AC10</f>
        <v>3.3200011140138</v>
      </c>
      <c r="AJ10" s="19" t="n">
        <f aca="false">CF9</f>
        <v>24</v>
      </c>
      <c r="AK10" s="19" t="n">
        <f aca="false">AJ10*(CL_SOFR+CL_A_SP)/4</f>
        <v>0.369</v>
      </c>
      <c r="AL10" s="19" t="n">
        <f aca="false">MIN(AI10,AK10)</f>
        <v>0.369</v>
      </c>
      <c r="AM10" s="19" t="n">
        <f aca="false">AF10+AK10-AL10</f>
        <v>24</v>
      </c>
      <c r="AN10" s="19" t="n">
        <f aca="false">AI10-AL10</f>
        <v>2.9510011140138</v>
      </c>
      <c r="AO10" s="20" t="n">
        <f aca="false">IF((AD10+AE10+AM10)&gt;0,(O10+N10)/(AD10+AE10+AM10),9.9)</f>
        <v>1.25438721103667</v>
      </c>
      <c r="AP10" s="19" t="n">
        <f aca="false">IF(AND(B10&lt;CL_LIFE,AO10&lt;CL_A_TR),MIN(AN10,(AD10+AE10+AM10)-(O10+N10)/CL_A_TR),0)</f>
        <v>0</v>
      </c>
      <c r="AQ10" s="19" t="n">
        <f aca="false">AD10-MIN(AD10,MAX(0,AP10-(0)))</f>
        <v>248</v>
      </c>
      <c r="AR10" s="19" t="n">
        <f aca="false">AE10-MIN(AE10,MAX(0,AP10-(AD10)))</f>
        <v>44</v>
      </c>
      <c r="AS10" s="19" t="n">
        <f aca="false">AM10-MIN(AM10,MAX(0,AP10-(AD10+AE10)))</f>
        <v>24</v>
      </c>
      <c r="AT10" s="19" t="n">
        <f aca="false">AG10-MIN(AG10,MAX(0,AP10-(AD10+AE10+AM10)))</f>
        <v>24</v>
      </c>
      <c r="AU10" s="19" t="n">
        <f aca="false">AH10-MIN(AH10,MAX(0,AP10-(AD10+AE10+AM10+AG10)))</f>
        <v>16</v>
      </c>
      <c r="AV10" s="19" t="n">
        <f aca="false">AN10-AP10</f>
        <v>2.9510011140138</v>
      </c>
      <c r="AW10" s="19" t="n">
        <f aca="false">CG9</f>
        <v>24</v>
      </c>
      <c r="AX10" s="19" t="n">
        <f aca="false">AW10*(CL_SOFR+CL_BBB_SP)/4</f>
        <v>0.432</v>
      </c>
      <c r="AY10" s="19" t="n">
        <f aca="false">MIN(AV10,AX10)</f>
        <v>0.432</v>
      </c>
      <c r="AZ10" s="19" t="n">
        <f aca="false">AT10+AX10-AY10</f>
        <v>24</v>
      </c>
      <c r="BA10" s="19" t="n">
        <f aca="false">AV10-AY10</f>
        <v>2.5190011140138</v>
      </c>
      <c r="BB10" s="20" t="n">
        <f aca="false">IF((AQ10+AR10+AS10+AZ10)&gt;0,(O10+N10)/(AQ10+AR10+AS10+AZ10),9.9)</f>
        <v>1.16584223143408</v>
      </c>
      <c r="BC10" s="19" t="n">
        <f aca="false">IF(AND(B10&lt;CL_LIFE,BB10&lt;CL_BBB_TR),MIN(BA10,(AQ10+AR10+AS10+AZ10)-(O10+N10)/CL_BBB_TR),0)</f>
        <v>0</v>
      </c>
      <c r="BD10" s="19" t="n">
        <f aca="false">AQ10-MIN(AQ10,MAX(0,BC10-(0)))</f>
        <v>248</v>
      </c>
      <c r="BE10" s="19" t="n">
        <f aca="false">AR10-MIN(AR10,MAX(0,BC10-(AQ10)))</f>
        <v>44</v>
      </c>
      <c r="BF10" s="19" t="n">
        <f aca="false">AS10-MIN(AS10,MAX(0,BC10-(AQ10+AR10)))</f>
        <v>24</v>
      </c>
      <c r="BG10" s="19" t="n">
        <f aca="false">AZ10-MIN(AZ10,MAX(0,BC10-(AQ10+AR10+AS10)))</f>
        <v>24</v>
      </c>
      <c r="BH10" s="19" t="n">
        <f aca="false">AU10-MIN(AU10,MAX(0,BC10-(AQ10+AR10+AS10+AZ10)))</f>
        <v>16</v>
      </c>
      <c r="BI10" s="19" t="n">
        <f aca="false">BA10-BC10</f>
        <v>2.5190011140138</v>
      </c>
      <c r="BJ10" s="19" t="n">
        <f aca="false">CH9</f>
        <v>16</v>
      </c>
      <c r="BK10" s="19" t="n">
        <f aca="false">BJ10*(CL_SOFR+CL_BB_SP)/4</f>
        <v>0.396</v>
      </c>
      <c r="BL10" s="19" t="n">
        <f aca="false">MIN(BI10,BK10)</f>
        <v>0.396</v>
      </c>
      <c r="BM10" s="19" t="n">
        <f aca="false">BH10+BK10-BL10</f>
        <v>16</v>
      </c>
      <c r="BN10" s="19" t="n">
        <f aca="false">BI10-BL10</f>
        <v>2.1230011140138</v>
      </c>
      <c r="BO10" s="20" t="n">
        <f aca="false">IF((BD10+BE10+BF10+BG10+BM10)&gt;0,(O10+N10)/(BD10+BE10+BF10+BG10+BM10),9.9)</f>
        <v>1.11344482777412</v>
      </c>
      <c r="BP10" s="19" t="n">
        <f aca="false">IF(AND(B10&lt;CL_LIFE,BO10&lt;CL_BB_TR),MIN(BN10,(BD10+BE10+BF10+BG10+BM10)-(O10+N10)/CL_BB_TR),0)</f>
        <v>0</v>
      </c>
      <c r="BQ10" s="19" t="n">
        <f aca="false">BD10-MIN(BD10,MAX(0,BP10-(0)))</f>
        <v>248</v>
      </c>
      <c r="BR10" s="19" t="n">
        <f aca="false">BE10-MIN(BE10,MAX(0,BP10-(BD10)))</f>
        <v>44</v>
      </c>
      <c r="BS10" s="19" t="n">
        <f aca="false">BF10-MIN(BF10,MAX(0,BP10-(BD10+BE10)))</f>
        <v>24</v>
      </c>
      <c r="BT10" s="19" t="n">
        <f aca="false">BG10-MIN(BG10,MAX(0,BP10-(BD10+BE10+BF10)))</f>
        <v>24</v>
      </c>
      <c r="BU10" s="19" t="n">
        <f aca="false">BM10-MIN(BM10,MAX(0,BP10-(BD10+BE10+BF10+BG10)))</f>
        <v>16</v>
      </c>
      <c r="BV10" s="19" t="n">
        <f aca="false">BN10-BP10</f>
        <v>2.1230011140138</v>
      </c>
      <c r="BW10" s="19" t="n">
        <f aca="false">MIN(BV10,E10*CL_SUBF/4)</f>
        <v>0.297739767863737</v>
      </c>
      <c r="BX10" s="19" t="n">
        <f aca="false">BV10-BW10</f>
        <v>1.82526134615006</v>
      </c>
      <c r="BY10" s="19" t="n">
        <f aca="false">MIN(BQ10,MAX(0,N10-(0)))</f>
        <v>0</v>
      </c>
      <c r="BZ10" s="19" t="n">
        <f aca="false">MIN(BR10,MAX(0,N10-(BQ10)))</f>
        <v>0</v>
      </c>
      <c r="CA10" s="19" t="n">
        <f aca="false">MIN(BS10,MAX(0,N10-(BQ10+BR10)))</f>
        <v>0</v>
      </c>
      <c r="CB10" s="19" t="n">
        <f aca="false">MIN(BT10,MAX(0,N10-(BQ10+BR10+BS10)))</f>
        <v>0</v>
      </c>
      <c r="CC10" s="19" t="n">
        <f aca="false">MIN(BU10,MAX(0,N10-(BQ10+BR10+BS10+BT10)))</f>
        <v>0</v>
      </c>
      <c r="CD10" s="19" t="n">
        <f aca="false">BQ10-BY10</f>
        <v>248</v>
      </c>
      <c r="CE10" s="19" t="n">
        <f aca="false">BR10-BZ10</f>
        <v>44</v>
      </c>
      <c r="CF10" s="19" t="n">
        <f aca="false">BS10-CA10</f>
        <v>24</v>
      </c>
      <c r="CG10" s="19" t="n">
        <f aca="false">BT10-CB10</f>
        <v>24</v>
      </c>
      <c r="CH10" s="19" t="n">
        <f aca="false">BU10-CC10</f>
        <v>16</v>
      </c>
      <c r="CI10" s="19" t="n">
        <f aca="false">MAX(0,N10-(BQ10+BR10+BS10+BT10+BU10))</f>
        <v>0</v>
      </c>
      <c r="CJ10" s="19" t="n">
        <f aca="false">BX10+CI10</f>
        <v>1.82526134615006</v>
      </c>
      <c r="CK10" s="19" t="n">
        <f aca="false">AC10+AP10+BC10+BP10</f>
        <v>0</v>
      </c>
      <c r="CL10" s="18" t="n">
        <f aca="false">IF(OR(AND(B10&lt;CL_LIFE,AB10&lt;CL_AA_TR),AND(B10&lt;CL_LIFE,AO10&lt;CL_A_TR),AND(B10&lt;CL_LIFE,BB10&lt;CL_BBB_TR),AND(B10&lt;CL_LIFE,BO10&lt;CL_BB_TR)),1,0)</f>
        <v>0</v>
      </c>
    </row>
    <row r="11" customFormat="false" ht="15" hidden="false" customHeight="false" outlineLevel="0" collapsed="false">
      <c r="B11" s="18" t="n">
        <v>7</v>
      </c>
      <c r="C11" s="18" t="n">
        <f aca="false">INT((B11-1)/4)+1</f>
        <v>2</v>
      </c>
      <c r="D11" s="20" t="n">
        <f aca="false">INDEX(CL_CDR_BASE,1,C11)</f>
        <v>0.02</v>
      </c>
      <c r="E11" s="19" t="n">
        <f aca="false">O10</f>
        <v>396.386358687588</v>
      </c>
      <c r="F11" s="19" t="n">
        <f aca="false">E11*(1-(1-D11)^0.25)</f>
        <v>1.99697212177578</v>
      </c>
      <c r="G11" s="19" t="n">
        <f aca="false">F11*CL_REC</f>
        <v>1.39788048524305</v>
      </c>
      <c r="H11" s="19" t="n">
        <f aca="false">F11-G11</f>
        <v>0.599091636532734</v>
      </c>
      <c r="I11" s="19" t="n">
        <f aca="false">E11-F11</f>
        <v>394.389386565812</v>
      </c>
      <c r="J11" s="19" t="n">
        <f aca="false">I11*(CL_SOFR+CL_WAS)/4</f>
        <v>7.39480099810898</v>
      </c>
      <c r="K11" s="19" t="n">
        <f aca="false">IF(B11&lt;=CL_RP,0,I11*(1-(1-CL_PP)^0.25))</f>
        <v>0</v>
      </c>
      <c r="L11" s="19" t="n">
        <f aca="false">IF(B11&lt;=CL_RP,I11+G11,I11-K11)</f>
        <v>395.787267051055</v>
      </c>
      <c r="M11" s="19" t="n">
        <f aca="false">IF(B11=CL_LIFE,L11*CL_PX,0)</f>
        <v>0</v>
      </c>
      <c r="N11" s="19" t="n">
        <f aca="false">IF(B11&lt;=CL_RP,0,K11+G11)+M11</f>
        <v>0</v>
      </c>
      <c r="O11" s="19" t="n">
        <f aca="false">IF(B11&gt;=CL_LIFE,0,L11)</f>
        <v>395.787267051055</v>
      </c>
      <c r="P11" s="19" t="n">
        <f aca="false">MIN(J11,E11*(CL_SEXP+CL_SFEE)/4)</f>
        <v>0.198193179343794</v>
      </c>
      <c r="Q11" s="19" t="n">
        <f aca="false">J11-P11</f>
        <v>7.19660781876519</v>
      </c>
      <c r="R11" s="19" t="n">
        <f aca="false">CD10</f>
        <v>248</v>
      </c>
      <c r="S11" s="19" t="n">
        <f aca="false">R11*(CL_SOFR+CL_AAA_SP)/4</f>
        <v>3.255</v>
      </c>
      <c r="T11" s="19" t="n">
        <f aca="false">MIN(Q11,S11)</f>
        <v>3.255</v>
      </c>
      <c r="U11" s="19" t="n">
        <f aca="false">R11</f>
        <v>248</v>
      </c>
      <c r="V11" s="19" t="n">
        <f aca="false">Q11-T11</f>
        <v>3.94160781876519</v>
      </c>
      <c r="W11" s="19" t="n">
        <f aca="false">CE10</f>
        <v>44</v>
      </c>
      <c r="X11" s="19" t="n">
        <f aca="false">W11*(CL_SOFR+CL_AA_SP)/4</f>
        <v>0.6325</v>
      </c>
      <c r="Y11" s="19" t="n">
        <f aca="false">MIN(V11,X11)</f>
        <v>0.6325</v>
      </c>
      <c r="Z11" s="19" t="n">
        <f aca="false">W11</f>
        <v>44</v>
      </c>
      <c r="AA11" s="19" t="n">
        <f aca="false">V11-Y11</f>
        <v>3.30910781876519</v>
      </c>
      <c r="AB11" s="20" t="n">
        <f aca="false">IF((U11+Z11)&gt;0,(O11+N11)/(U11+Z11),9.9)</f>
        <v>1.35543584606526</v>
      </c>
      <c r="AC11" s="19" t="n">
        <f aca="false">IF(AND(B11&lt;CL_LIFE,AB11&lt;CL_AA_TR),MIN(AA11,(U11+Z11)-(O11+N11)/CL_AA_TR),0)</f>
        <v>0</v>
      </c>
      <c r="AD11" s="19" t="n">
        <f aca="false">U11-MIN(U11,MAX(0,AC11-(0)))</f>
        <v>248</v>
      </c>
      <c r="AE11" s="19" t="n">
        <f aca="false">Z11-MIN(Z11,MAX(0,AC11-(U11)))</f>
        <v>44</v>
      </c>
      <c r="AF11" s="19" t="n">
        <f aca="false">AJ11-MIN(AJ11,MAX(0,AC11-(U11+Z11)))</f>
        <v>24</v>
      </c>
      <c r="AG11" s="19" t="n">
        <f aca="false">AW11-MIN(AW11,MAX(0,AC11-(U11+Z11+AJ11)))</f>
        <v>24</v>
      </c>
      <c r="AH11" s="19" t="n">
        <f aca="false">BJ11-MIN(BJ11,MAX(0,AC11-(U11+Z11+AJ11+AW11)))</f>
        <v>16</v>
      </c>
      <c r="AI11" s="19" t="n">
        <f aca="false">AA11-AC11</f>
        <v>3.30910781876519</v>
      </c>
      <c r="AJ11" s="19" t="n">
        <f aca="false">CF10</f>
        <v>24</v>
      </c>
      <c r="AK11" s="19" t="n">
        <f aca="false">AJ11*(CL_SOFR+CL_A_SP)/4</f>
        <v>0.369</v>
      </c>
      <c r="AL11" s="19" t="n">
        <f aca="false">MIN(AI11,AK11)</f>
        <v>0.369</v>
      </c>
      <c r="AM11" s="19" t="n">
        <f aca="false">AF11+AK11-AL11</f>
        <v>24</v>
      </c>
      <c r="AN11" s="19" t="n">
        <f aca="false">AI11-AL11</f>
        <v>2.94010781876519</v>
      </c>
      <c r="AO11" s="20" t="n">
        <f aca="false">IF((AD11+AE11+AM11)&gt;0,(O11+N11)/(AD11+AE11+AM11),9.9)</f>
        <v>1.25249135142739</v>
      </c>
      <c r="AP11" s="19" t="n">
        <f aca="false">IF(AND(B11&lt;CL_LIFE,AO11&lt;CL_A_TR),MIN(AN11,(AD11+AE11+AM11)-(O11+N11)/CL_A_TR),0)</f>
        <v>0</v>
      </c>
      <c r="AQ11" s="19" t="n">
        <f aca="false">AD11-MIN(AD11,MAX(0,AP11-(0)))</f>
        <v>248</v>
      </c>
      <c r="AR11" s="19" t="n">
        <f aca="false">AE11-MIN(AE11,MAX(0,AP11-(AD11)))</f>
        <v>44</v>
      </c>
      <c r="AS11" s="19" t="n">
        <f aca="false">AM11-MIN(AM11,MAX(0,AP11-(AD11+AE11)))</f>
        <v>24</v>
      </c>
      <c r="AT11" s="19" t="n">
        <f aca="false">AG11-MIN(AG11,MAX(0,AP11-(AD11+AE11+AM11)))</f>
        <v>24</v>
      </c>
      <c r="AU11" s="19" t="n">
        <f aca="false">AH11-MIN(AH11,MAX(0,AP11-(AD11+AE11+AM11+AG11)))</f>
        <v>16</v>
      </c>
      <c r="AV11" s="19" t="n">
        <f aca="false">AN11-AP11</f>
        <v>2.94010781876519</v>
      </c>
      <c r="AW11" s="19" t="n">
        <f aca="false">CG10</f>
        <v>24</v>
      </c>
      <c r="AX11" s="19" t="n">
        <f aca="false">AW11*(CL_SOFR+CL_BBB_SP)/4</f>
        <v>0.432</v>
      </c>
      <c r="AY11" s="19" t="n">
        <f aca="false">MIN(AV11,AX11)</f>
        <v>0.432</v>
      </c>
      <c r="AZ11" s="19" t="n">
        <f aca="false">AT11+AX11-AY11</f>
        <v>24</v>
      </c>
      <c r="BA11" s="19" t="n">
        <f aca="false">AV11-AY11</f>
        <v>2.50810781876519</v>
      </c>
      <c r="BB11" s="20" t="n">
        <f aca="false">IF((AQ11+AR11+AS11+AZ11)&gt;0,(O11+N11)/(AQ11+AR11+AS11+AZ11),9.9)</f>
        <v>1.16408019720899</v>
      </c>
      <c r="BC11" s="19" t="n">
        <f aca="false">IF(AND(B11&lt;CL_LIFE,BB11&lt;CL_BBB_TR),MIN(BA11,(AQ11+AR11+AS11+AZ11)-(O11+N11)/CL_BBB_TR),0)</f>
        <v>0</v>
      </c>
      <c r="BD11" s="19" t="n">
        <f aca="false">AQ11-MIN(AQ11,MAX(0,BC11-(0)))</f>
        <v>248</v>
      </c>
      <c r="BE11" s="19" t="n">
        <f aca="false">AR11-MIN(AR11,MAX(0,BC11-(AQ11)))</f>
        <v>44</v>
      </c>
      <c r="BF11" s="19" t="n">
        <f aca="false">AS11-MIN(AS11,MAX(0,BC11-(AQ11+AR11)))</f>
        <v>24</v>
      </c>
      <c r="BG11" s="19" t="n">
        <f aca="false">AZ11-MIN(AZ11,MAX(0,BC11-(AQ11+AR11+AS11)))</f>
        <v>24</v>
      </c>
      <c r="BH11" s="19" t="n">
        <f aca="false">AU11-MIN(AU11,MAX(0,BC11-(AQ11+AR11+AS11+AZ11)))</f>
        <v>16</v>
      </c>
      <c r="BI11" s="19" t="n">
        <f aca="false">BA11-BC11</f>
        <v>2.50810781876519</v>
      </c>
      <c r="BJ11" s="19" t="n">
        <f aca="false">CH10</f>
        <v>16</v>
      </c>
      <c r="BK11" s="19" t="n">
        <f aca="false">BJ11*(CL_SOFR+CL_BB_SP)/4</f>
        <v>0.396</v>
      </c>
      <c r="BL11" s="19" t="n">
        <f aca="false">MIN(BI11,BK11)</f>
        <v>0.396</v>
      </c>
      <c r="BM11" s="19" t="n">
        <f aca="false">BH11+BK11-BL11</f>
        <v>16</v>
      </c>
      <c r="BN11" s="19" t="n">
        <f aca="false">BI11-BL11</f>
        <v>2.11210781876519</v>
      </c>
      <c r="BO11" s="20" t="n">
        <f aca="false">IF((BD11+BE11+BF11+BG11+BM11)&gt;0,(O11+N11)/(BD11+BE11+BF11+BG11+BM11),9.9)</f>
        <v>1.11176198609847</v>
      </c>
      <c r="BP11" s="19" t="n">
        <f aca="false">IF(AND(B11&lt;CL_LIFE,BO11&lt;CL_BB_TR),MIN(BN11,(BD11+BE11+BF11+BG11+BM11)-(O11+N11)/CL_BB_TR),0)</f>
        <v>0</v>
      </c>
      <c r="BQ11" s="19" t="n">
        <f aca="false">BD11-MIN(BD11,MAX(0,BP11-(0)))</f>
        <v>248</v>
      </c>
      <c r="BR11" s="19" t="n">
        <f aca="false">BE11-MIN(BE11,MAX(0,BP11-(BD11)))</f>
        <v>44</v>
      </c>
      <c r="BS11" s="19" t="n">
        <f aca="false">BF11-MIN(BF11,MAX(0,BP11-(BD11+BE11)))</f>
        <v>24</v>
      </c>
      <c r="BT11" s="19" t="n">
        <f aca="false">BG11-MIN(BG11,MAX(0,BP11-(BD11+BE11+BF11)))</f>
        <v>24</v>
      </c>
      <c r="BU11" s="19" t="n">
        <f aca="false">BM11-MIN(BM11,MAX(0,BP11-(BD11+BE11+BF11+BG11)))</f>
        <v>16</v>
      </c>
      <c r="BV11" s="19" t="n">
        <f aca="false">BN11-BP11</f>
        <v>2.11210781876519</v>
      </c>
      <c r="BW11" s="19" t="n">
        <f aca="false">MIN(BV11,E11*CL_SUBF/4)</f>
        <v>0.297289769015691</v>
      </c>
      <c r="BX11" s="19" t="n">
        <f aca="false">BV11-BW11</f>
        <v>1.8148180497495</v>
      </c>
      <c r="BY11" s="19" t="n">
        <f aca="false">MIN(BQ11,MAX(0,N11-(0)))</f>
        <v>0</v>
      </c>
      <c r="BZ11" s="19" t="n">
        <f aca="false">MIN(BR11,MAX(0,N11-(BQ11)))</f>
        <v>0</v>
      </c>
      <c r="CA11" s="19" t="n">
        <f aca="false">MIN(BS11,MAX(0,N11-(BQ11+BR11)))</f>
        <v>0</v>
      </c>
      <c r="CB11" s="19" t="n">
        <f aca="false">MIN(BT11,MAX(0,N11-(BQ11+BR11+BS11)))</f>
        <v>0</v>
      </c>
      <c r="CC11" s="19" t="n">
        <f aca="false">MIN(BU11,MAX(0,N11-(BQ11+BR11+BS11+BT11)))</f>
        <v>0</v>
      </c>
      <c r="CD11" s="19" t="n">
        <f aca="false">BQ11-BY11</f>
        <v>248</v>
      </c>
      <c r="CE11" s="19" t="n">
        <f aca="false">BR11-BZ11</f>
        <v>44</v>
      </c>
      <c r="CF11" s="19" t="n">
        <f aca="false">BS11-CA11</f>
        <v>24</v>
      </c>
      <c r="CG11" s="19" t="n">
        <f aca="false">BT11-CB11</f>
        <v>24</v>
      </c>
      <c r="CH11" s="19" t="n">
        <f aca="false">BU11-CC11</f>
        <v>16</v>
      </c>
      <c r="CI11" s="19" t="n">
        <f aca="false">MAX(0,N11-(BQ11+BR11+BS11+BT11+BU11))</f>
        <v>0</v>
      </c>
      <c r="CJ11" s="19" t="n">
        <f aca="false">BX11+CI11</f>
        <v>1.8148180497495</v>
      </c>
      <c r="CK11" s="19" t="n">
        <f aca="false">AC11+AP11+BC11+BP11</f>
        <v>0</v>
      </c>
      <c r="CL11" s="18" t="n">
        <f aca="false">IF(OR(AND(B11&lt;CL_LIFE,AB11&lt;CL_AA_TR),AND(B11&lt;CL_LIFE,AO11&lt;CL_A_TR),AND(B11&lt;CL_LIFE,BB11&lt;CL_BBB_TR),AND(B11&lt;CL_LIFE,BO11&lt;CL_BB_TR)),1,0)</f>
        <v>0</v>
      </c>
    </row>
    <row r="12" customFormat="false" ht="15" hidden="false" customHeight="false" outlineLevel="0" collapsed="false">
      <c r="B12" s="18" t="n">
        <v>8</v>
      </c>
      <c r="C12" s="18" t="n">
        <f aca="false">INT((B12-1)/4)+1</f>
        <v>2</v>
      </c>
      <c r="D12" s="20" t="n">
        <f aca="false">INDEX(CL_CDR_BASE,1,C12)</f>
        <v>0.02</v>
      </c>
      <c r="E12" s="19" t="n">
        <f aca="false">O11</f>
        <v>395.787267051055</v>
      </c>
      <c r="F12" s="19" t="n">
        <f aca="false">E12*(1-(1-D12)^0.25)</f>
        <v>1.99395393189532</v>
      </c>
      <c r="G12" s="19" t="n">
        <f aca="false">F12*CL_REC</f>
        <v>1.39576775232672</v>
      </c>
      <c r="H12" s="19" t="n">
        <f aca="false">F12-G12</f>
        <v>0.598186179568595</v>
      </c>
      <c r="I12" s="19" t="n">
        <f aca="false">E12-F12</f>
        <v>393.79331311916</v>
      </c>
      <c r="J12" s="19" t="n">
        <f aca="false">I12*(CL_SOFR+CL_WAS)/4</f>
        <v>7.38362462098425</v>
      </c>
      <c r="K12" s="19" t="n">
        <f aca="false">IF(B12&lt;=CL_RP,0,I12*(1-(1-CL_PP)^0.25))</f>
        <v>0</v>
      </c>
      <c r="L12" s="19" t="n">
        <f aca="false">IF(B12&lt;=CL_RP,I12+G12,I12-K12)</f>
        <v>395.189080871487</v>
      </c>
      <c r="M12" s="19" t="n">
        <f aca="false">IF(B12=CL_LIFE,L12*CL_PX,0)</f>
        <v>0</v>
      </c>
      <c r="N12" s="19" t="n">
        <f aca="false">IF(B12&lt;=CL_RP,0,K12+G12)+M12</f>
        <v>0</v>
      </c>
      <c r="O12" s="19" t="n">
        <f aca="false">IF(B12&gt;=CL_LIFE,0,L12)</f>
        <v>395.189080871487</v>
      </c>
      <c r="P12" s="19" t="n">
        <f aca="false">MIN(J12,E12*(CL_SEXP+CL_SFEE)/4)</f>
        <v>0.197893633525528</v>
      </c>
      <c r="Q12" s="19" t="n">
        <f aca="false">J12-P12</f>
        <v>7.18573098745872</v>
      </c>
      <c r="R12" s="19" t="n">
        <f aca="false">CD11</f>
        <v>248</v>
      </c>
      <c r="S12" s="19" t="n">
        <f aca="false">R12*(CL_SOFR+CL_AAA_SP)/4</f>
        <v>3.255</v>
      </c>
      <c r="T12" s="19" t="n">
        <f aca="false">MIN(Q12,S12)</f>
        <v>3.255</v>
      </c>
      <c r="U12" s="19" t="n">
        <f aca="false">R12</f>
        <v>248</v>
      </c>
      <c r="V12" s="19" t="n">
        <f aca="false">Q12-T12</f>
        <v>3.93073098745872</v>
      </c>
      <c r="W12" s="19" t="n">
        <f aca="false">CE11</f>
        <v>44</v>
      </c>
      <c r="X12" s="19" t="n">
        <f aca="false">W12*(CL_SOFR+CL_AA_SP)/4</f>
        <v>0.6325</v>
      </c>
      <c r="Y12" s="19" t="n">
        <f aca="false">MIN(V12,X12)</f>
        <v>0.6325</v>
      </c>
      <c r="Z12" s="19" t="n">
        <f aca="false">W12</f>
        <v>44</v>
      </c>
      <c r="AA12" s="19" t="n">
        <f aca="false">V12-Y12</f>
        <v>3.29823098745872</v>
      </c>
      <c r="AB12" s="20" t="n">
        <f aca="false">IF((U12+Z12)&gt;0,(O12+N12)/(U12+Z12),9.9)</f>
        <v>1.35338726325852</v>
      </c>
      <c r="AC12" s="19" t="n">
        <f aca="false">IF(AND(B12&lt;CL_LIFE,AB12&lt;CL_AA_TR),MIN(AA12,(U12+Z12)-(O12+N12)/CL_AA_TR),0)</f>
        <v>0</v>
      </c>
      <c r="AD12" s="19" t="n">
        <f aca="false">U12-MIN(U12,MAX(0,AC12-(0)))</f>
        <v>248</v>
      </c>
      <c r="AE12" s="19" t="n">
        <f aca="false">Z12-MIN(Z12,MAX(0,AC12-(U12)))</f>
        <v>44</v>
      </c>
      <c r="AF12" s="19" t="n">
        <f aca="false">AJ12-MIN(AJ12,MAX(0,AC12-(U12+Z12)))</f>
        <v>24</v>
      </c>
      <c r="AG12" s="19" t="n">
        <f aca="false">AW12-MIN(AW12,MAX(0,AC12-(U12+Z12+AJ12)))</f>
        <v>24</v>
      </c>
      <c r="AH12" s="19" t="n">
        <f aca="false">BJ12-MIN(BJ12,MAX(0,AC12-(U12+Z12+AJ12+AW12)))</f>
        <v>16</v>
      </c>
      <c r="AI12" s="19" t="n">
        <f aca="false">AA12-AC12</f>
        <v>3.29823098745872</v>
      </c>
      <c r="AJ12" s="19" t="n">
        <f aca="false">CF11</f>
        <v>24</v>
      </c>
      <c r="AK12" s="19" t="n">
        <f aca="false">AJ12*(CL_SOFR+CL_A_SP)/4</f>
        <v>0.369</v>
      </c>
      <c r="AL12" s="19" t="n">
        <f aca="false">MIN(AI12,AK12)</f>
        <v>0.369</v>
      </c>
      <c r="AM12" s="19" t="n">
        <f aca="false">AF12+AK12-AL12</f>
        <v>24</v>
      </c>
      <c r="AN12" s="19" t="n">
        <f aca="false">AI12-AL12</f>
        <v>2.92923098745872</v>
      </c>
      <c r="AO12" s="20" t="n">
        <f aca="false">IF((AD12+AE12+AM12)&gt;0,(O12+N12)/(AD12+AE12+AM12),9.9)</f>
        <v>1.25059835718825</v>
      </c>
      <c r="AP12" s="19" t="n">
        <f aca="false">IF(AND(B12&lt;CL_LIFE,AO12&lt;CL_A_TR),MIN(AN12,(AD12+AE12+AM12)-(O12+N12)/CL_A_TR),0)</f>
        <v>0</v>
      </c>
      <c r="AQ12" s="19" t="n">
        <f aca="false">AD12-MIN(AD12,MAX(0,AP12-(0)))</f>
        <v>248</v>
      </c>
      <c r="AR12" s="19" t="n">
        <f aca="false">AE12-MIN(AE12,MAX(0,AP12-(AD12)))</f>
        <v>44</v>
      </c>
      <c r="AS12" s="19" t="n">
        <f aca="false">AM12-MIN(AM12,MAX(0,AP12-(AD12+AE12)))</f>
        <v>24</v>
      </c>
      <c r="AT12" s="19" t="n">
        <f aca="false">AG12-MIN(AG12,MAX(0,AP12-(AD12+AE12+AM12)))</f>
        <v>24</v>
      </c>
      <c r="AU12" s="19" t="n">
        <f aca="false">AH12-MIN(AH12,MAX(0,AP12-(AD12+AE12+AM12+AG12)))</f>
        <v>16</v>
      </c>
      <c r="AV12" s="19" t="n">
        <f aca="false">AN12-AP12</f>
        <v>2.92923098745872</v>
      </c>
      <c r="AW12" s="19" t="n">
        <f aca="false">CG11</f>
        <v>24</v>
      </c>
      <c r="AX12" s="19" t="n">
        <f aca="false">AW12*(CL_SOFR+CL_BBB_SP)/4</f>
        <v>0.432</v>
      </c>
      <c r="AY12" s="19" t="n">
        <f aca="false">MIN(AV12,AX12)</f>
        <v>0.432</v>
      </c>
      <c r="AZ12" s="19" t="n">
        <f aca="false">AT12+AX12-AY12</f>
        <v>24</v>
      </c>
      <c r="BA12" s="19" t="n">
        <f aca="false">AV12-AY12</f>
        <v>2.49723098745872</v>
      </c>
      <c r="BB12" s="20" t="n">
        <f aca="false">IF((AQ12+AR12+AS12+AZ12)&gt;0,(O12+N12)/(AQ12+AR12+AS12+AZ12),9.9)</f>
        <v>1.16232082609261</v>
      </c>
      <c r="BC12" s="19" t="n">
        <f aca="false">IF(AND(B12&lt;CL_LIFE,BB12&lt;CL_BBB_TR),MIN(BA12,(AQ12+AR12+AS12+AZ12)-(O12+N12)/CL_BBB_TR),0)</f>
        <v>0</v>
      </c>
      <c r="BD12" s="19" t="n">
        <f aca="false">AQ12-MIN(AQ12,MAX(0,BC12-(0)))</f>
        <v>248</v>
      </c>
      <c r="BE12" s="19" t="n">
        <f aca="false">AR12-MIN(AR12,MAX(0,BC12-(AQ12)))</f>
        <v>44</v>
      </c>
      <c r="BF12" s="19" t="n">
        <f aca="false">AS12-MIN(AS12,MAX(0,BC12-(AQ12+AR12)))</f>
        <v>24</v>
      </c>
      <c r="BG12" s="19" t="n">
        <f aca="false">AZ12-MIN(AZ12,MAX(0,BC12-(AQ12+AR12+AS12)))</f>
        <v>24</v>
      </c>
      <c r="BH12" s="19" t="n">
        <f aca="false">AU12-MIN(AU12,MAX(0,BC12-(AQ12+AR12+AS12+AZ12)))</f>
        <v>16</v>
      </c>
      <c r="BI12" s="19" t="n">
        <f aca="false">BA12-BC12</f>
        <v>2.49723098745872</v>
      </c>
      <c r="BJ12" s="19" t="n">
        <f aca="false">CH11</f>
        <v>16</v>
      </c>
      <c r="BK12" s="19" t="n">
        <f aca="false">BJ12*(CL_SOFR+CL_BB_SP)/4</f>
        <v>0.396</v>
      </c>
      <c r="BL12" s="19" t="n">
        <f aca="false">MIN(BI12,BK12)</f>
        <v>0.396</v>
      </c>
      <c r="BM12" s="19" t="n">
        <f aca="false">BH12+BK12-BL12</f>
        <v>16</v>
      </c>
      <c r="BN12" s="19" t="n">
        <f aca="false">BI12-BL12</f>
        <v>2.10123098745872</v>
      </c>
      <c r="BO12" s="20" t="n">
        <f aca="false">IF((BD12+BE12+BF12+BG12+BM12)&gt;0,(O12+N12)/(BD12+BE12+BF12+BG12+BM12),9.9)</f>
        <v>1.11008168784126</v>
      </c>
      <c r="BP12" s="19" t="n">
        <f aca="false">IF(AND(B12&lt;CL_LIFE,BO12&lt;CL_BB_TR),MIN(BN12,(BD12+BE12+BF12+BG12+BM12)-(O12+N12)/CL_BB_TR),0)</f>
        <v>0</v>
      </c>
      <c r="BQ12" s="19" t="n">
        <f aca="false">BD12-MIN(BD12,MAX(0,BP12-(0)))</f>
        <v>248</v>
      </c>
      <c r="BR12" s="19" t="n">
        <f aca="false">BE12-MIN(BE12,MAX(0,BP12-(BD12)))</f>
        <v>44</v>
      </c>
      <c r="BS12" s="19" t="n">
        <f aca="false">BF12-MIN(BF12,MAX(0,BP12-(BD12+BE12)))</f>
        <v>24</v>
      </c>
      <c r="BT12" s="19" t="n">
        <f aca="false">BG12-MIN(BG12,MAX(0,BP12-(BD12+BE12+BF12)))</f>
        <v>24</v>
      </c>
      <c r="BU12" s="19" t="n">
        <f aca="false">BM12-MIN(BM12,MAX(0,BP12-(BD12+BE12+BF12+BG12)))</f>
        <v>16</v>
      </c>
      <c r="BV12" s="19" t="n">
        <f aca="false">BN12-BP12</f>
        <v>2.10123098745872</v>
      </c>
      <c r="BW12" s="19" t="n">
        <f aca="false">MIN(BV12,E12*CL_SUBF/4)</f>
        <v>0.296840450288292</v>
      </c>
      <c r="BX12" s="19" t="n">
        <f aca="false">BV12-BW12</f>
        <v>1.80439053717043</v>
      </c>
      <c r="BY12" s="19" t="n">
        <f aca="false">MIN(BQ12,MAX(0,N12-(0)))</f>
        <v>0</v>
      </c>
      <c r="BZ12" s="19" t="n">
        <f aca="false">MIN(BR12,MAX(0,N12-(BQ12)))</f>
        <v>0</v>
      </c>
      <c r="CA12" s="19" t="n">
        <f aca="false">MIN(BS12,MAX(0,N12-(BQ12+BR12)))</f>
        <v>0</v>
      </c>
      <c r="CB12" s="19" t="n">
        <f aca="false">MIN(BT12,MAX(0,N12-(BQ12+BR12+BS12)))</f>
        <v>0</v>
      </c>
      <c r="CC12" s="19" t="n">
        <f aca="false">MIN(BU12,MAX(0,N12-(BQ12+BR12+BS12+BT12)))</f>
        <v>0</v>
      </c>
      <c r="CD12" s="19" t="n">
        <f aca="false">BQ12-BY12</f>
        <v>248</v>
      </c>
      <c r="CE12" s="19" t="n">
        <f aca="false">BR12-BZ12</f>
        <v>44</v>
      </c>
      <c r="CF12" s="19" t="n">
        <f aca="false">BS12-CA12</f>
        <v>24</v>
      </c>
      <c r="CG12" s="19" t="n">
        <f aca="false">BT12-CB12</f>
        <v>24</v>
      </c>
      <c r="CH12" s="19" t="n">
        <f aca="false">BU12-CC12</f>
        <v>16</v>
      </c>
      <c r="CI12" s="19" t="n">
        <f aca="false">MAX(0,N12-(BQ12+BR12+BS12+BT12+BU12))</f>
        <v>0</v>
      </c>
      <c r="CJ12" s="19" t="n">
        <f aca="false">BX12+CI12</f>
        <v>1.80439053717043</v>
      </c>
      <c r="CK12" s="19" t="n">
        <f aca="false">AC12+AP12+BC12+BP12</f>
        <v>0</v>
      </c>
      <c r="CL12" s="18" t="n">
        <f aca="false">IF(OR(AND(B12&lt;CL_LIFE,AB12&lt;CL_AA_TR),AND(B12&lt;CL_LIFE,AO12&lt;CL_A_TR),AND(B12&lt;CL_LIFE,BB12&lt;CL_BBB_TR),AND(B12&lt;CL_LIFE,BO12&lt;CL_BB_TR)),1,0)</f>
        <v>0</v>
      </c>
    </row>
    <row r="13" customFormat="false" ht="15" hidden="false" customHeight="false" outlineLevel="0" collapsed="false">
      <c r="B13" s="18" t="n">
        <v>9</v>
      </c>
      <c r="C13" s="18" t="n">
        <f aca="false">INT((B13-1)/4)+1</f>
        <v>3</v>
      </c>
      <c r="D13" s="20" t="n">
        <f aca="false">INDEX(CL_CDR_BASE,1,C13)</f>
        <v>0.02</v>
      </c>
      <c r="E13" s="19" t="n">
        <f aca="false">O12</f>
        <v>395.189080871487</v>
      </c>
      <c r="F13" s="19" t="n">
        <f aca="false">E13*(1-(1-D13)^0.25)</f>
        <v>1.99094030365598</v>
      </c>
      <c r="G13" s="19" t="n">
        <f aca="false">F13*CL_REC</f>
        <v>1.39365821255918</v>
      </c>
      <c r="H13" s="19" t="n">
        <f aca="false">F13-G13</f>
        <v>0.597282091096793</v>
      </c>
      <c r="I13" s="19" t="n">
        <f aca="false">E13-F13</f>
        <v>393.198140567831</v>
      </c>
      <c r="J13" s="19" t="n">
        <f aca="false">I13*(CL_SOFR+CL_WAS)/4</f>
        <v>7.37246513564683</v>
      </c>
      <c r="K13" s="19" t="n">
        <f aca="false">IF(B13&lt;=CL_RP,0,I13*(1-(1-CL_PP)^0.25))</f>
        <v>0</v>
      </c>
      <c r="L13" s="19" t="n">
        <f aca="false">IF(B13&lt;=CL_RP,I13+G13,I13-K13)</f>
        <v>394.59179878039</v>
      </c>
      <c r="M13" s="19" t="n">
        <f aca="false">IF(B13=CL_LIFE,L13*CL_PX,0)</f>
        <v>0</v>
      </c>
      <c r="N13" s="19" t="n">
        <f aca="false">IF(B13&lt;=CL_RP,0,K13+G13)+M13</f>
        <v>0</v>
      </c>
      <c r="O13" s="19" t="n">
        <f aca="false">IF(B13&gt;=CL_LIFE,0,L13)</f>
        <v>394.59179878039</v>
      </c>
      <c r="P13" s="19" t="n">
        <f aca="false">MIN(J13,E13*(CL_SEXP+CL_SFEE)/4)</f>
        <v>0.197594540435743</v>
      </c>
      <c r="Q13" s="19" t="n">
        <f aca="false">J13-P13</f>
        <v>7.17487059521108</v>
      </c>
      <c r="R13" s="19" t="n">
        <f aca="false">CD12</f>
        <v>248</v>
      </c>
      <c r="S13" s="19" t="n">
        <f aca="false">R13*(CL_SOFR+CL_AAA_SP)/4</f>
        <v>3.255</v>
      </c>
      <c r="T13" s="19" t="n">
        <f aca="false">MIN(Q13,S13)</f>
        <v>3.255</v>
      </c>
      <c r="U13" s="19" t="n">
        <f aca="false">R13</f>
        <v>248</v>
      </c>
      <c r="V13" s="19" t="n">
        <f aca="false">Q13-T13</f>
        <v>3.91987059521108</v>
      </c>
      <c r="W13" s="19" t="n">
        <f aca="false">CE12</f>
        <v>44</v>
      </c>
      <c r="X13" s="19" t="n">
        <f aca="false">W13*(CL_SOFR+CL_AA_SP)/4</f>
        <v>0.6325</v>
      </c>
      <c r="Y13" s="19" t="n">
        <f aca="false">MIN(V13,X13)</f>
        <v>0.6325</v>
      </c>
      <c r="Z13" s="19" t="n">
        <f aca="false">W13</f>
        <v>44</v>
      </c>
      <c r="AA13" s="19" t="n">
        <f aca="false">V13-Y13</f>
        <v>3.28737059521108</v>
      </c>
      <c r="AB13" s="20" t="n">
        <f aca="false">IF((U13+Z13)&gt;0,(O13+N13)/(U13+Z13),9.9)</f>
        <v>1.35134177664517</v>
      </c>
      <c r="AC13" s="19" t="n">
        <f aca="false">IF(AND(B13&lt;CL_LIFE,AB13&lt;CL_AA_TR),MIN(AA13,(U13+Z13)-(O13+N13)/CL_AA_TR),0)</f>
        <v>0</v>
      </c>
      <c r="AD13" s="19" t="n">
        <f aca="false">U13-MIN(U13,MAX(0,AC13-(0)))</f>
        <v>248</v>
      </c>
      <c r="AE13" s="19" t="n">
        <f aca="false">Z13-MIN(Z13,MAX(0,AC13-(U13)))</f>
        <v>44</v>
      </c>
      <c r="AF13" s="19" t="n">
        <f aca="false">AJ13-MIN(AJ13,MAX(0,AC13-(U13+Z13)))</f>
        <v>24</v>
      </c>
      <c r="AG13" s="19" t="n">
        <f aca="false">AW13-MIN(AW13,MAX(0,AC13-(U13+Z13+AJ13)))</f>
        <v>24</v>
      </c>
      <c r="AH13" s="19" t="n">
        <f aca="false">BJ13-MIN(BJ13,MAX(0,AC13-(U13+Z13+AJ13+AW13)))</f>
        <v>16</v>
      </c>
      <c r="AI13" s="19" t="n">
        <f aca="false">AA13-AC13</f>
        <v>3.28737059521108</v>
      </c>
      <c r="AJ13" s="19" t="n">
        <f aca="false">CF12</f>
        <v>24</v>
      </c>
      <c r="AK13" s="19" t="n">
        <f aca="false">AJ13*(CL_SOFR+CL_A_SP)/4</f>
        <v>0.369</v>
      </c>
      <c r="AL13" s="19" t="n">
        <f aca="false">MIN(AI13,AK13)</f>
        <v>0.369</v>
      </c>
      <c r="AM13" s="19" t="n">
        <f aca="false">AF13+AK13-AL13</f>
        <v>24</v>
      </c>
      <c r="AN13" s="19" t="n">
        <f aca="false">AI13-AL13</f>
        <v>2.91837059521108</v>
      </c>
      <c r="AO13" s="20" t="n">
        <f aca="false">IF((AD13+AE13+AM13)&gt;0,(O13+N13)/(AD13+AE13+AM13),9.9)</f>
        <v>1.24870822398858</v>
      </c>
      <c r="AP13" s="19" t="n">
        <f aca="false">IF(AND(B13&lt;CL_LIFE,AO13&lt;CL_A_TR),MIN(AN13,(AD13+AE13+AM13)-(O13+N13)/CL_A_TR),0)</f>
        <v>0</v>
      </c>
      <c r="AQ13" s="19" t="n">
        <f aca="false">AD13-MIN(AD13,MAX(0,AP13-(0)))</f>
        <v>248</v>
      </c>
      <c r="AR13" s="19" t="n">
        <f aca="false">AE13-MIN(AE13,MAX(0,AP13-(AD13)))</f>
        <v>44</v>
      </c>
      <c r="AS13" s="19" t="n">
        <f aca="false">AM13-MIN(AM13,MAX(0,AP13-(AD13+AE13)))</f>
        <v>24</v>
      </c>
      <c r="AT13" s="19" t="n">
        <f aca="false">AG13-MIN(AG13,MAX(0,AP13-(AD13+AE13+AM13)))</f>
        <v>24</v>
      </c>
      <c r="AU13" s="19" t="n">
        <f aca="false">AH13-MIN(AH13,MAX(0,AP13-(AD13+AE13+AM13+AG13)))</f>
        <v>16</v>
      </c>
      <c r="AV13" s="19" t="n">
        <f aca="false">AN13-AP13</f>
        <v>2.91837059521108</v>
      </c>
      <c r="AW13" s="19" t="n">
        <f aca="false">CG12</f>
        <v>24</v>
      </c>
      <c r="AX13" s="19" t="n">
        <f aca="false">AW13*(CL_SOFR+CL_BBB_SP)/4</f>
        <v>0.432</v>
      </c>
      <c r="AY13" s="19" t="n">
        <f aca="false">MIN(AV13,AX13)</f>
        <v>0.432</v>
      </c>
      <c r="AZ13" s="19" t="n">
        <f aca="false">AT13+AX13-AY13</f>
        <v>24</v>
      </c>
      <c r="BA13" s="19" t="n">
        <f aca="false">AV13-AY13</f>
        <v>2.48637059521108</v>
      </c>
      <c r="BB13" s="20" t="n">
        <f aca="false">IF((AQ13+AR13+AS13+AZ13)&gt;0,(O13+N13)/(AQ13+AR13+AS13+AZ13),9.9)</f>
        <v>1.16056411405997</v>
      </c>
      <c r="BC13" s="19" t="n">
        <f aca="false">IF(AND(B13&lt;CL_LIFE,BB13&lt;CL_BBB_TR),MIN(BA13,(AQ13+AR13+AS13+AZ13)-(O13+N13)/CL_BBB_TR),0)</f>
        <v>0</v>
      </c>
      <c r="BD13" s="19" t="n">
        <f aca="false">AQ13-MIN(AQ13,MAX(0,BC13-(0)))</f>
        <v>248</v>
      </c>
      <c r="BE13" s="19" t="n">
        <f aca="false">AR13-MIN(AR13,MAX(0,BC13-(AQ13)))</f>
        <v>44</v>
      </c>
      <c r="BF13" s="19" t="n">
        <f aca="false">AS13-MIN(AS13,MAX(0,BC13-(AQ13+AR13)))</f>
        <v>24</v>
      </c>
      <c r="BG13" s="19" t="n">
        <f aca="false">AZ13-MIN(AZ13,MAX(0,BC13-(AQ13+AR13+AS13)))</f>
        <v>24</v>
      </c>
      <c r="BH13" s="19" t="n">
        <f aca="false">AU13-MIN(AU13,MAX(0,BC13-(AQ13+AR13+AS13+AZ13)))</f>
        <v>16</v>
      </c>
      <c r="BI13" s="19" t="n">
        <f aca="false">BA13-BC13</f>
        <v>2.48637059521108</v>
      </c>
      <c r="BJ13" s="19" t="n">
        <f aca="false">CH12</f>
        <v>16</v>
      </c>
      <c r="BK13" s="19" t="n">
        <f aca="false">BJ13*(CL_SOFR+CL_BB_SP)/4</f>
        <v>0.396</v>
      </c>
      <c r="BL13" s="19" t="n">
        <f aca="false">MIN(BI13,BK13)</f>
        <v>0.396</v>
      </c>
      <c r="BM13" s="19" t="n">
        <f aca="false">BH13+BK13-BL13</f>
        <v>16</v>
      </c>
      <c r="BN13" s="19" t="n">
        <f aca="false">BI13-BL13</f>
        <v>2.09037059521108</v>
      </c>
      <c r="BO13" s="20" t="n">
        <f aca="false">IF((BD13+BE13+BF13+BG13+BM13)&gt;0,(O13+N13)/(BD13+BE13+BF13+BG13+BM13),9.9)</f>
        <v>1.1084039291584</v>
      </c>
      <c r="BP13" s="19" t="n">
        <f aca="false">IF(AND(B13&lt;CL_LIFE,BO13&lt;CL_BB_TR),MIN(BN13,(BD13+BE13+BF13+BG13+BM13)-(O13+N13)/CL_BB_TR),0)</f>
        <v>0</v>
      </c>
      <c r="BQ13" s="19" t="n">
        <f aca="false">BD13-MIN(BD13,MAX(0,BP13-(0)))</f>
        <v>248</v>
      </c>
      <c r="BR13" s="19" t="n">
        <f aca="false">BE13-MIN(BE13,MAX(0,BP13-(BD13)))</f>
        <v>44</v>
      </c>
      <c r="BS13" s="19" t="n">
        <f aca="false">BF13-MIN(BF13,MAX(0,BP13-(BD13+BE13)))</f>
        <v>24</v>
      </c>
      <c r="BT13" s="19" t="n">
        <f aca="false">BG13-MIN(BG13,MAX(0,BP13-(BD13+BE13+BF13)))</f>
        <v>24</v>
      </c>
      <c r="BU13" s="19" t="n">
        <f aca="false">BM13-MIN(BM13,MAX(0,BP13-(BD13+BE13+BF13+BG13)))</f>
        <v>16</v>
      </c>
      <c r="BV13" s="19" t="n">
        <f aca="false">BN13-BP13</f>
        <v>2.09037059521108</v>
      </c>
      <c r="BW13" s="19" t="n">
        <f aca="false">MIN(BV13,E13*CL_SUBF/4)</f>
        <v>0.296391810653615</v>
      </c>
      <c r="BX13" s="19" t="n">
        <f aca="false">BV13-BW13</f>
        <v>1.79397878455747</v>
      </c>
      <c r="BY13" s="19" t="n">
        <f aca="false">MIN(BQ13,MAX(0,N13-(0)))</f>
        <v>0</v>
      </c>
      <c r="BZ13" s="19" t="n">
        <f aca="false">MIN(BR13,MAX(0,N13-(BQ13)))</f>
        <v>0</v>
      </c>
      <c r="CA13" s="19" t="n">
        <f aca="false">MIN(BS13,MAX(0,N13-(BQ13+BR13)))</f>
        <v>0</v>
      </c>
      <c r="CB13" s="19" t="n">
        <f aca="false">MIN(BT13,MAX(0,N13-(BQ13+BR13+BS13)))</f>
        <v>0</v>
      </c>
      <c r="CC13" s="19" t="n">
        <f aca="false">MIN(BU13,MAX(0,N13-(BQ13+BR13+BS13+BT13)))</f>
        <v>0</v>
      </c>
      <c r="CD13" s="19" t="n">
        <f aca="false">BQ13-BY13</f>
        <v>248</v>
      </c>
      <c r="CE13" s="19" t="n">
        <f aca="false">BR13-BZ13</f>
        <v>44</v>
      </c>
      <c r="CF13" s="19" t="n">
        <f aca="false">BS13-CA13</f>
        <v>24</v>
      </c>
      <c r="CG13" s="19" t="n">
        <f aca="false">BT13-CB13</f>
        <v>24</v>
      </c>
      <c r="CH13" s="19" t="n">
        <f aca="false">BU13-CC13</f>
        <v>16</v>
      </c>
      <c r="CI13" s="19" t="n">
        <f aca="false">MAX(0,N13-(BQ13+BR13+BS13+BT13+BU13))</f>
        <v>0</v>
      </c>
      <c r="CJ13" s="19" t="n">
        <f aca="false">BX13+CI13</f>
        <v>1.79397878455747</v>
      </c>
      <c r="CK13" s="19" t="n">
        <f aca="false">AC13+AP13+BC13+BP13</f>
        <v>0</v>
      </c>
      <c r="CL13" s="18" t="n">
        <f aca="false">IF(OR(AND(B13&lt;CL_LIFE,AB13&lt;CL_AA_TR),AND(B13&lt;CL_LIFE,AO13&lt;CL_A_TR),AND(B13&lt;CL_LIFE,BB13&lt;CL_BBB_TR),AND(B13&lt;CL_LIFE,BO13&lt;CL_BB_TR)),1,0)</f>
        <v>0</v>
      </c>
    </row>
    <row r="14" customFormat="false" ht="15" hidden="false" customHeight="false" outlineLevel="0" collapsed="false">
      <c r="B14" s="18" t="n">
        <v>10</v>
      </c>
      <c r="C14" s="18" t="n">
        <f aca="false">INT((B14-1)/4)+1</f>
        <v>3</v>
      </c>
      <c r="D14" s="20" t="n">
        <f aca="false">INDEX(CL_CDR_BASE,1,C14)</f>
        <v>0.02</v>
      </c>
      <c r="E14" s="19" t="n">
        <f aca="false">O13</f>
        <v>394.59179878039</v>
      </c>
      <c r="F14" s="19" t="n">
        <f aca="false">E14*(1-(1-D14)^0.25)</f>
        <v>1.98793123016337</v>
      </c>
      <c r="G14" s="19" t="n">
        <f aca="false">F14*CL_REC</f>
        <v>1.39155186111436</v>
      </c>
      <c r="H14" s="19" t="n">
        <f aca="false">F14-G14</f>
        <v>0.596379369049012</v>
      </c>
      <c r="I14" s="19" t="n">
        <f aca="false">E14-F14</f>
        <v>392.603867550227</v>
      </c>
      <c r="J14" s="19" t="n">
        <f aca="false">I14*(CL_SOFR+CL_WAS)/4</f>
        <v>7.36132251656675</v>
      </c>
      <c r="K14" s="19" t="n">
        <f aca="false">IF(B14&lt;=CL_RP,0,I14*(1-(1-CL_PP)^0.25))</f>
        <v>0</v>
      </c>
      <c r="L14" s="19" t="n">
        <f aca="false">IF(B14&lt;=CL_RP,I14+G14,I14-K14)</f>
        <v>393.995419411341</v>
      </c>
      <c r="M14" s="19" t="n">
        <f aca="false">IF(B14=CL_LIFE,L14*CL_PX,0)</f>
        <v>0</v>
      </c>
      <c r="N14" s="19" t="n">
        <f aca="false">IF(B14&lt;=CL_RP,0,K14+G14)+M14</f>
        <v>0</v>
      </c>
      <c r="O14" s="19" t="n">
        <f aca="false">IF(B14&gt;=CL_LIFE,0,L14)</f>
        <v>393.995419411341</v>
      </c>
      <c r="P14" s="19" t="n">
        <f aca="false">MIN(J14,E14*(CL_SEXP+CL_SFEE)/4)</f>
        <v>0.197295899390195</v>
      </c>
      <c r="Q14" s="19" t="n">
        <f aca="false">J14-P14</f>
        <v>7.16402661717655</v>
      </c>
      <c r="R14" s="19" t="n">
        <f aca="false">CD13</f>
        <v>248</v>
      </c>
      <c r="S14" s="19" t="n">
        <f aca="false">R14*(CL_SOFR+CL_AAA_SP)/4</f>
        <v>3.255</v>
      </c>
      <c r="T14" s="19" t="n">
        <f aca="false">MIN(Q14,S14)</f>
        <v>3.255</v>
      </c>
      <c r="U14" s="19" t="n">
        <f aca="false">R14</f>
        <v>248</v>
      </c>
      <c r="V14" s="19" t="n">
        <f aca="false">Q14-T14</f>
        <v>3.90902661717655</v>
      </c>
      <c r="W14" s="19" t="n">
        <f aca="false">CE13</f>
        <v>44</v>
      </c>
      <c r="X14" s="19" t="n">
        <f aca="false">W14*(CL_SOFR+CL_AA_SP)/4</f>
        <v>0.6325</v>
      </c>
      <c r="Y14" s="19" t="n">
        <f aca="false">MIN(V14,X14)</f>
        <v>0.6325</v>
      </c>
      <c r="Z14" s="19" t="n">
        <f aca="false">W14</f>
        <v>44</v>
      </c>
      <c r="AA14" s="19" t="n">
        <f aca="false">V14-Y14</f>
        <v>3.27652661717655</v>
      </c>
      <c r="AB14" s="20" t="n">
        <f aca="false">IF((U14+Z14)&gt;0,(O14+N14)/(U14+Z14),9.9)</f>
        <v>1.34929938154569</v>
      </c>
      <c r="AC14" s="19" t="n">
        <f aca="false">IF(AND(B14&lt;CL_LIFE,AB14&lt;CL_AA_TR),MIN(AA14,(U14+Z14)-(O14+N14)/CL_AA_TR),0)</f>
        <v>0</v>
      </c>
      <c r="AD14" s="19" t="n">
        <f aca="false">U14-MIN(U14,MAX(0,AC14-(0)))</f>
        <v>248</v>
      </c>
      <c r="AE14" s="19" t="n">
        <f aca="false">Z14-MIN(Z14,MAX(0,AC14-(U14)))</f>
        <v>44</v>
      </c>
      <c r="AF14" s="19" t="n">
        <f aca="false">AJ14-MIN(AJ14,MAX(0,AC14-(U14+Z14)))</f>
        <v>24</v>
      </c>
      <c r="AG14" s="19" t="n">
        <f aca="false">AW14-MIN(AW14,MAX(0,AC14-(U14+Z14+AJ14)))</f>
        <v>24</v>
      </c>
      <c r="AH14" s="19" t="n">
        <f aca="false">BJ14-MIN(BJ14,MAX(0,AC14-(U14+Z14+AJ14+AW14)))</f>
        <v>16</v>
      </c>
      <c r="AI14" s="19" t="n">
        <f aca="false">AA14-AC14</f>
        <v>3.27652661717655</v>
      </c>
      <c r="AJ14" s="19" t="n">
        <f aca="false">CF13</f>
        <v>24</v>
      </c>
      <c r="AK14" s="19" t="n">
        <f aca="false">AJ14*(CL_SOFR+CL_A_SP)/4</f>
        <v>0.369</v>
      </c>
      <c r="AL14" s="19" t="n">
        <f aca="false">MIN(AI14,AK14)</f>
        <v>0.369</v>
      </c>
      <c r="AM14" s="19" t="n">
        <f aca="false">AF14+AK14-AL14</f>
        <v>24</v>
      </c>
      <c r="AN14" s="19" t="n">
        <f aca="false">AI14-AL14</f>
        <v>2.90752661717655</v>
      </c>
      <c r="AO14" s="20" t="n">
        <f aca="false">IF((AD14+AE14+AM14)&gt;0,(O14+N14)/(AD14+AE14+AM14),9.9)</f>
        <v>1.24682094750424</v>
      </c>
      <c r="AP14" s="19" t="n">
        <f aca="false">IF(AND(B14&lt;CL_LIFE,AO14&lt;CL_A_TR),MIN(AN14,(AD14+AE14+AM14)-(O14+N14)/CL_A_TR),0)</f>
        <v>0</v>
      </c>
      <c r="AQ14" s="19" t="n">
        <f aca="false">AD14-MIN(AD14,MAX(0,AP14-(0)))</f>
        <v>248</v>
      </c>
      <c r="AR14" s="19" t="n">
        <f aca="false">AE14-MIN(AE14,MAX(0,AP14-(AD14)))</f>
        <v>44</v>
      </c>
      <c r="AS14" s="19" t="n">
        <f aca="false">AM14-MIN(AM14,MAX(0,AP14-(AD14+AE14)))</f>
        <v>24</v>
      </c>
      <c r="AT14" s="19" t="n">
        <f aca="false">AG14-MIN(AG14,MAX(0,AP14-(AD14+AE14+AM14)))</f>
        <v>24</v>
      </c>
      <c r="AU14" s="19" t="n">
        <f aca="false">AH14-MIN(AH14,MAX(0,AP14-(AD14+AE14+AM14+AG14)))</f>
        <v>16</v>
      </c>
      <c r="AV14" s="19" t="n">
        <f aca="false">AN14-AP14</f>
        <v>2.90752661717655</v>
      </c>
      <c r="AW14" s="19" t="n">
        <f aca="false">CG13</f>
        <v>24</v>
      </c>
      <c r="AX14" s="19" t="n">
        <f aca="false">AW14*(CL_SOFR+CL_BBB_SP)/4</f>
        <v>0.432</v>
      </c>
      <c r="AY14" s="19" t="n">
        <f aca="false">MIN(AV14,AX14)</f>
        <v>0.432</v>
      </c>
      <c r="AZ14" s="19" t="n">
        <f aca="false">AT14+AX14-AY14</f>
        <v>24</v>
      </c>
      <c r="BA14" s="19" t="n">
        <f aca="false">AV14-AY14</f>
        <v>2.47552661717655</v>
      </c>
      <c r="BB14" s="20" t="n">
        <f aca="false">IF((AQ14+AR14+AS14+AZ14)&gt;0,(O14+N14)/(AQ14+AR14+AS14+AZ14),9.9)</f>
        <v>1.15881005709218</v>
      </c>
      <c r="BC14" s="19" t="n">
        <f aca="false">IF(AND(B14&lt;CL_LIFE,BB14&lt;CL_BBB_TR),MIN(BA14,(AQ14+AR14+AS14+AZ14)-(O14+N14)/CL_BBB_TR),0)</f>
        <v>0</v>
      </c>
      <c r="BD14" s="19" t="n">
        <f aca="false">AQ14-MIN(AQ14,MAX(0,BC14-(0)))</f>
        <v>248</v>
      </c>
      <c r="BE14" s="19" t="n">
        <f aca="false">AR14-MIN(AR14,MAX(0,BC14-(AQ14)))</f>
        <v>44</v>
      </c>
      <c r="BF14" s="19" t="n">
        <f aca="false">AS14-MIN(AS14,MAX(0,BC14-(AQ14+AR14)))</f>
        <v>24</v>
      </c>
      <c r="BG14" s="19" t="n">
        <f aca="false">AZ14-MIN(AZ14,MAX(0,BC14-(AQ14+AR14+AS14)))</f>
        <v>24</v>
      </c>
      <c r="BH14" s="19" t="n">
        <f aca="false">AU14-MIN(AU14,MAX(0,BC14-(AQ14+AR14+AS14+AZ14)))</f>
        <v>16</v>
      </c>
      <c r="BI14" s="19" t="n">
        <f aca="false">BA14-BC14</f>
        <v>2.47552661717655</v>
      </c>
      <c r="BJ14" s="19" t="n">
        <f aca="false">CH13</f>
        <v>16</v>
      </c>
      <c r="BK14" s="19" t="n">
        <f aca="false">BJ14*(CL_SOFR+CL_BB_SP)/4</f>
        <v>0.396</v>
      </c>
      <c r="BL14" s="19" t="n">
        <f aca="false">MIN(BI14,BK14)</f>
        <v>0.396</v>
      </c>
      <c r="BM14" s="19" t="n">
        <f aca="false">BH14+BK14-BL14</f>
        <v>16</v>
      </c>
      <c r="BN14" s="19" t="n">
        <f aca="false">BI14-BL14</f>
        <v>2.07952661717655</v>
      </c>
      <c r="BO14" s="20" t="n">
        <f aca="false">IF((BD14+BE14+BF14+BG14+BM14)&gt;0,(O14+N14)/(BD14+BE14+BF14+BG14+BM14),9.9)</f>
        <v>1.10672870621163</v>
      </c>
      <c r="BP14" s="19" t="n">
        <f aca="false">IF(AND(B14&lt;CL_LIFE,BO14&lt;CL_BB_TR),MIN(BN14,(BD14+BE14+BF14+BG14+BM14)-(O14+N14)/CL_BB_TR),0)</f>
        <v>0</v>
      </c>
      <c r="BQ14" s="19" t="n">
        <f aca="false">BD14-MIN(BD14,MAX(0,BP14-(0)))</f>
        <v>248</v>
      </c>
      <c r="BR14" s="19" t="n">
        <f aca="false">BE14-MIN(BE14,MAX(0,BP14-(BD14)))</f>
        <v>44</v>
      </c>
      <c r="BS14" s="19" t="n">
        <f aca="false">BF14-MIN(BF14,MAX(0,BP14-(BD14+BE14)))</f>
        <v>24</v>
      </c>
      <c r="BT14" s="19" t="n">
        <f aca="false">BG14-MIN(BG14,MAX(0,BP14-(BD14+BE14+BF14)))</f>
        <v>24</v>
      </c>
      <c r="BU14" s="19" t="n">
        <f aca="false">BM14-MIN(BM14,MAX(0,BP14-(BD14+BE14+BF14+BG14)))</f>
        <v>16</v>
      </c>
      <c r="BV14" s="19" t="n">
        <f aca="false">BN14-BP14</f>
        <v>2.07952661717655</v>
      </c>
      <c r="BW14" s="19" t="n">
        <f aca="false">MIN(BV14,E14*CL_SUBF/4)</f>
        <v>0.295943849085292</v>
      </c>
      <c r="BX14" s="19" t="n">
        <f aca="false">BV14-BW14</f>
        <v>1.78358276809126</v>
      </c>
      <c r="BY14" s="19" t="n">
        <f aca="false">MIN(BQ14,MAX(0,N14-(0)))</f>
        <v>0</v>
      </c>
      <c r="BZ14" s="19" t="n">
        <f aca="false">MIN(BR14,MAX(0,N14-(BQ14)))</f>
        <v>0</v>
      </c>
      <c r="CA14" s="19" t="n">
        <f aca="false">MIN(BS14,MAX(0,N14-(BQ14+BR14)))</f>
        <v>0</v>
      </c>
      <c r="CB14" s="19" t="n">
        <f aca="false">MIN(BT14,MAX(0,N14-(BQ14+BR14+BS14)))</f>
        <v>0</v>
      </c>
      <c r="CC14" s="19" t="n">
        <f aca="false">MIN(BU14,MAX(0,N14-(BQ14+BR14+BS14+BT14)))</f>
        <v>0</v>
      </c>
      <c r="CD14" s="19" t="n">
        <f aca="false">BQ14-BY14</f>
        <v>248</v>
      </c>
      <c r="CE14" s="19" t="n">
        <f aca="false">BR14-BZ14</f>
        <v>44</v>
      </c>
      <c r="CF14" s="19" t="n">
        <f aca="false">BS14-CA14</f>
        <v>24</v>
      </c>
      <c r="CG14" s="19" t="n">
        <f aca="false">BT14-CB14</f>
        <v>24</v>
      </c>
      <c r="CH14" s="19" t="n">
        <f aca="false">BU14-CC14</f>
        <v>16</v>
      </c>
      <c r="CI14" s="19" t="n">
        <f aca="false">MAX(0,N14-(BQ14+BR14+BS14+BT14+BU14))</f>
        <v>0</v>
      </c>
      <c r="CJ14" s="19" t="n">
        <f aca="false">BX14+CI14</f>
        <v>1.78358276809126</v>
      </c>
      <c r="CK14" s="19" t="n">
        <f aca="false">AC14+AP14+BC14+BP14</f>
        <v>0</v>
      </c>
      <c r="CL14" s="18" t="n">
        <f aca="false">IF(OR(AND(B14&lt;CL_LIFE,AB14&lt;CL_AA_TR),AND(B14&lt;CL_LIFE,AO14&lt;CL_A_TR),AND(B14&lt;CL_LIFE,BB14&lt;CL_BBB_TR),AND(B14&lt;CL_LIFE,BO14&lt;CL_BB_TR)),1,0)</f>
        <v>0</v>
      </c>
    </row>
    <row r="15" customFormat="false" ht="15" hidden="false" customHeight="false" outlineLevel="0" collapsed="false">
      <c r="B15" s="18" t="n">
        <v>11</v>
      </c>
      <c r="C15" s="18" t="n">
        <f aca="false">INT((B15-1)/4)+1</f>
        <v>3</v>
      </c>
      <c r="D15" s="20" t="n">
        <f aca="false">INDEX(CL_CDR_BASE,1,C15)</f>
        <v>0.02</v>
      </c>
      <c r="E15" s="19" t="n">
        <f aca="false">O14</f>
        <v>393.995419411341</v>
      </c>
      <c r="F15" s="19" t="n">
        <f aca="false">E15*(1-(1-D15)^0.25)</f>
        <v>1.98492670453354</v>
      </c>
      <c r="G15" s="19" t="n">
        <f aca="false">F15*CL_REC</f>
        <v>1.38944869317348</v>
      </c>
      <c r="H15" s="19" t="n">
        <f aca="false">F15-G15</f>
        <v>0.595478011360062</v>
      </c>
      <c r="I15" s="19" t="n">
        <f aca="false">E15-F15</f>
        <v>392.010492706807</v>
      </c>
      <c r="J15" s="19" t="n">
        <f aca="false">I15*(CL_SOFR+CL_WAS)/4</f>
        <v>7.35019673825264</v>
      </c>
      <c r="K15" s="19" t="n">
        <f aca="false">IF(B15&lt;=CL_RP,0,I15*(1-(1-CL_PP)^0.25))</f>
        <v>0</v>
      </c>
      <c r="L15" s="19" t="n">
        <f aca="false">IF(B15&lt;=CL_RP,I15+G15,I15-K15)</f>
        <v>393.399941399981</v>
      </c>
      <c r="M15" s="19" t="n">
        <f aca="false">IF(B15=CL_LIFE,L15*CL_PX,0)</f>
        <v>0</v>
      </c>
      <c r="N15" s="19" t="n">
        <f aca="false">IF(B15&lt;=CL_RP,0,K15+G15)+M15</f>
        <v>0</v>
      </c>
      <c r="O15" s="19" t="n">
        <f aca="false">IF(B15&gt;=CL_LIFE,0,L15)</f>
        <v>393.399941399981</v>
      </c>
      <c r="P15" s="19" t="n">
        <f aca="false">MIN(J15,E15*(CL_SEXP+CL_SFEE)/4)</f>
        <v>0.19699770970567</v>
      </c>
      <c r="Q15" s="19" t="n">
        <f aca="false">J15-P15</f>
        <v>7.15319902854697</v>
      </c>
      <c r="R15" s="19" t="n">
        <f aca="false">CD14</f>
        <v>248</v>
      </c>
      <c r="S15" s="19" t="n">
        <f aca="false">R15*(CL_SOFR+CL_AAA_SP)/4</f>
        <v>3.255</v>
      </c>
      <c r="T15" s="19" t="n">
        <f aca="false">MIN(Q15,S15)</f>
        <v>3.255</v>
      </c>
      <c r="U15" s="19" t="n">
        <f aca="false">R15</f>
        <v>248</v>
      </c>
      <c r="V15" s="19" t="n">
        <f aca="false">Q15-T15</f>
        <v>3.89819902854697</v>
      </c>
      <c r="W15" s="19" t="n">
        <f aca="false">CE14</f>
        <v>44</v>
      </c>
      <c r="X15" s="19" t="n">
        <f aca="false">W15*(CL_SOFR+CL_AA_SP)/4</f>
        <v>0.6325</v>
      </c>
      <c r="Y15" s="19" t="n">
        <f aca="false">MIN(V15,X15)</f>
        <v>0.6325</v>
      </c>
      <c r="Z15" s="19" t="n">
        <f aca="false">W15</f>
        <v>44</v>
      </c>
      <c r="AA15" s="19" t="n">
        <f aca="false">V15-Y15</f>
        <v>3.26569902854697</v>
      </c>
      <c r="AB15" s="20" t="n">
        <f aca="false">IF((U15+Z15)&gt;0,(O15+N15)/(U15+Z15),9.9)</f>
        <v>1.34726007328761</v>
      </c>
      <c r="AC15" s="19" t="n">
        <f aca="false">IF(AND(B15&lt;CL_LIFE,AB15&lt;CL_AA_TR),MIN(AA15,(U15+Z15)-(O15+N15)/CL_AA_TR),0)</f>
        <v>0</v>
      </c>
      <c r="AD15" s="19" t="n">
        <f aca="false">U15-MIN(U15,MAX(0,AC15-(0)))</f>
        <v>248</v>
      </c>
      <c r="AE15" s="19" t="n">
        <f aca="false">Z15-MIN(Z15,MAX(0,AC15-(U15)))</f>
        <v>44</v>
      </c>
      <c r="AF15" s="19" t="n">
        <f aca="false">AJ15-MIN(AJ15,MAX(0,AC15-(U15+Z15)))</f>
        <v>24</v>
      </c>
      <c r="AG15" s="19" t="n">
        <f aca="false">AW15-MIN(AW15,MAX(0,AC15-(U15+Z15+AJ15)))</f>
        <v>24</v>
      </c>
      <c r="AH15" s="19" t="n">
        <f aca="false">BJ15-MIN(BJ15,MAX(0,AC15-(U15+Z15+AJ15+AW15)))</f>
        <v>16</v>
      </c>
      <c r="AI15" s="19" t="n">
        <f aca="false">AA15-AC15</f>
        <v>3.26569902854697</v>
      </c>
      <c r="AJ15" s="19" t="n">
        <f aca="false">CF14</f>
        <v>24</v>
      </c>
      <c r="AK15" s="19" t="n">
        <f aca="false">AJ15*(CL_SOFR+CL_A_SP)/4</f>
        <v>0.369</v>
      </c>
      <c r="AL15" s="19" t="n">
        <f aca="false">MIN(AI15,AK15)</f>
        <v>0.369</v>
      </c>
      <c r="AM15" s="19" t="n">
        <f aca="false">AF15+AK15-AL15</f>
        <v>24</v>
      </c>
      <c r="AN15" s="19" t="n">
        <f aca="false">AI15-AL15</f>
        <v>2.89669902854697</v>
      </c>
      <c r="AO15" s="20" t="n">
        <f aca="false">IF((AD15+AE15+AM15)&gt;0,(O15+N15)/(AD15+AE15+AM15),9.9)</f>
        <v>1.24493652341766</v>
      </c>
      <c r="AP15" s="19" t="n">
        <f aca="false">IF(AND(B15&lt;CL_LIFE,AO15&lt;CL_A_TR),MIN(AN15,(AD15+AE15+AM15)-(O15+N15)/CL_A_TR),0)</f>
        <v>0</v>
      </c>
      <c r="AQ15" s="19" t="n">
        <f aca="false">AD15-MIN(AD15,MAX(0,AP15-(0)))</f>
        <v>248</v>
      </c>
      <c r="AR15" s="19" t="n">
        <f aca="false">AE15-MIN(AE15,MAX(0,AP15-(AD15)))</f>
        <v>44</v>
      </c>
      <c r="AS15" s="19" t="n">
        <f aca="false">AM15-MIN(AM15,MAX(0,AP15-(AD15+AE15)))</f>
        <v>24</v>
      </c>
      <c r="AT15" s="19" t="n">
        <f aca="false">AG15-MIN(AG15,MAX(0,AP15-(AD15+AE15+AM15)))</f>
        <v>24</v>
      </c>
      <c r="AU15" s="19" t="n">
        <f aca="false">AH15-MIN(AH15,MAX(0,AP15-(AD15+AE15+AM15+AG15)))</f>
        <v>16</v>
      </c>
      <c r="AV15" s="19" t="n">
        <f aca="false">AN15-AP15</f>
        <v>2.89669902854697</v>
      </c>
      <c r="AW15" s="19" t="n">
        <f aca="false">CG14</f>
        <v>24</v>
      </c>
      <c r="AX15" s="19" t="n">
        <f aca="false">AW15*(CL_SOFR+CL_BBB_SP)/4</f>
        <v>0.432</v>
      </c>
      <c r="AY15" s="19" t="n">
        <f aca="false">MIN(AV15,AX15)</f>
        <v>0.432</v>
      </c>
      <c r="AZ15" s="19" t="n">
        <f aca="false">AT15+AX15-AY15</f>
        <v>24</v>
      </c>
      <c r="BA15" s="19" t="n">
        <f aca="false">AV15-AY15</f>
        <v>2.46469902854697</v>
      </c>
      <c r="BB15" s="20" t="n">
        <f aca="false">IF((AQ15+AR15+AS15+AZ15)&gt;0,(O15+N15)/(AQ15+AR15+AS15+AZ15),9.9)</f>
        <v>1.15705865117641</v>
      </c>
      <c r="BC15" s="19" t="n">
        <f aca="false">IF(AND(B15&lt;CL_LIFE,BB15&lt;CL_BBB_TR),MIN(BA15,(AQ15+AR15+AS15+AZ15)-(O15+N15)/CL_BBB_TR),0)</f>
        <v>0</v>
      </c>
      <c r="BD15" s="19" t="n">
        <f aca="false">AQ15-MIN(AQ15,MAX(0,BC15-(0)))</f>
        <v>248</v>
      </c>
      <c r="BE15" s="19" t="n">
        <f aca="false">AR15-MIN(AR15,MAX(0,BC15-(AQ15)))</f>
        <v>44</v>
      </c>
      <c r="BF15" s="19" t="n">
        <f aca="false">AS15-MIN(AS15,MAX(0,BC15-(AQ15+AR15)))</f>
        <v>24</v>
      </c>
      <c r="BG15" s="19" t="n">
        <f aca="false">AZ15-MIN(AZ15,MAX(0,BC15-(AQ15+AR15+AS15)))</f>
        <v>24</v>
      </c>
      <c r="BH15" s="19" t="n">
        <f aca="false">AU15-MIN(AU15,MAX(0,BC15-(AQ15+AR15+AS15+AZ15)))</f>
        <v>16</v>
      </c>
      <c r="BI15" s="19" t="n">
        <f aca="false">BA15-BC15</f>
        <v>2.46469902854697</v>
      </c>
      <c r="BJ15" s="19" t="n">
        <f aca="false">CH14</f>
        <v>16</v>
      </c>
      <c r="BK15" s="19" t="n">
        <f aca="false">BJ15*(CL_SOFR+CL_BB_SP)/4</f>
        <v>0.396</v>
      </c>
      <c r="BL15" s="19" t="n">
        <f aca="false">MIN(BI15,BK15)</f>
        <v>0.396</v>
      </c>
      <c r="BM15" s="19" t="n">
        <f aca="false">BH15+BK15-BL15</f>
        <v>16</v>
      </c>
      <c r="BN15" s="19" t="n">
        <f aca="false">BI15-BL15</f>
        <v>2.06869902854697</v>
      </c>
      <c r="BO15" s="20" t="n">
        <f aca="false">IF((BD15+BE15+BF15+BG15+BM15)&gt;0,(O15+N15)/(BD15+BE15+BF15+BG15+BM15),9.9)</f>
        <v>1.10505601516849</v>
      </c>
      <c r="BP15" s="19" t="n">
        <f aca="false">IF(AND(B15&lt;CL_LIFE,BO15&lt;CL_BB_TR),MIN(BN15,(BD15+BE15+BF15+BG15+BM15)-(O15+N15)/CL_BB_TR),0)</f>
        <v>0</v>
      </c>
      <c r="BQ15" s="19" t="n">
        <f aca="false">BD15-MIN(BD15,MAX(0,BP15-(0)))</f>
        <v>248</v>
      </c>
      <c r="BR15" s="19" t="n">
        <f aca="false">BE15-MIN(BE15,MAX(0,BP15-(BD15)))</f>
        <v>44</v>
      </c>
      <c r="BS15" s="19" t="n">
        <f aca="false">BF15-MIN(BF15,MAX(0,BP15-(BD15+BE15)))</f>
        <v>24</v>
      </c>
      <c r="BT15" s="19" t="n">
        <f aca="false">BG15-MIN(BG15,MAX(0,BP15-(BD15+BE15+BF15)))</f>
        <v>24</v>
      </c>
      <c r="BU15" s="19" t="n">
        <f aca="false">BM15-MIN(BM15,MAX(0,BP15-(BD15+BE15+BF15+BG15)))</f>
        <v>16</v>
      </c>
      <c r="BV15" s="19" t="n">
        <f aca="false">BN15-BP15</f>
        <v>2.06869902854697</v>
      </c>
      <c r="BW15" s="19" t="n">
        <f aca="false">MIN(BV15,E15*CL_SUBF/4)</f>
        <v>0.295496564558506</v>
      </c>
      <c r="BX15" s="19" t="n">
        <f aca="false">BV15-BW15</f>
        <v>1.77320246398846</v>
      </c>
      <c r="BY15" s="19" t="n">
        <f aca="false">MIN(BQ15,MAX(0,N15-(0)))</f>
        <v>0</v>
      </c>
      <c r="BZ15" s="19" t="n">
        <f aca="false">MIN(BR15,MAX(0,N15-(BQ15)))</f>
        <v>0</v>
      </c>
      <c r="CA15" s="19" t="n">
        <f aca="false">MIN(BS15,MAX(0,N15-(BQ15+BR15)))</f>
        <v>0</v>
      </c>
      <c r="CB15" s="19" t="n">
        <f aca="false">MIN(BT15,MAX(0,N15-(BQ15+BR15+BS15)))</f>
        <v>0</v>
      </c>
      <c r="CC15" s="19" t="n">
        <f aca="false">MIN(BU15,MAX(0,N15-(BQ15+BR15+BS15+BT15)))</f>
        <v>0</v>
      </c>
      <c r="CD15" s="19" t="n">
        <f aca="false">BQ15-BY15</f>
        <v>248</v>
      </c>
      <c r="CE15" s="19" t="n">
        <f aca="false">BR15-BZ15</f>
        <v>44</v>
      </c>
      <c r="CF15" s="19" t="n">
        <f aca="false">BS15-CA15</f>
        <v>24</v>
      </c>
      <c r="CG15" s="19" t="n">
        <f aca="false">BT15-CB15</f>
        <v>24</v>
      </c>
      <c r="CH15" s="19" t="n">
        <f aca="false">BU15-CC15</f>
        <v>16</v>
      </c>
      <c r="CI15" s="19" t="n">
        <f aca="false">MAX(0,N15-(BQ15+BR15+BS15+BT15+BU15))</f>
        <v>0</v>
      </c>
      <c r="CJ15" s="19" t="n">
        <f aca="false">BX15+CI15</f>
        <v>1.77320246398846</v>
      </c>
      <c r="CK15" s="19" t="n">
        <f aca="false">AC15+AP15+BC15+BP15</f>
        <v>0</v>
      </c>
      <c r="CL15" s="18" t="n">
        <f aca="false">IF(OR(AND(B15&lt;CL_LIFE,AB15&lt;CL_AA_TR),AND(B15&lt;CL_LIFE,AO15&lt;CL_A_TR),AND(B15&lt;CL_LIFE,BB15&lt;CL_BBB_TR),AND(B15&lt;CL_LIFE,BO15&lt;CL_BB_TR)),1,0)</f>
        <v>0</v>
      </c>
    </row>
    <row r="16" customFormat="false" ht="15" hidden="false" customHeight="false" outlineLevel="0" collapsed="false">
      <c r="B16" s="18" t="n">
        <v>12</v>
      </c>
      <c r="C16" s="18" t="n">
        <f aca="false">INT((B16-1)/4)+1</f>
        <v>3</v>
      </c>
      <c r="D16" s="20" t="n">
        <f aca="false">INDEX(CL_CDR_BASE,1,C16)</f>
        <v>0.02</v>
      </c>
      <c r="E16" s="19" t="n">
        <f aca="false">O15</f>
        <v>393.399941399981</v>
      </c>
      <c r="F16" s="19" t="n">
        <f aca="false">E16*(1-(1-D16)^0.25)</f>
        <v>1.98192671989291</v>
      </c>
      <c r="G16" s="19" t="n">
        <f aca="false">F16*CL_REC</f>
        <v>1.38734870392504</v>
      </c>
      <c r="H16" s="19" t="n">
        <f aca="false">F16-G16</f>
        <v>0.594578015967874</v>
      </c>
      <c r="I16" s="19" t="n">
        <f aca="false">E16-F16</f>
        <v>391.418014680088</v>
      </c>
      <c r="J16" s="19" t="n">
        <f aca="false">I16*(CL_SOFR+CL_WAS)/4</f>
        <v>7.33908777525165</v>
      </c>
      <c r="K16" s="19" t="n">
        <f aca="false">IF(B16&lt;=CL_RP,0,I16*(1-(1-CL_PP)^0.25))</f>
        <v>0</v>
      </c>
      <c r="L16" s="19" t="n">
        <f aca="false">IF(B16&lt;=CL_RP,I16+G16,I16-K16)</f>
        <v>392.805363384013</v>
      </c>
      <c r="M16" s="19" t="n">
        <f aca="false">IF(B16=CL_LIFE,L16*CL_PX,0)</f>
        <v>0</v>
      </c>
      <c r="N16" s="19" t="n">
        <f aca="false">IF(B16&lt;=CL_RP,0,K16+G16)+M16</f>
        <v>0</v>
      </c>
      <c r="O16" s="19" t="n">
        <f aca="false">IF(B16&gt;=CL_LIFE,0,L16)</f>
        <v>392.805363384013</v>
      </c>
      <c r="P16" s="19" t="n">
        <f aca="false">MIN(J16,E16*(CL_SEXP+CL_SFEE)/4)</f>
        <v>0.19669997069999</v>
      </c>
      <c r="Q16" s="19" t="n">
        <f aca="false">J16-P16</f>
        <v>7.14238780455166</v>
      </c>
      <c r="R16" s="19" t="n">
        <f aca="false">CD15</f>
        <v>248</v>
      </c>
      <c r="S16" s="19" t="n">
        <f aca="false">R16*(CL_SOFR+CL_AAA_SP)/4</f>
        <v>3.255</v>
      </c>
      <c r="T16" s="19" t="n">
        <f aca="false">MIN(Q16,S16)</f>
        <v>3.255</v>
      </c>
      <c r="U16" s="19" t="n">
        <f aca="false">R16</f>
        <v>248</v>
      </c>
      <c r="V16" s="19" t="n">
        <f aca="false">Q16-T16</f>
        <v>3.88738780455166</v>
      </c>
      <c r="W16" s="19" t="n">
        <f aca="false">CE15</f>
        <v>44</v>
      </c>
      <c r="X16" s="19" t="n">
        <f aca="false">W16*(CL_SOFR+CL_AA_SP)/4</f>
        <v>0.6325</v>
      </c>
      <c r="Y16" s="19" t="n">
        <f aca="false">MIN(V16,X16)</f>
        <v>0.6325</v>
      </c>
      <c r="Z16" s="19" t="n">
        <f aca="false">W16</f>
        <v>44</v>
      </c>
      <c r="AA16" s="19" t="n">
        <f aca="false">V16-Y16</f>
        <v>3.25488780455166</v>
      </c>
      <c r="AB16" s="20" t="n">
        <f aca="false">IF((U16+Z16)&gt;0,(O16+N16)/(U16+Z16),9.9)</f>
        <v>1.34522384720552</v>
      </c>
      <c r="AC16" s="19" t="n">
        <f aca="false">IF(AND(B16&lt;CL_LIFE,AB16&lt;CL_AA_TR),MIN(AA16,(U16+Z16)-(O16+N16)/CL_AA_TR),0)</f>
        <v>0</v>
      </c>
      <c r="AD16" s="19" t="n">
        <f aca="false">U16-MIN(U16,MAX(0,AC16-(0)))</f>
        <v>248</v>
      </c>
      <c r="AE16" s="19" t="n">
        <f aca="false">Z16-MIN(Z16,MAX(0,AC16-(U16)))</f>
        <v>44</v>
      </c>
      <c r="AF16" s="19" t="n">
        <f aca="false">AJ16-MIN(AJ16,MAX(0,AC16-(U16+Z16)))</f>
        <v>24</v>
      </c>
      <c r="AG16" s="19" t="n">
        <f aca="false">AW16-MIN(AW16,MAX(0,AC16-(U16+Z16+AJ16)))</f>
        <v>24</v>
      </c>
      <c r="AH16" s="19" t="n">
        <f aca="false">BJ16-MIN(BJ16,MAX(0,AC16-(U16+Z16+AJ16+AW16)))</f>
        <v>16</v>
      </c>
      <c r="AI16" s="19" t="n">
        <f aca="false">AA16-AC16</f>
        <v>3.25488780455166</v>
      </c>
      <c r="AJ16" s="19" t="n">
        <f aca="false">CF15</f>
        <v>24</v>
      </c>
      <c r="AK16" s="19" t="n">
        <f aca="false">AJ16*(CL_SOFR+CL_A_SP)/4</f>
        <v>0.369</v>
      </c>
      <c r="AL16" s="19" t="n">
        <f aca="false">MIN(AI16,AK16)</f>
        <v>0.369</v>
      </c>
      <c r="AM16" s="19" t="n">
        <f aca="false">AF16+AK16-AL16</f>
        <v>24</v>
      </c>
      <c r="AN16" s="19" t="n">
        <f aca="false">AI16-AL16</f>
        <v>2.88588780455166</v>
      </c>
      <c r="AO16" s="20" t="n">
        <f aca="false">IF((AD16+AE16+AM16)&gt;0,(O16+N16)/(AD16+AE16+AM16),9.9)</f>
        <v>1.24305494741776</v>
      </c>
      <c r="AP16" s="19" t="n">
        <f aca="false">IF(AND(B16&lt;CL_LIFE,AO16&lt;CL_A_TR),MIN(AN16,(AD16+AE16+AM16)-(O16+N16)/CL_A_TR),0)</f>
        <v>0</v>
      </c>
      <c r="AQ16" s="19" t="n">
        <f aca="false">AD16-MIN(AD16,MAX(0,AP16-(0)))</f>
        <v>248</v>
      </c>
      <c r="AR16" s="19" t="n">
        <f aca="false">AE16-MIN(AE16,MAX(0,AP16-(AD16)))</f>
        <v>44</v>
      </c>
      <c r="AS16" s="19" t="n">
        <f aca="false">AM16-MIN(AM16,MAX(0,AP16-(AD16+AE16)))</f>
        <v>24</v>
      </c>
      <c r="AT16" s="19" t="n">
        <f aca="false">AG16-MIN(AG16,MAX(0,AP16-(AD16+AE16+AM16)))</f>
        <v>24</v>
      </c>
      <c r="AU16" s="19" t="n">
        <f aca="false">AH16-MIN(AH16,MAX(0,AP16-(AD16+AE16+AM16+AG16)))</f>
        <v>16</v>
      </c>
      <c r="AV16" s="19" t="n">
        <f aca="false">AN16-AP16</f>
        <v>2.88588780455166</v>
      </c>
      <c r="AW16" s="19" t="n">
        <f aca="false">CG15</f>
        <v>24</v>
      </c>
      <c r="AX16" s="19" t="n">
        <f aca="false">AW16*(CL_SOFR+CL_BBB_SP)/4</f>
        <v>0.432</v>
      </c>
      <c r="AY16" s="19" t="n">
        <f aca="false">MIN(AV16,AX16)</f>
        <v>0.432</v>
      </c>
      <c r="AZ16" s="19" t="n">
        <f aca="false">AT16+AX16-AY16</f>
        <v>24</v>
      </c>
      <c r="BA16" s="19" t="n">
        <f aca="false">AV16-AY16</f>
        <v>2.45388780455166</v>
      </c>
      <c r="BB16" s="20" t="n">
        <f aca="false">IF((AQ16+AR16+AS16+AZ16)&gt;0,(O16+N16)/(AQ16+AR16+AS16+AZ16),9.9)</f>
        <v>1.15530989230592</v>
      </c>
      <c r="BC16" s="19" t="n">
        <f aca="false">IF(AND(B16&lt;CL_LIFE,BB16&lt;CL_BBB_TR),MIN(BA16,(AQ16+AR16+AS16+AZ16)-(O16+N16)/CL_BBB_TR),0)</f>
        <v>0</v>
      </c>
      <c r="BD16" s="19" t="n">
        <f aca="false">AQ16-MIN(AQ16,MAX(0,BC16-(0)))</f>
        <v>248</v>
      </c>
      <c r="BE16" s="19" t="n">
        <f aca="false">AR16-MIN(AR16,MAX(0,BC16-(AQ16)))</f>
        <v>44</v>
      </c>
      <c r="BF16" s="19" t="n">
        <f aca="false">AS16-MIN(AS16,MAX(0,BC16-(AQ16+AR16)))</f>
        <v>24</v>
      </c>
      <c r="BG16" s="19" t="n">
        <f aca="false">AZ16-MIN(AZ16,MAX(0,BC16-(AQ16+AR16+AS16)))</f>
        <v>24</v>
      </c>
      <c r="BH16" s="19" t="n">
        <f aca="false">AU16-MIN(AU16,MAX(0,BC16-(AQ16+AR16+AS16+AZ16)))</f>
        <v>16</v>
      </c>
      <c r="BI16" s="19" t="n">
        <f aca="false">BA16-BC16</f>
        <v>2.45388780455166</v>
      </c>
      <c r="BJ16" s="19" t="n">
        <f aca="false">CH15</f>
        <v>16</v>
      </c>
      <c r="BK16" s="19" t="n">
        <f aca="false">BJ16*(CL_SOFR+CL_BB_SP)/4</f>
        <v>0.396</v>
      </c>
      <c r="BL16" s="19" t="n">
        <f aca="false">MIN(BI16,BK16)</f>
        <v>0.396</v>
      </c>
      <c r="BM16" s="19" t="n">
        <f aca="false">BH16+BK16-BL16</f>
        <v>16</v>
      </c>
      <c r="BN16" s="19" t="n">
        <f aca="false">BI16-BL16</f>
        <v>2.05788780455166</v>
      </c>
      <c r="BO16" s="20" t="n">
        <f aca="false">IF((BD16+BE16+BF16+BG16+BM16)&gt;0,(O16+N16)/(BD16+BE16+BF16+BG16+BM16),9.9)</f>
        <v>1.10338585220228</v>
      </c>
      <c r="BP16" s="19" t="n">
        <f aca="false">IF(AND(B16&lt;CL_LIFE,BO16&lt;CL_BB_TR),MIN(BN16,(BD16+BE16+BF16+BG16+BM16)-(O16+N16)/CL_BB_TR),0)</f>
        <v>0</v>
      </c>
      <c r="BQ16" s="19" t="n">
        <f aca="false">BD16-MIN(BD16,MAX(0,BP16-(0)))</f>
        <v>248</v>
      </c>
      <c r="BR16" s="19" t="n">
        <f aca="false">BE16-MIN(BE16,MAX(0,BP16-(BD16)))</f>
        <v>44</v>
      </c>
      <c r="BS16" s="19" t="n">
        <f aca="false">BF16-MIN(BF16,MAX(0,BP16-(BD16+BE16)))</f>
        <v>24</v>
      </c>
      <c r="BT16" s="19" t="n">
        <f aca="false">BG16-MIN(BG16,MAX(0,BP16-(BD16+BE16+BF16)))</f>
        <v>24</v>
      </c>
      <c r="BU16" s="19" t="n">
        <f aca="false">BM16-MIN(BM16,MAX(0,BP16-(BD16+BE16+BF16+BG16)))</f>
        <v>16</v>
      </c>
      <c r="BV16" s="19" t="n">
        <f aca="false">BN16-BP16</f>
        <v>2.05788780455166</v>
      </c>
      <c r="BW16" s="19" t="n">
        <f aca="false">MIN(BV16,E16*CL_SUBF/4)</f>
        <v>0.295049956049986</v>
      </c>
      <c r="BX16" s="19" t="n">
        <f aca="false">BV16-BW16</f>
        <v>1.76283784850167</v>
      </c>
      <c r="BY16" s="19" t="n">
        <f aca="false">MIN(BQ16,MAX(0,N16-(0)))</f>
        <v>0</v>
      </c>
      <c r="BZ16" s="19" t="n">
        <f aca="false">MIN(BR16,MAX(0,N16-(BQ16)))</f>
        <v>0</v>
      </c>
      <c r="CA16" s="19" t="n">
        <f aca="false">MIN(BS16,MAX(0,N16-(BQ16+BR16)))</f>
        <v>0</v>
      </c>
      <c r="CB16" s="19" t="n">
        <f aca="false">MIN(BT16,MAX(0,N16-(BQ16+BR16+BS16)))</f>
        <v>0</v>
      </c>
      <c r="CC16" s="19" t="n">
        <f aca="false">MIN(BU16,MAX(0,N16-(BQ16+BR16+BS16+BT16)))</f>
        <v>0</v>
      </c>
      <c r="CD16" s="19" t="n">
        <f aca="false">BQ16-BY16</f>
        <v>248</v>
      </c>
      <c r="CE16" s="19" t="n">
        <f aca="false">BR16-BZ16</f>
        <v>44</v>
      </c>
      <c r="CF16" s="19" t="n">
        <f aca="false">BS16-CA16</f>
        <v>24</v>
      </c>
      <c r="CG16" s="19" t="n">
        <f aca="false">BT16-CB16</f>
        <v>24</v>
      </c>
      <c r="CH16" s="19" t="n">
        <f aca="false">BU16-CC16</f>
        <v>16</v>
      </c>
      <c r="CI16" s="19" t="n">
        <f aca="false">MAX(0,N16-(BQ16+BR16+BS16+BT16+BU16))</f>
        <v>0</v>
      </c>
      <c r="CJ16" s="19" t="n">
        <f aca="false">BX16+CI16</f>
        <v>1.76283784850167</v>
      </c>
      <c r="CK16" s="19" t="n">
        <f aca="false">AC16+AP16+BC16+BP16</f>
        <v>0</v>
      </c>
      <c r="CL16" s="18" t="n">
        <f aca="false">IF(OR(AND(B16&lt;CL_LIFE,AB16&lt;CL_AA_TR),AND(B16&lt;CL_LIFE,AO16&lt;CL_A_TR),AND(B16&lt;CL_LIFE,BB16&lt;CL_BBB_TR),AND(B16&lt;CL_LIFE,BO16&lt;CL_BB_TR)),1,0)</f>
        <v>0</v>
      </c>
    </row>
    <row r="17" customFormat="false" ht="15" hidden="false" customHeight="false" outlineLevel="0" collapsed="false">
      <c r="B17" s="18" t="n">
        <v>13</v>
      </c>
      <c r="C17" s="18" t="n">
        <f aca="false">INT((B17-1)/4)+1</f>
        <v>4</v>
      </c>
      <c r="D17" s="20" t="n">
        <f aca="false">INDEX(CL_CDR_BASE,1,C17)</f>
        <v>0.02</v>
      </c>
      <c r="E17" s="19" t="n">
        <f aca="false">O16</f>
        <v>392.805363384013</v>
      </c>
      <c r="F17" s="19" t="n">
        <f aca="false">E17*(1-(1-D17)^0.25)</f>
        <v>1.97893126937832</v>
      </c>
      <c r="G17" s="19" t="n">
        <f aca="false">F17*CL_REC</f>
        <v>1.38525188856482</v>
      </c>
      <c r="H17" s="19" t="n">
        <f aca="false">F17-G17</f>
        <v>0.593679380813496</v>
      </c>
      <c r="I17" s="19" t="n">
        <f aca="false">E17-F17</f>
        <v>390.826432114635</v>
      </c>
      <c r="J17" s="19" t="n">
        <f aca="false">I17*(CL_SOFR+CL_WAS)/4</f>
        <v>7.3279956021494</v>
      </c>
      <c r="K17" s="19" t="n">
        <f aca="false">IF(B17&lt;=CL_RP,0,I17*(1-(1-CL_PP)^0.25))</f>
        <v>0</v>
      </c>
      <c r="L17" s="19" t="n">
        <f aca="false">IF(B17&lt;=CL_RP,I17+G17,I17-K17)</f>
        <v>392.2116840032</v>
      </c>
      <c r="M17" s="19" t="n">
        <f aca="false">IF(B17=CL_LIFE,L17*CL_PX,0)</f>
        <v>0</v>
      </c>
      <c r="N17" s="19" t="n">
        <f aca="false">IF(B17&lt;=CL_RP,0,K17+G17)+M17</f>
        <v>0</v>
      </c>
      <c r="O17" s="19" t="n">
        <f aca="false">IF(B17&gt;=CL_LIFE,0,L17)</f>
        <v>392.2116840032</v>
      </c>
      <c r="P17" s="19" t="n">
        <f aca="false">MIN(J17,E17*(CL_SEXP+CL_SFEE)/4)</f>
        <v>0.196402681692007</v>
      </c>
      <c r="Q17" s="19" t="n">
        <f aca="false">J17-P17</f>
        <v>7.13159292045739</v>
      </c>
      <c r="R17" s="19" t="n">
        <f aca="false">CD16</f>
        <v>248</v>
      </c>
      <c r="S17" s="19" t="n">
        <f aca="false">R17*(CL_SOFR+CL_AAA_SP)/4</f>
        <v>3.255</v>
      </c>
      <c r="T17" s="19" t="n">
        <f aca="false">MIN(Q17,S17)</f>
        <v>3.255</v>
      </c>
      <c r="U17" s="19" t="n">
        <f aca="false">R17</f>
        <v>248</v>
      </c>
      <c r="V17" s="19" t="n">
        <f aca="false">Q17-T17</f>
        <v>3.87659292045739</v>
      </c>
      <c r="W17" s="19" t="n">
        <f aca="false">CE16</f>
        <v>44</v>
      </c>
      <c r="X17" s="19" t="n">
        <f aca="false">W17*(CL_SOFR+CL_AA_SP)/4</f>
        <v>0.6325</v>
      </c>
      <c r="Y17" s="19" t="n">
        <f aca="false">MIN(V17,X17)</f>
        <v>0.6325</v>
      </c>
      <c r="Z17" s="19" t="n">
        <f aca="false">W17</f>
        <v>44</v>
      </c>
      <c r="AA17" s="19" t="n">
        <f aca="false">V17-Y17</f>
        <v>3.24409292045739</v>
      </c>
      <c r="AB17" s="20" t="n">
        <f aca="false">IF((U17+Z17)&gt;0,(O17+N17)/(U17+Z17),9.9)</f>
        <v>1.34319069864109</v>
      </c>
      <c r="AC17" s="19" t="n">
        <f aca="false">IF(AND(B17&lt;CL_LIFE,AB17&lt;CL_AA_TR),MIN(AA17,(U17+Z17)-(O17+N17)/CL_AA_TR),0)</f>
        <v>0</v>
      </c>
      <c r="AD17" s="19" t="n">
        <f aca="false">U17-MIN(U17,MAX(0,AC17-(0)))</f>
        <v>248</v>
      </c>
      <c r="AE17" s="19" t="n">
        <f aca="false">Z17-MIN(Z17,MAX(0,AC17-(U17)))</f>
        <v>44</v>
      </c>
      <c r="AF17" s="19" t="n">
        <f aca="false">AJ17-MIN(AJ17,MAX(0,AC17-(U17+Z17)))</f>
        <v>24</v>
      </c>
      <c r="AG17" s="19" t="n">
        <f aca="false">AW17-MIN(AW17,MAX(0,AC17-(U17+Z17+AJ17)))</f>
        <v>24</v>
      </c>
      <c r="AH17" s="19" t="n">
        <f aca="false">BJ17-MIN(BJ17,MAX(0,AC17-(U17+Z17+AJ17+AW17)))</f>
        <v>16</v>
      </c>
      <c r="AI17" s="19" t="n">
        <f aca="false">AA17-AC17</f>
        <v>3.24409292045739</v>
      </c>
      <c r="AJ17" s="19" t="n">
        <f aca="false">CF16</f>
        <v>24</v>
      </c>
      <c r="AK17" s="19" t="n">
        <f aca="false">AJ17*(CL_SOFR+CL_A_SP)/4</f>
        <v>0.369</v>
      </c>
      <c r="AL17" s="19" t="n">
        <f aca="false">MIN(AI17,AK17)</f>
        <v>0.369</v>
      </c>
      <c r="AM17" s="19" t="n">
        <f aca="false">AF17+AK17-AL17</f>
        <v>24</v>
      </c>
      <c r="AN17" s="19" t="n">
        <f aca="false">AI17-AL17</f>
        <v>2.87509292045739</v>
      </c>
      <c r="AO17" s="20" t="n">
        <f aca="false">IF((AD17+AE17+AM17)&gt;0,(O17+N17)/(AD17+AE17+AM17),9.9)</f>
        <v>1.2411762152</v>
      </c>
      <c r="AP17" s="19" t="n">
        <f aca="false">IF(AND(B17&lt;CL_LIFE,AO17&lt;CL_A_TR),MIN(AN17,(AD17+AE17+AM17)-(O17+N17)/CL_A_TR),0)</f>
        <v>0</v>
      </c>
      <c r="AQ17" s="19" t="n">
        <f aca="false">AD17-MIN(AD17,MAX(0,AP17-(0)))</f>
        <v>248</v>
      </c>
      <c r="AR17" s="19" t="n">
        <f aca="false">AE17-MIN(AE17,MAX(0,AP17-(AD17)))</f>
        <v>44</v>
      </c>
      <c r="AS17" s="19" t="n">
        <f aca="false">AM17-MIN(AM17,MAX(0,AP17-(AD17+AE17)))</f>
        <v>24</v>
      </c>
      <c r="AT17" s="19" t="n">
        <f aca="false">AG17-MIN(AG17,MAX(0,AP17-(AD17+AE17+AM17)))</f>
        <v>24</v>
      </c>
      <c r="AU17" s="19" t="n">
        <f aca="false">AH17-MIN(AH17,MAX(0,AP17-(AD17+AE17+AM17+AG17)))</f>
        <v>16</v>
      </c>
      <c r="AV17" s="19" t="n">
        <f aca="false">AN17-AP17</f>
        <v>2.87509292045739</v>
      </c>
      <c r="AW17" s="19" t="n">
        <f aca="false">CG16</f>
        <v>24</v>
      </c>
      <c r="AX17" s="19" t="n">
        <f aca="false">AW17*(CL_SOFR+CL_BBB_SP)/4</f>
        <v>0.432</v>
      </c>
      <c r="AY17" s="19" t="n">
        <f aca="false">MIN(AV17,AX17)</f>
        <v>0.432</v>
      </c>
      <c r="AZ17" s="19" t="n">
        <f aca="false">AT17+AX17-AY17</f>
        <v>24</v>
      </c>
      <c r="BA17" s="19" t="n">
        <f aca="false">AV17-AY17</f>
        <v>2.44309292045739</v>
      </c>
      <c r="BB17" s="20" t="n">
        <f aca="false">IF((AQ17+AR17+AS17+AZ17)&gt;0,(O17+N17)/(AQ17+AR17+AS17+AZ17),9.9)</f>
        <v>1.15356377648</v>
      </c>
      <c r="BC17" s="19" t="n">
        <f aca="false">IF(AND(B17&lt;CL_LIFE,BB17&lt;CL_BBB_TR),MIN(BA17,(AQ17+AR17+AS17+AZ17)-(O17+N17)/CL_BBB_TR),0)</f>
        <v>0</v>
      </c>
      <c r="BD17" s="19" t="n">
        <f aca="false">AQ17-MIN(AQ17,MAX(0,BC17-(0)))</f>
        <v>248</v>
      </c>
      <c r="BE17" s="19" t="n">
        <f aca="false">AR17-MIN(AR17,MAX(0,BC17-(AQ17)))</f>
        <v>44</v>
      </c>
      <c r="BF17" s="19" t="n">
        <f aca="false">AS17-MIN(AS17,MAX(0,BC17-(AQ17+AR17)))</f>
        <v>24</v>
      </c>
      <c r="BG17" s="19" t="n">
        <f aca="false">AZ17-MIN(AZ17,MAX(0,BC17-(AQ17+AR17+AS17)))</f>
        <v>24</v>
      </c>
      <c r="BH17" s="19" t="n">
        <f aca="false">AU17-MIN(AU17,MAX(0,BC17-(AQ17+AR17+AS17+AZ17)))</f>
        <v>16</v>
      </c>
      <c r="BI17" s="19" t="n">
        <f aca="false">BA17-BC17</f>
        <v>2.44309292045739</v>
      </c>
      <c r="BJ17" s="19" t="n">
        <f aca="false">CH16</f>
        <v>16</v>
      </c>
      <c r="BK17" s="19" t="n">
        <f aca="false">BJ17*(CL_SOFR+CL_BB_SP)/4</f>
        <v>0.396</v>
      </c>
      <c r="BL17" s="19" t="n">
        <f aca="false">MIN(BI17,BK17)</f>
        <v>0.396</v>
      </c>
      <c r="BM17" s="19" t="n">
        <f aca="false">BH17+BK17-BL17</f>
        <v>16</v>
      </c>
      <c r="BN17" s="19" t="n">
        <f aca="false">BI17-BL17</f>
        <v>2.04709292045739</v>
      </c>
      <c r="BO17" s="20" t="n">
        <f aca="false">IF((BD17+BE17+BF17+BG17+BM17)&gt;0,(O17+N17)/(BD17+BE17+BF17+BG17+BM17),9.9)</f>
        <v>1.10171821349213</v>
      </c>
      <c r="BP17" s="19" t="n">
        <f aca="false">IF(AND(B17&lt;CL_LIFE,BO17&lt;CL_BB_TR),MIN(BN17,(BD17+BE17+BF17+BG17+BM17)-(O17+N17)/CL_BB_TR),0)</f>
        <v>0</v>
      </c>
      <c r="BQ17" s="19" t="n">
        <f aca="false">BD17-MIN(BD17,MAX(0,BP17-(0)))</f>
        <v>248</v>
      </c>
      <c r="BR17" s="19" t="n">
        <f aca="false">BE17-MIN(BE17,MAX(0,BP17-(BD17)))</f>
        <v>44</v>
      </c>
      <c r="BS17" s="19" t="n">
        <f aca="false">BF17-MIN(BF17,MAX(0,BP17-(BD17+BE17)))</f>
        <v>24</v>
      </c>
      <c r="BT17" s="19" t="n">
        <f aca="false">BG17-MIN(BG17,MAX(0,BP17-(BD17+BE17+BF17)))</f>
        <v>24</v>
      </c>
      <c r="BU17" s="19" t="n">
        <f aca="false">BM17-MIN(BM17,MAX(0,BP17-(BD17+BE17+BF17+BG17)))</f>
        <v>16</v>
      </c>
      <c r="BV17" s="19" t="n">
        <f aca="false">BN17-BP17</f>
        <v>2.04709292045739</v>
      </c>
      <c r="BW17" s="19" t="n">
        <f aca="false">MIN(BV17,E17*CL_SUBF/4)</f>
        <v>0.29460402253801</v>
      </c>
      <c r="BX17" s="19" t="n">
        <f aca="false">BV17-BW17</f>
        <v>1.75248889791938</v>
      </c>
      <c r="BY17" s="19" t="n">
        <f aca="false">MIN(BQ17,MAX(0,N17-(0)))</f>
        <v>0</v>
      </c>
      <c r="BZ17" s="19" t="n">
        <f aca="false">MIN(BR17,MAX(0,N17-(BQ17)))</f>
        <v>0</v>
      </c>
      <c r="CA17" s="19" t="n">
        <f aca="false">MIN(BS17,MAX(0,N17-(BQ17+BR17)))</f>
        <v>0</v>
      </c>
      <c r="CB17" s="19" t="n">
        <f aca="false">MIN(BT17,MAX(0,N17-(BQ17+BR17+BS17)))</f>
        <v>0</v>
      </c>
      <c r="CC17" s="19" t="n">
        <f aca="false">MIN(BU17,MAX(0,N17-(BQ17+BR17+BS17+BT17)))</f>
        <v>0</v>
      </c>
      <c r="CD17" s="19" t="n">
        <f aca="false">BQ17-BY17</f>
        <v>248</v>
      </c>
      <c r="CE17" s="19" t="n">
        <f aca="false">BR17-BZ17</f>
        <v>44</v>
      </c>
      <c r="CF17" s="19" t="n">
        <f aca="false">BS17-CA17</f>
        <v>24</v>
      </c>
      <c r="CG17" s="19" t="n">
        <f aca="false">BT17-CB17</f>
        <v>24</v>
      </c>
      <c r="CH17" s="19" t="n">
        <f aca="false">BU17-CC17</f>
        <v>16</v>
      </c>
      <c r="CI17" s="19" t="n">
        <f aca="false">MAX(0,N17-(BQ17+BR17+BS17+BT17+BU17))</f>
        <v>0</v>
      </c>
      <c r="CJ17" s="19" t="n">
        <f aca="false">BX17+CI17</f>
        <v>1.75248889791938</v>
      </c>
      <c r="CK17" s="19" t="n">
        <f aca="false">AC17+AP17+BC17+BP17</f>
        <v>0</v>
      </c>
      <c r="CL17" s="18" t="n">
        <f aca="false">IF(OR(AND(B17&lt;CL_LIFE,AB17&lt;CL_AA_TR),AND(B17&lt;CL_LIFE,AO17&lt;CL_A_TR),AND(B17&lt;CL_LIFE,BB17&lt;CL_BBB_TR),AND(B17&lt;CL_LIFE,BO17&lt;CL_BB_TR)),1,0)</f>
        <v>0</v>
      </c>
    </row>
    <row r="18" customFormat="false" ht="15" hidden="false" customHeight="false" outlineLevel="0" collapsed="false">
      <c r="B18" s="18" t="n">
        <v>14</v>
      </c>
      <c r="C18" s="18" t="n">
        <f aca="false">INT((B18-1)/4)+1</f>
        <v>4</v>
      </c>
      <c r="D18" s="20" t="n">
        <f aca="false">INDEX(CL_CDR_BASE,1,C18)</f>
        <v>0.02</v>
      </c>
      <c r="E18" s="19" t="n">
        <f aca="false">O17</f>
        <v>392.2116840032</v>
      </c>
      <c r="F18" s="19" t="n">
        <f aca="false">E18*(1-(1-D18)^0.25)</f>
        <v>1.97594034613696</v>
      </c>
      <c r="G18" s="19" t="n">
        <f aca="false">F18*CL_REC</f>
        <v>1.38315824229587</v>
      </c>
      <c r="H18" s="19" t="n">
        <f aca="false">F18-G18</f>
        <v>0.592782103841088</v>
      </c>
      <c r="I18" s="19" t="n">
        <f aca="false">E18-F18</f>
        <v>390.235743657063</v>
      </c>
      <c r="J18" s="19" t="n">
        <f aca="false">I18*(CL_SOFR+CL_WAS)/4</f>
        <v>7.31692019356992</v>
      </c>
      <c r="K18" s="19" t="n">
        <f aca="false">IF(B18&lt;=CL_RP,0,I18*(1-(1-CL_PP)^0.25))</f>
        <v>0</v>
      </c>
      <c r="L18" s="19" t="n">
        <f aca="false">IF(B18&lt;=CL_RP,I18+G18,I18-K18)</f>
        <v>391.618901899358</v>
      </c>
      <c r="M18" s="19" t="n">
        <f aca="false">IF(B18=CL_LIFE,L18*CL_PX,0)</f>
        <v>0</v>
      </c>
      <c r="N18" s="19" t="n">
        <f aca="false">IF(B18&lt;=CL_RP,0,K18+G18)+M18</f>
        <v>0</v>
      </c>
      <c r="O18" s="19" t="n">
        <f aca="false">IF(B18&gt;=CL_LIFE,0,L18)</f>
        <v>391.618901899358</v>
      </c>
      <c r="P18" s="19" t="n">
        <f aca="false">MIN(J18,E18*(CL_SEXP+CL_SFEE)/4)</f>
        <v>0.1961058420016</v>
      </c>
      <c r="Q18" s="19" t="n">
        <f aca="false">J18-P18</f>
        <v>7.12081435156832</v>
      </c>
      <c r="R18" s="19" t="n">
        <f aca="false">CD17</f>
        <v>248</v>
      </c>
      <c r="S18" s="19" t="n">
        <f aca="false">R18*(CL_SOFR+CL_AAA_SP)/4</f>
        <v>3.255</v>
      </c>
      <c r="T18" s="19" t="n">
        <f aca="false">MIN(Q18,S18)</f>
        <v>3.255</v>
      </c>
      <c r="U18" s="19" t="n">
        <f aca="false">R18</f>
        <v>248</v>
      </c>
      <c r="V18" s="19" t="n">
        <f aca="false">Q18-T18</f>
        <v>3.86581435156832</v>
      </c>
      <c r="W18" s="19" t="n">
        <f aca="false">CE17</f>
        <v>44</v>
      </c>
      <c r="X18" s="19" t="n">
        <f aca="false">W18*(CL_SOFR+CL_AA_SP)/4</f>
        <v>0.6325</v>
      </c>
      <c r="Y18" s="19" t="n">
        <f aca="false">MIN(V18,X18)</f>
        <v>0.6325</v>
      </c>
      <c r="Z18" s="19" t="n">
        <f aca="false">W18</f>
        <v>44</v>
      </c>
      <c r="AA18" s="19" t="n">
        <f aca="false">V18-Y18</f>
        <v>3.23331435156832</v>
      </c>
      <c r="AB18" s="20" t="n">
        <f aca="false">IF((U18+Z18)&gt;0,(O18+N18)/(U18+Z18),9.9)</f>
        <v>1.34116062294301</v>
      </c>
      <c r="AC18" s="19" t="n">
        <f aca="false">IF(AND(B18&lt;CL_LIFE,AB18&lt;CL_AA_TR),MIN(AA18,(U18+Z18)-(O18+N18)/CL_AA_TR),0)</f>
        <v>0</v>
      </c>
      <c r="AD18" s="19" t="n">
        <f aca="false">U18-MIN(U18,MAX(0,AC18-(0)))</f>
        <v>248</v>
      </c>
      <c r="AE18" s="19" t="n">
        <f aca="false">Z18-MIN(Z18,MAX(0,AC18-(U18)))</f>
        <v>44</v>
      </c>
      <c r="AF18" s="19" t="n">
        <f aca="false">AJ18-MIN(AJ18,MAX(0,AC18-(U18+Z18)))</f>
        <v>24</v>
      </c>
      <c r="AG18" s="19" t="n">
        <f aca="false">AW18-MIN(AW18,MAX(0,AC18-(U18+Z18+AJ18)))</f>
        <v>24</v>
      </c>
      <c r="AH18" s="19" t="n">
        <f aca="false">BJ18-MIN(BJ18,MAX(0,AC18-(U18+Z18+AJ18+AW18)))</f>
        <v>16</v>
      </c>
      <c r="AI18" s="19" t="n">
        <f aca="false">AA18-AC18</f>
        <v>3.23331435156832</v>
      </c>
      <c r="AJ18" s="19" t="n">
        <f aca="false">CF17</f>
        <v>24</v>
      </c>
      <c r="AK18" s="19" t="n">
        <f aca="false">AJ18*(CL_SOFR+CL_A_SP)/4</f>
        <v>0.369</v>
      </c>
      <c r="AL18" s="19" t="n">
        <f aca="false">MIN(AI18,AK18)</f>
        <v>0.369</v>
      </c>
      <c r="AM18" s="19" t="n">
        <f aca="false">AF18+AK18-AL18</f>
        <v>24</v>
      </c>
      <c r="AN18" s="19" t="n">
        <f aca="false">AI18-AL18</f>
        <v>2.86431435156832</v>
      </c>
      <c r="AO18" s="20" t="n">
        <f aca="false">IF((AD18+AE18+AM18)&gt;0,(O18+N18)/(AD18+AE18+AM18),9.9)</f>
        <v>1.23930032246632</v>
      </c>
      <c r="AP18" s="19" t="n">
        <f aca="false">IF(AND(B18&lt;CL_LIFE,AO18&lt;CL_A_TR),MIN(AN18,(AD18+AE18+AM18)-(O18+N18)/CL_A_TR),0)</f>
        <v>0</v>
      </c>
      <c r="AQ18" s="19" t="n">
        <f aca="false">AD18-MIN(AD18,MAX(0,AP18-(0)))</f>
        <v>248</v>
      </c>
      <c r="AR18" s="19" t="n">
        <f aca="false">AE18-MIN(AE18,MAX(0,AP18-(AD18)))</f>
        <v>44</v>
      </c>
      <c r="AS18" s="19" t="n">
        <f aca="false">AM18-MIN(AM18,MAX(0,AP18-(AD18+AE18)))</f>
        <v>24</v>
      </c>
      <c r="AT18" s="19" t="n">
        <f aca="false">AG18-MIN(AG18,MAX(0,AP18-(AD18+AE18+AM18)))</f>
        <v>24</v>
      </c>
      <c r="AU18" s="19" t="n">
        <f aca="false">AH18-MIN(AH18,MAX(0,AP18-(AD18+AE18+AM18+AG18)))</f>
        <v>16</v>
      </c>
      <c r="AV18" s="19" t="n">
        <f aca="false">AN18-AP18</f>
        <v>2.86431435156832</v>
      </c>
      <c r="AW18" s="19" t="n">
        <f aca="false">CG17</f>
        <v>24</v>
      </c>
      <c r="AX18" s="19" t="n">
        <f aca="false">AW18*(CL_SOFR+CL_BBB_SP)/4</f>
        <v>0.432</v>
      </c>
      <c r="AY18" s="19" t="n">
        <f aca="false">MIN(AV18,AX18)</f>
        <v>0.432</v>
      </c>
      <c r="AZ18" s="19" t="n">
        <f aca="false">AT18+AX18-AY18</f>
        <v>24</v>
      </c>
      <c r="BA18" s="19" t="n">
        <f aca="false">AV18-AY18</f>
        <v>2.43231435156832</v>
      </c>
      <c r="BB18" s="20" t="n">
        <f aca="false">IF((AQ18+AR18+AS18+AZ18)&gt;0,(O18+N18)/(AQ18+AR18+AS18+AZ18),9.9)</f>
        <v>1.151820299704</v>
      </c>
      <c r="BC18" s="19" t="n">
        <f aca="false">IF(AND(B18&lt;CL_LIFE,BB18&lt;CL_BBB_TR),MIN(BA18,(AQ18+AR18+AS18+AZ18)-(O18+N18)/CL_BBB_TR),0)</f>
        <v>0</v>
      </c>
      <c r="BD18" s="19" t="n">
        <f aca="false">AQ18-MIN(AQ18,MAX(0,BC18-(0)))</f>
        <v>248</v>
      </c>
      <c r="BE18" s="19" t="n">
        <f aca="false">AR18-MIN(AR18,MAX(0,BC18-(AQ18)))</f>
        <v>44</v>
      </c>
      <c r="BF18" s="19" t="n">
        <f aca="false">AS18-MIN(AS18,MAX(0,BC18-(AQ18+AR18)))</f>
        <v>24</v>
      </c>
      <c r="BG18" s="19" t="n">
        <f aca="false">AZ18-MIN(AZ18,MAX(0,BC18-(AQ18+AR18+AS18)))</f>
        <v>24</v>
      </c>
      <c r="BH18" s="19" t="n">
        <f aca="false">AU18-MIN(AU18,MAX(0,BC18-(AQ18+AR18+AS18+AZ18)))</f>
        <v>16</v>
      </c>
      <c r="BI18" s="19" t="n">
        <f aca="false">BA18-BC18</f>
        <v>2.43231435156832</v>
      </c>
      <c r="BJ18" s="19" t="n">
        <f aca="false">CH17</f>
        <v>16</v>
      </c>
      <c r="BK18" s="19" t="n">
        <f aca="false">BJ18*(CL_SOFR+CL_BB_SP)/4</f>
        <v>0.396</v>
      </c>
      <c r="BL18" s="19" t="n">
        <f aca="false">MIN(BI18,BK18)</f>
        <v>0.396</v>
      </c>
      <c r="BM18" s="19" t="n">
        <f aca="false">BH18+BK18-BL18</f>
        <v>16</v>
      </c>
      <c r="BN18" s="19" t="n">
        <f aca="false">BI18-BL18</f>
        <v>2.03631435156832</v>
      </c>
      <c r="BO18" s="20" t="n">
        <f aca="false">IF((BD18+BE18+BF18+BG18+BM18)&gt;0,(O18+N18)/(BD18+BE18+BF18+BG18+BM18),9.9)</f>
        <v>1.10005309522292</v>
      </c>
      <c r="BP18" s="19" t="n">
        <f aca="false">IF(AND(B18&lt;CL_LIFE,BO18&lt;CL_BB_TR),MIN(BN18,(BD18+BE18+BF18+BG18+BM18)-(O18+N18)/CL_BB_TR),0)</f>
        <v>0</v>
      </c>
      <c r="BQ18" s="19" t="n">
        <f aca="false">BD18-MIN(BD18,MAX(0,BP18-(0)))</f>
        <v>248</v>
      </c>
      <c r="BR18" s="19" t="n">
        <f aca="false">BE18-MIN(BE18,MAX(0,BP18-(BD18)))</f>
        <v>44</v>
      </c>
      <c r="BS18" s="19" t="n">
        <f aca="false">BF18-MIN(BF18,MAX(0,BP18-(BD18+BE18)))</f>
        <v>24</v>
      </c>
      <c r="BT18" s="19" t="n">
        <f aca="false">BG18-MIN(BG18,MAX(0,BP18-(BD18+BE18+BF18)))</f>
        <v>24</v>
      </c>
      <c r="BU18" s="19" t="n">
        <f aca="false">BM18-MIN(BM18,MAX(0,BP18-(BD18+BE18+BF18+BG18)))</f>
        <v>16</v>
      </c>
      <c r="BV18" s="19" t="n">
        <f aca="false">BN18-BP18</f>
        <v>2.03631435156832</v>
      </c>
      <c r="BW18" s="19" t="n">
        <f aca="false">MIN(BV18,E18*CL_SUBF/4)</f>
        <v>0.2941587630024</v>
      </c>
      <c r="BX18" s="19" t="n">
        <f aca="false">BV18-BW18</f>
        <v>1.74215558856592</v>
      </c>
      <c r="BY18" s="19" t="n">
        <f aca="false">MIN(BQ18,MAX(0,N18-(0)))</f>
        <v>0</v>
      </c>
      <c r="BZ18" s="19" t="n">
        <f aca="false">MIN(BR18,MAX(0,N18-(BQ18)))</f>
        <v>0</v>
      </c>
      <c r="CA18" s="19" t="n">
        <f aca="false">MIN(BS18,MAX(0,N18-(BQ18+BR18)))</f>
        <v>0</v>
      </c>
      <c r="CB18" s="19" t="n">
        <f aca="false">MIN(BT18,MAX(0,N18-(BQ18+BR18+BS18)))</f>
        <v>0</v>
      </c>
      <c r="CC18" s="19" t="n">
        <f aca="false">MIN(BU18,MAX(0,N18-(BQ18+BR18+BS18+BT18)))</f>
        <v>0</v>
      </c>
      <c r="CD18" s="19" t="n">
        <f aca="false">BQ18-BY18</f>
        <v>248</v>
      </c>
      <c r="CE18" s="19" t="n">
        <f aca="false">BR18-BZ18</f>
        <v>44</v>
      </c>
      <c r="CF18" s="19" t="n">
        <f aca="false">BS18-CA18</f>
        <v>24</v>
      </c>
      <c r="CG18" s="19" t="n">
        <f aca="false">BT18-CB18</f>
        <v>24</v>
      </c>
      <c r="CH18" s="19" t="n">
        <f aca="false">BU18-CC18</f>
        <v>16</v>
      </c>
      <c r="CI18" s="19" t="n">
        <f aca="false">MAX(0,N18-(BQ18+BR18+BS18+BT18+BU18))</f>
        <v>0</v>
      </c>
      <c r="CJ18" s="19" t="n">
        <f aca="false">BX18+CI18</f>
        <v>1.74215558856592</v>
      </c>
      <c r="CK18" s="19" t="n">
        <f aca="false">AC18+AP18+BC18+BP18</f>
        <v>0</v>
      </c>
      <c r="CL18" s="18" t="n">
        <f aca="false">IF(OR(AND(B18&lt;CL_LIFE,AB18&lt;CL_AA_TR),AND(B18&lt;CL_LIFE,AO18&lt;CL_A_TR),AND(B18&lt;CL_LIFE,BB18&lt;CL_BBB_TR),AND(B18&lt;CL_LIFE,BO18&lt;CL_BB_TR)),1,0)</f>
        <v>0</v>
      </c>
    </row>
    <row r="19" customFormat="false" ht="15" hidden="false" customHeight="false" outlineLevel="0" collapsed="false">
      <c r="B19" s="18" t="n">
        <v>15</v>
      </c>
      <c r="C19" s="18" t="n">
        <f aca="false">INT((B19-1)/4)+1</f>
        <v>4</v>
      </c>
      <c r="D19" s="20" t="n">
        <f aca="false">INDEX(CL_CDR_BASE,1,C19)</f>
        <v>0.02</v>
      </c>
      <c r="E19" s="19" t="n">
        <f aca="false">O18</f>
        <v>391.618901899358</v>
      </c>
      <c r="F19" s="19" t="n">
        <f aca="false">E19*(1-(1-D19)^0.25)</f>
        <v>1.97295394332638</v>
      </c>
      <c r="G19" s="19" t="n">
        <f aca="false">F19*CL_REC</f>
        <v>1.38106776032847</v>
      </c>
      <c r="H19" s="19" t="n">
        <f aca="false">F19-G19</f>
        <v>0.591886182997915</v>
      </c>
      <c r="I19" s="19" t="n">
        <f aca="false">E19-F19</f>
        <v>389.645947956032</v>
      </c>
      <c r="J19" s="19" t="n">
        <f aca="false">I19*(CL_SOFR+CL_WAS)/4</f>
        <v>7.3058615241756</v>
      </c>
      <c r="K19" s="19" t="n">
        <f aca="false">IF(B19&lt;=CL_RP,0,I19*(1-(1-CL_PP)^0.25))</f>
        <v>0</v>
      </c>
      <c r="L19" s="19" t="n">
        <f aca="false">IF(B19&lt;=CL_RP,I19+G19,I19-K19)</f>
        <v>391.02701571636</v>
      </c>
      <c r="M19" s="19" t="n">
        <f aca="false">IF(B19=CL_LIFE,L19*CL_PX,0)</f>
        <v>0</v>
      </c>
      <c r="N19" s="19" t="n">
        <f aca="false">IF(B19&lt;=CL_RP,0,K19+G19)+M19</f>
        <v>0</v>
      </c>
      <c r="O19" s="19" t="n">
        <f aca="false">IF(B19&gt;=CL_LIFE,0,L19)</f>
        <v>391.02701571636</v>
      </c>
      <c r="P19" s="19" t="n">
        <f aca="false">MIN(J19,E19*(CL_SEXP+CL_SFEE)/4)</f>
        <v>0.195809450949679</v>
      </c>
      <c r="Q19" s="19" t="n">
        <f aca="false">J19-P19</f>
        <v>7.11005207322592</v>
      </c>
      <c r="R19" s="19" t="n">
        <f aca="false">CD18</f>
        <v>248</v>
      </c>
      <c r="S19" s="19" t="n">
        <f aca="false">R19*(CL_SOFR+CL_AAA_SP)/4</f>
        <v>3.255</v>
      </c>
      <c r="T19" s="19" t="n">
        <f aca="false">MIN(Q19,S19)</f>
        <v>3.255</v>
      </c>
      <c r="U19" s="19" t="n">
        <f aca="false">R19</f>
        <v>248</v>
      </c>
      <c r="V19" s="19" t="n">
        <f aca="false">Q19-T19</f>
        <v>3.85505207322592</v>
      </c>
      <c r="W19" s="19" t="n">
        <f aca="false">CE18</f>
        <v>44</v>
      </c>
      <c r="X19" s="19" t="n">
        <f aca="false">W19*(CL_SOFR+CL_AA_SP)/4</f>
        <v>0.6325</v>
      </c>
      <c r="Y19" s="19" t="n">
        <f aca="false">MIN(V19,X19)</f>
        <v>0.6325</v>
      </c>
      <c r="Z19" s="19" t="n">
        <f aca="false">W19</f>
        <v>44</v>
      </c>
      <c r="AA19" s="19" t="n">
        <f aca="false">V19-Y19</f>
        <v>3.22255207322592</v>
      </c>
      <c r="AB19" s="20" t="n">
        <f aca="false">IF((U19+Z19)&gt;0,(O19+N19)/(U19+Z19),9.9)</f>
        <v>1.33913361546699</v>
      </c>
      <c r="AC19" s="19" t="n">
        <f aca="false">IF(AND(B19&lt;CL_LIFE,AB19&lt;CL_AA_TR),MIN(AA19,(U19+Z19)-(O19+N19)/CL_AA_TR),0)</f>
        <v>0</v>
      </c>
      <c r="AD19" s="19" t="n">
        <f aca="false">U19-MIN(U19,MAX(0,AC19-(0)))</f>
        <v>248</v>
      </c>
      <c r="AE19" s="19" t="n">
        <f aca="false">Z19-MIN(Z19,MAX(0,AC19-(U19)))</f>
        <v>44</v>
      </c>
      <c r="AF19" s="19" t="n">
        <f aca="false">AJ19-MIN(AJ19,MAX(0,AC19-(U19+Z19)))</f>
        <v>24</v>
      </c>
      <c r="AG19" s="19" t="n">
        <f aca="false">AW19-MIN(AW19,MAX(0,AC19-(U19+Z19+AJ19)))</f>
        <v>24</v>
      </c>
      <c r="AH19" s="19" t="n">
        <f aca="false">BJ19-MIN(BJ19,MAX(0,AC19-(U19+Z19+AJ19+AW19)))</f>
        <v>16</v>
      </c>
      <c r="AI19" s="19" t="n">
        <f aca="false">AA19-AC19</f>
        <v>3.22255207322592</v>
      </c>
      <c r="AJ19" s="19" t="n">
        <f aca="false">CF18</f>
        <v>24</v>
      </c>
      <c r="AK19" s="19" t="n">
        <f aca="false">AJ19*(CL_SOFR+CL_A_SP)/4</f>
        <v>0.369</v>
      </c>
      <c r="AL19" s="19" t="n">
        <f aca="false">MIN(AI19,AK19)</f>
        <v>0.369</v>
      </c>
      <c r="AM19" s="19" t="n">
        <f aca="false">AF19+AK19-AL19</f>
        <v>24</v>
      </c>
      <c r="AN19" s="19" t="n">
        <f aca="false">AI19-AL19</f>
        <v>2.85355207322592</v>
      </c>
      <c r="AO19" s="20" t="n">
        <f aca="false">IF((AD19+AE19+AM19)&gt;0,(O19+N19)/(AD19+AE19+AM19),9.9)</f>
        <v>1.23742726492519</v>
      </c>
      <c r="AP19" s="19" t="n">
        <f aca="false">IF(AND(B19&lt;CL_LIFE,AO19&lt;CL_A_TR),MIN(AN19,(AD19+AE19+AM19)-(O19+N19)/CL_A_TR),0)</f>
        <v>0</v>
      </c>
      <c r="AQ19" s="19" t="n">
        <f aca="false">AD19-MIN(AD19,MAX(0,AP19-(0)))</f>
        <v>248</v>
      </c>
      <c r="AR19" s="19" t="n">
        <f aca="false">AE19-MIN(AE19,MAX(0,AP19-(AD19)))</f>
        <v>44</v>
      </c>
      <c r="AS19" s="19" t="n">
        <f aca="false">AM19-MIN(AM19,MAX(0,AP19-(AD19+AE19)))</f>
        <v>24</v>
      </c>
      <c r="AT19" s="19" t="n">
        <f aca="false">AG19-MIN(AG19,MAX(0,AP19-(AD19+AE19+AM19)))</f>
        <v>24</v>
      </c>
      <c r="AU19" s="19" t="n">
        <f aca="false">AH19-MIN(AH19,MAX(0,AP19-(AD19+AE19+AM19+AG19)))</f>
        <v>16</v>
      </c>
      <c r="AV19" s="19" t="n">
        <f aca="false">AN19-AP19</f>
        <v>2.85355207322592</v>
      </c>
      <c r="AW19" s="19" t="n">
        <f aca="false">CG18</f>
        <v>24</v>
      </c>
      <c r="AX19" s="19" t="n">
        <f aca="false">AW19*(CL_SOFR+CL_BBB_SP)/4</f>
        <v>0.432</v>
      </c>
      <c r="AY19" s="19" t="n">
        <f aca="false">MIN(AV19,AX19)</f>
        <v>0.432</v>
      </c>
      <c r="AZ19" s="19" t="n">
        <f aca="false">AT19+AX19-AY19</f>
        <v>24</v>
      </c>
      <c r="BA19" s="19" t="n">
        <f aca="false">AV19-AY19</f>
        <v>2.42155207322592</v>
      </c>
      <c r="BB19" s="20" t="n">
        <f aca="false">IF((AQ19+AR19+AS19+AZ19)&gt;0,(O19+N19)/(AQ19+AR19+AS19+AZ19),9.9)</f>
        <v>1.1500794579893</v>
      </c>
      <c r="BC19" s="19" t="n">
        <f aca="false">IF(AND(B19&lt;CL_LIFE,BB19&lt;CL_BBB_TR),MIN(BA19,(AQ19+AR19+AS19+AZ19)-(O19+N19)/CL_BBB_TR),0)</f>
        <v>0</v>
      </c>
      <c r="BD19" s="19" t="n">
        <f aca="false">AQ19-MIN(AQ19,MAX(0,BC19-(0)))</f>
        <v>248</v>
      </c>
      <c r="BE19" s="19" t="n">
        <f aca="false">AR19-MIN(AR19,MAX(0,BC19-(AQ19)))</f>
        <v>44</v>
      </c>
      <c r="BF19" s="19" t="n">
        <f aca="false">AS19-MIN(AS19,MAX(0,BC19-(AQ19+AR19)))</f>
        <v>24</v>
      </c>
      <c r="BG19" s="19" t="n">
        <f aca="false">AZ19-MIN(AZ19,MAX(0,BC19-(AQ19+AR19+AS19)))</f>
        <v>24</v>
      </c>
      <c r="BH19" s="19" t="n">
        <f aca="false">AU19-MIN(AU19,MAX(0,BC19-(AQ19+AR19+AS19+AZ19)))</f>
        <v>16</v>
      </c>
      <c r="BI19" s="19" t="n">
        <f aca="false">BA19-BC19</f>
        <v>2.42155207322592</v>
      </c>
      <c r="BJ19" s="19" t="n">
        <f aca="false">CH18</f>
        <v>16</v>
      </c>
      <c r="BK19" s="19" t="n">
        <f aca="false">BJ19*(CL_SOFR+CL_BB_SP)/4</f>
        <v>0.396</v>
      </c>
      <c r="BL19" s="19" t="n">
        <f aca="false">MIN(BI19,BK19)</f>
        <v>0.396</v>
      </c>
      <c r="BM19" s="19" t="n">
        <f aca="false">BH19+BK19-BL19</f>
        <v>16</v>
      </c>
      <c r="BN19" s="19" t="n">
        <f aca="false">BI19-BL19</f>
        <v>2.02555207322592</v>
      </c>
      <c r="BO19" s="20" t="n">
        <f aca="false">IF((BD19+BE19+BF19+BG19+BM19)&gt;0,(O19+N19)/(BD19+BE19+BF19+BG19+BM19),9.9)</f>
        <v>1.09839049358528</v>
      </c>
      <c r="BP19" s="19" t="n">
        <f aca="false">IF(AND(B19&lt;CL_LIFE,BO19&lt;CL_BB_TR),MIN(BN19,(BD19+BE19+BF19+BG19+BM19)-(O19+N19)/CL_BB_TR),0)</f>
        <v>0</v>
      </c>
      <c r="BQ19" s="19" t="n">
        <f aca="false">BD19-MIN(BD19,MAX(0,BP19-(0)))</f>
        <v>248</v>
      </c>
      <c r="BR19" s="19" t="n">
        <f aca="false">BE19-MIN(BE19,MAX(0,BP19-(BD19)))</f>
        <v>44</v>
      </c>
      <c r="BS19" s="19" t="n">
        <f aca="false">BF19-MIN(BF19,MAX(0,BP19-(BD19+BE19)))</f>
        <v>24</v>
      </c>
      <c r="BT19" s="19" t="n">
        <f aca="false">BG19-MIN(BG19,MAX(0,BP19-(BD19+BE19+BF19)))</f>
        <v>24</v>
      </c>
      <c r="BU19" s="19" t="n">
        <f aca="false">BM19-MIN(BM19,MAX(0,BP19-(BD19+BE19+BF19+BG19)))</f>
        <v>16</v>
      </c>
      <c r="BV19" s="19" t="n">
        <f aca="false">BN19-BP19</f>
        <v>2.02555207322592</v>
      </c>
      <c r="BW19" s="19" t="n">
        <f aca="false">MIN(BV19,E19*CL_SUBF/4)</f>
        <v>0.293714176424519</v>
      </c>
      <c r="BX19" s="19" t="n">
        <f aca="false">BV19-BW19</f>
        <v>1.7318378968014</v>
      </c>
      <c r="BY19" s="19" t="n">
        <f aca="false">MIN(BQ19,MAX(0,N19-(0)))</f>
        <v>0</v>
      </c>
      <c r="BZ19" s="19" t="n">
        <f aca="false">MIN(BR19,MAX(0,N19-(BQ19)))</f>
        <v>0</v>
      </c>
      <c r="CA19" s="19" t="n">
        <f aca="false">MIN(BS19,MAX(0,N19-(BQ19+BR19)))</f>
        <v>0</v>
      </c>
      <c r="CB19" s="19" t="n">
        <f aca="false">MIN(BT19,MAX(0,N19-(BQ19+BR19+BS19)))</f>
        <v>0</v>
      </c>
      <c r="CC19" s="19" t="n">
        <f aca="false">MIN(BU19,MAX(0,N19-(BQ19+BR19+BS19+BT19)))</f>
        <v>0</v>
      </c>
      <c r="CD19" s="19" t="n">
        <f aca="false">BQ19-BY19</f>
        <v>248</v>
      </c>
      <c r="CE19" s="19" t="n">
        <f aca="false">BR19-BZ19</f>
        <v>44</v>
      </c>
      <c r="CF19" s="19" t="n">
        <f aca="false">BS19-CA19</f>
        <v>24</v>
      </c>
      <c r="CG19" s="19" t="n">
        <f aca="false">BT19-CB19</f>
        <v>24</v>
      </c>
      <c r="CH19" s="19" t="n">
        <f aca="false">BU19-CC19</f>
        <v>16</v>
      </c>
      <c r="CI19" s="19" t="n">
        <f aca="false">MAX(0,N19-(BQ19+BR19+BS19+BT19+BU19))</f>
        <v>0</v>
      </c>
      <c r="CJ19" s="19" t="n">
        <f aca="false">BX19+CI19</f>
        <v>1.7318378968014</v>
      </c>
      <c r="CK19" s="19" t="n">
        <f aca="false">AC19+AP19+BC19+BP19</f>
        <v>0</v>
      </c>
      <c r="CL19" s="18" t="n">
        <f aca="false">IF(OR(AND(B19&lt;CL_LIFE,AB19&lt;CL_AA_TR),AND(B19&lt;CL_LIFE,AO19&lt;CL_A_TR),AND(B19&lt;CL_LIFE,BB19&lt;CL_BBB_TR),AND(B19&lt;CL_LIFE,BO19&lt;CL_BB_TR)),1,0)</f>
        <v>0</v>
      </c>
    </row>
    <row r="20" customFormat="false" ht="15" hidden="false" customHeight="false" outlineLevel="0" collapsed="false">
      <c r="B20" s="18" t="n">
        <v>16</v>
      </c>
      <c r="C20" s="18" t="n">
        <f aca="false">INT((B20-1)/4)+1</f>
        <v>4</v>
      </c>
      <c r="D20" s="20" t="n">
        <f aca="false">INDEX(CL_CDR_BASE,1,C20)</f>
        <v>0.02</v>
      </c>
      <c r="E20" s="19" t="n">
        <f aca="false">O19</f>
        <v>391.02701571636</v>
      </c>
      <c r="F20" s="19" t="n">
        <f aca="false">E20*(1-(1-D20)^0.25)</f>
        <v>1.96997205411449</v>
      </c>
      <c r="G20" s="19" t="n">
        <f aca="false">F20*CL_REC</f>
        <v>1.37898043788015</v>
      </c>
      <c r="H20" s="19" t="n">
        <f aca="false">F20-G20</f>
        <v>0.590991616234348</v>
      </c>
      <c r="I20" s="19" t="n">
        <f aca="false">E20-F20</f>
        <v>389.057043662246</v>
      </c>
      <c r="J20" s="19" t="n">
        <f aca="false">I20*(CL_SOFR+CL_WAS)/4</f>
        <v>7.29481956866711</v>
      </c>
      <c r="K20" s="19" t="n">
        <f aca="false">IF(B20&lt;=CL_RP,0,I20*(1-(1-CL_PP)^0.25))</f>
        <v>0</v>
      </c>
      <c r="L20" s="19" t="n">
        <f aca="false">IF(B20&lt;=CL_RP,I20+G20,I20-K20)</f>
        <v>390.436024100126</v>
      </c>
      <c r="M20" s="19" t="n">
        <f aca="false">IF(B20=CL_LIFE,L20*CL_PX,0)</f>
        <v>0</v>
      </c>
      <c r="N20" s="19" t="n">
        <f aca="false">IF(B20&lt;=CL_RP,0,K20+G20)+M20</f>
        <v>0</v>
      </c>
      <c r="O20" s="19" t="n">
        <f aca="false">IF(B20&gt;=CL_LIFE,0,L20)</f>
        <v>390.436024100126</v>
      </c>
      <c r="P20" s="19" t="n">
        <f aca="false">MIN(J20,E20*(CL_SEXP+CL_SFEE)/4)</f>
        <v>0.19551350785818</v>
      </c>
      <c r="Q20" s="19" t="n">
        <f aca="false">J20-P20</f>
        <v>7.09930606080893</v>
      </c>
      <c r="R20" s="19" t="n">
        <f aca="false">CD19</f>
        <v>248</v>
      </c>
      <c r="S20" s="19" t="n">
        <f aca="false">R20*(CL_SOFR+CL_AAA_SP)/4</f>
        <v>3.255</v>
      </c>
      <c r="T20" s="19" t="n">
        <f aca="false">MIN(Q20,S20)</f>
        <v>3.255</v>
      </c>
      <c r="U20" s="19" t="n">
        <f aca="false">R20</f>
        <v>248</v>
      </c>
      <c r="V20" s="19" t="n">
        <f aca="false">Q20-T20</f>
        <v>3.84430606080893</v>
      </c>
      <c r="W20" s="19" t="n">
        <f aca="false">CE19</f>
        <v>44</v>
      </c>
      <c r="X20" s="19" t="n">
        <f aca="false">W20*(CL_SOFR+CL_AA_SP)/4</f>
        <v>0.6325</v>
      </c>
      <c r="Y20" s="19" t="n">
        <f aca="false">MIN(V20,X20)</f>
        <v>0.6325</v>
      </c>
      <c r="Z20" s="19" t="n">
        <f aca="false">W20</f>
        <v>44</v>
      </c>
      <c r="AA20" s="19" t="n">
        <f aca="false">V20-Y20</f>
        <v>3.21180606080893</v>
      </c>
      <c r="AB20" s="20" t="n">
        <f aca="false">IF((U20+Z20)&gt;0,(O20+N20)/(U20+Z20),9.9)</f>
        <v>1.33710967157577</v>
      </c>
      <c r="AC20" s="19" t="n">
        <f aca="false">IF(AND(B20&lt;CL_LIFE,AB20&lt;CL_AA_TR),MIN(AA20,(U20+Z20)-(O20+N20)/CL_AA_TR),0)</f>
        <v>0</v>
      </c>
      <c r="AD20" s="19" t="n">
        <f aca="false">U20-MIN(U20,MAX(0,AC20-(0)))</f>
        <v>248</v>
      </c>
      <c r="AE20" s="19" t="n">
        <f aca="false">Z20-MIN(Z20,MAX(0,AC20-(U20)))</f>
        <v>44</v>
      </c>
      <c r="AF20" s="19" t="n">
        <f aca="false">AJ20-MIN(AJ20,MAX(0,AC20-(U20+Z20)))</f>
        <v>24</v>
      </c>
      <c r="AG20" s="19" t="n">
        <f aca="false">AW20-MIN(AW20,MAX(0,AC20-(U20+Z20+AJ20)))</f>
        <v>24</v>
      </c>
      <c r="AH20" s="19" t="n">
        <f aca="false">BJ20-MIN(BJ20,MAX(0,AC20-(U20+Z20+AJ20+AW20)))</f>
        <v>16</v>
      </c>
      <c r="AI20" s="19" t="n">
        <f aca="false">AA20-AC20</f>
        <v>3.21180606080893</v>
      </c>
      <c r="AJ20" s="19" t="n">
        <f aca="false">CF19</f>
        <v>24</v>
      </c>
      <c r="AK20" s="19" t="n">
        <f aca="false">AJ20*(CL_SOFR+CL_A_SP)/4</f>
        <v>0.369</v>
      </c>
      <c r="AL20" s="19" t="n">
        <f aca="false">MIN(AI20,AK20)</f>
        <v>0.369</v>
      </c>
      <c r="AM20" s="19" t="n">
        <f aca="false">AF20+AK20-AL20</f>
        <v>24</v>
      </c>
      <c r="AN20" s="19" t="n">
        <f aca="false">AI20-AL20</f>
        <v>2.84280606080893</v>
      </c>
      <c r="AO20" s="20" t="n">
        <f aca="false">IF((AD20+AE20+AM20)&gt;0,(O20+N20)/(AD20+AE20+AM20),9.9)</f>
        <v>1.23555703829154</v>
      </c>
      <c r="AP20" s="19" t="n">
        <f aca="false">IF(AND(B20&lt;CL_LIFE,AO20&lt;CL_A_TR),MIN(AN20,(AD20+AE20+AM20)-(O20+N20)/CL_A_TR),0)</f>
        <v>0</v>
      </c>
      <c r="AQ20" s="19" t="n">
        <f aca="false">AD20-MIN(AD20,MAX(0,AP20-(0)))</f>
        <v>248</v>
      </c>
      <c r="AR20" s="19" t="n">
        <f aca="false">AE20-MIN(AE20,MAX(0,AP20-(AD20)))</f>
        <v>44</v>
      </c>
      <c r="AS20" s="19" t="n">
        <f aca="false">AM20-MIN(AM20,MAX(0,AP20-(AD20+AE20)))</f>
        <v>24</v>
      </c>
      <c r="AT20" s="19" t="n">
        <f aca="false">AG20-MIN(AG20,MAX(0,AP20-(AD20+AE20+AM20)))</f>
        <v>24</v>
      </c>
      <c r="AU20" s="19" t="n">
        <f aca="false">AH20-MIN(AH20,MAX(0,AP20-(AD20+AE20+AM20+AG20)))</f>
        <v>16</v>
      </c>
      <c r="AV20" s="19" t="n">
        <f aca="false">AN20-AP20</f>
        <v>2.84280606080893</v>
      </c>
      <c r="AW20" s="19" t="n">
        <f aca="false">CG19</f>
        <v>24</v>
      </c>
      <c r="AX20" s="19" t="n">
        <f aca="false">AW20*(CL_SOFR+CL_BBB_SP)/4</f>
        <v>0.432</v>
      </c>
      <c r="AY20" s="19" t="n">
        <f aca="false">MIN(AV20,AX20)</f>
        <v>0.432</v>
      </c>
      <c r="AZ20" s="19" t="n">
        <f aca="false">AT20+AX20-AY20</f>
        <v>24</v>
      </c>
      <c r="BA20" s="19" t="n">
        <f aca="false">AV20-AY20</f>
        <v>2.41080606080893</v>
      </c>
      <c r="BB20" s="20" t="n">
        <f aca="false">IF((AQ20+AR20+AS20+AZ20)&gt;0,(O20+N20)/(AQ20+AR20+AS20+AZ20),9.9)</f>
        <v>1.14834124735331</v>
      </c>
      <c r="BC20" s="19" t="n">
        <f aca="false">IF(AND(B20&lt;CL_LIFE,BB20&lt;CL_BBB_TR),MIN(BA20,(AQ20+AR20+AS20+AZ20)-(O20+N20)/CL_BBB_TR),0)</f>
        <v>0</v>
      </c>
      <c r="BD20" s="19" t="n">
        <f aca="false">AQ20-MIN(AQ20,MAX(0,BC20-(0)))</f>
        <v>248</v>
      </c>
      <c r="BE20" s="19" t="n">
        <f aca="false">AR20-MIN(AR20,MAX(0,BC20-(AQ20)))</f>
        <v>44</v>
      </c>
      <c r="BF20" s="19" t="n">
        <f aca="false">AS20-MIN(AS20,MAX(0,BC20-(AQ20+AR20)))</f>
        <v>24</v>
      </c>
      <c r="BG20" s="19" t="n">
        <f aca="false">AZ20-MIN(AZ20,MAX(0,BC20-(AQ20+AR20+AS20)))</f>
        <v>24</v>
      </c>
      <c r="BH20" s="19" t="n">
        <f aca="false">AU20-MIN(AU20,MAX(0,BC20-(AQ20+AR20+AS20+AZ20)))</f>
        <v>16</v>
      </c>
      <c r="BI20" s="19" t="n">
        <f aca="false">BA20-BC20</f>
        <v>2.41080606080893</v>
      </c>
      <c r="BJ20" s="19" t="n">
        <f aca="false">CH19</f>
        <v>16</v>
      </c>
      <c r="BK20" s="19" t="n">
        <f aca="false">BJ20*(CL_SOFR+CL_BB_SP)/4</f>
        <v>0.396</v>
      </c>
      <c r="BL20" s="19" t="n">
        <f aca="false">MIN(BI20,BK20)</f>
        <v>0.396</v>
      </c>
      <c r="BM20" s="19" t="n">
        <f aca="false">BH20+BK20-BL20</f>
        <v>16</v>
      </c>
      <c r="BN20" s="19" t="n">
        <f aca="false">BI20-BL20</f>
        <v>2.01480606080893</v>
      </c>
      <c r="BO20" s="20" t="n">
        <f aca="false">IF((BD20+BE20+BF20+BG20+BM20)&gt;0,(O20+N20)/(BD20+BE20+BF20+BG20+BM20),9.9)</f>
        <v>1.09673040477564</v>
      </c>
      <c r="BP20" s="19" t="n">
        <f aca="false">IF(AND(B20&lt;CL_LIFE,BO20&lt;CL_BB_TR),MIN(BN20,(BD20+BE20+BF20+BG20+BM20)-(O20+N20)/CL_BB_TR),0)</f>
        <v>0</v>
      </c>
      <c r="BQ20" s="19" t="n">
        <f aca="false">BD20-MIN(BD20,MAX(0,BP20-(0)))</f>
        <v>248</v>
      </c>
      <c r="BR20" s="19" t="n">
        <f aca="false">BE20-MIN(BE20,MAX(0,BP20-(BD20)))</f>
        <v>44</v>
      </c>
      <c r="BS20" s="19" t="n">
        <f aca="false">BF20-MIN(BF20,MAX(0,BP20-(BD20+BE20)))</f>
        <v>24</v>
      </c>
      <c r="BT20" s="19" t="n">
        <f aca="false">BG20-MIN(BG20,MAX(0,BP20-(BD20+BE20+BF20)))</f>
        <v>24</v>
      </c>
      <c r="BU20" s="19" t="n">
        <f aca="false">BM20-MIN(BM20,MAX(0,BP20-(BD20+BE20+BF20+BG20)))</f>
        <v>16</v>
      </c>
      <c r="BV20" s="19" t="n">
        <f aca="false">BN20-BP20</f>
        <v>2.01480606080893</v>
      </c>
      <c r="BW20" s="19" t="n">
        <f aca="false">MIN(BV20,E20*CL_SUBF/4)</f>
        <v>0.29327026178727</v>
      </c>
      <c r="BX20" s="19" t="n">
        <f aca="false">BV20-BW20</f>
        <v>1.72153579902166</v>
      </c>
      <c r="BY20" s="19" t="n">
        <f aca="false">MIN(BQ20,MAX(0,N20-(0)))</f>
        <v>0</v>
      </c>
      <c r="BZ20" s="19" t="n">
        <f aca="false">MIN(BR20,MAX(0,N20-(BQ20)))</f>
        <v>0</v>
      </c>
      <c r="CA20" s="19" t="n">
        <f aca="false">MIN(BS20,MAX(0,N20-(BQ20+BR20)))</f>
        <v>0</v>
      </c>
      <c r="CB20" s="19" t="n">
        <f aca="false">MIN(BT20,MAX(0,N20-(BQ20+BR20+BS20)))</f>
        <v>0</v>
      </c>
      <c r="CC20" s="19" t="n">
        <f aca="false">MIN(BU20,MAX(0,N20-(BQ20+BR20+BS20+BT20)))</f>
        <v>0</v>
      </c>
      <c r="CD20" s="19" t="n">
        <f aca="false">BQ20-BY20</f>
        <v>248</v>
      </c>
      <c r="CE20" s="19" t="n">
        <f aca="false">BR20-BZ20</f>
        <v>44</v>
      </c>
      <c r="CF20" s="19" t="n">
        <f aca="false">BS20-CA20</f>
        <v>24</v>
      </c>
      <c r="CG20" s="19" t="n">
        <f aca="false">BT20-CB20</f>
        <v>24</v>
      </c>
      <c r="CH20" s="19" t="n">
        <f aca="false">BU20-CC20</f>
        <v>16</v>
      </c>
      <c r="CI20" s="19" t="n">
        <f aca="false">MAX(0,N20-(BQ20+BR20+BS20+BT20+BU20))</f>
        <v>0</v>
      </c>
      <c r="CJ20" s="19" t="n">
        <f aca="false">BX20+CI20</f>
        <v>1.72153579902166</v>
      </c>
      <c r="CK20" s="19" t="n">
        <f aca="false">AC20+AP20+BC20+BP20</f>
        <v>0</v>
      </c>
      <c r="CL20" s="18" t="n">
        <f aca="false">IF(OR(AND(B20&lt;CL_LIFE,AB20&lt;CL_AA_TR),AND(B20&lt;CL_LIFE,AO20&lt;CL_A_TR),AND(B20&lt;CL_LIFE,BB20&lt;CL_BBB_TR),AND(B20&lt;CL_LIFE,BO20&lt;CL_BB_TR)),1,0)</f>
        <v>0</v>
      </c>
    </row>
    <row r="21" customFormat="false" ht="15" hidden="false" customHeight="false" outlineLevel="0" collapsed="false">
      <c r="B21" s="18" t="n">
        <v>17</v>
      </c>
      <c r="C21" s="18" t="n">
        <f aca="false">INT((B21-1)/4)+1</f>
        <v>5</v>
      </c>
      <c r="D21" s="20" t="n">
        <f aca="false">INDEX(CL_CDR_BASE,1,C21)</f>
        <v>0.02</v>
      </c>
      <c r="E21" s="19" t="n">
        <f aca="false">O20</f>
        <v>390.436024100126</v>
      </c>
      <c r="F21" s="19" t="n">
        <f aca="false">E21*(1-(1-D21)^0.25)</f>
        <v>1.96699467167951</v>
      </c>
      <c r="G21" s="19" t="n">
        <f aca="false">F21*CL_REC</f>
        <v>1.37689627017566</v>
      </c>
      <c r="H21" s="19" t="n">
        <f aca="false">F21-G21</f>
        <v>0.590098401503853</v>
      </c>
      <c r="I21" s="19" t="n">
        <f aca="false">E21-F21</f>
        <v>388.469029428447</v>
      </c>
      <c r="J21" s="19" t="n">
        <f aca="false">I21*(CL_SOFR+CL_WAS)/4</f>
        <v>7.28379430178338</v>
      </c>
      <c r="K21" s="19" t="n">
        <f aca="false">IF(B21&lt;=CL_RP,0,I21*(1-(1-CL_PP)^0.25))</f>
        <v>0</v>
      </c>
      <c r="L21" s="19" t="n">
        <f aca="false">IF(B21&lt;=CL_RP,I21+G21,I21-K21)</f>
        <v>389.845925698622</v>
      </c>
      <c r="M21" s="19" t="n">
        <f aca="false">IF(B21=CL_LIFE,L21*CL_PX,0)</f>
        <v>0</v>
      </c>
      <c r="N21" s="19" t="n">
        <f aca="false">IF(B21&lt;=CL_RP,0,K21+G21)+M21</f>
        <v>0</v>
      </c>
      <c r="O21" s="19" t="n">
        <f aca="false">IF(B21&gt;=CL_LIFE,0,L21)</f>
        <v>389.845925698622</v>
      </c>
      <c r="P21" s="19" t="n">
        <f aca="false">MIN(J21,E21*(CL_SEXP+CL_SFEE)/4)</f>
        <v>0.195218012050063</v>
      </c>
      <c r="Q21" s="19" t="n">
        <f aca="false">J21-P21</f>
        <v>7.08857628973331</v>
      </c>
      <c r="R21" s="19" t="n">
        <f aca="false">CD20</f>
        <v>248</v>
      </c>
      <c r="S21" s="19" t="n">
        <f aca="false">R21*(CL_SOFR+CL_AAA_SP)/4</f>
        <v>3.255</v>
      </c>
      <c r="T21" s="19" t="n">
        <f aca="false">MIN(Q21,S21)</f>
        <v>3.255</v>
      </c>
      <c r="U21" s="19" t="n">
        <f aca="false">R21</f>
        <v>248</v>
      </c>
      <c r="V21" s="19" t="n">
        <f aca="false">Q21-T21</f>
        <v>3.83357628973331</v>
      </c>
      <c r="W21" s="19" t="n">
        <f aca="false">CE20</f>
        <v>44</v>
      </c>
      <c r="X21" s="19" t="n">
        <f aca="false">W21*(CL_SOFR+CL_AA_SP)/4</f>
        <v>0.6325</v>
      </c>
      <c r="Y21" s="19" t="n">
        <f aca="false">MIN(V21,X21)</f>
        <v>0.6325</v>
      </c>
      <c r="Z21" s="19" t="n">
        <f aca="false">W21</f>
        <v>44</v>
      </c>
      <c r="AA21" s="19" t="n">
        <f aca="false">V21-Y21</f>
        <v>3.20107628973331</v>
      </c>
      <c r="AB21" s="20" t="n">
        <f aca="false">IF((U21+Z21)&gt;0,(O21+N21)/(U21+Z21),9.9)</f>
        <v>1.33508878663912</v>
      </c>
      <c r="AC21" s="19" t="n">
        <f aca="false">IF(AND(B21&lt;CL_LIFE,AB21&lt;CL_AA_TR),MIN(AA21,(U21+Z21)-(O21+N21)/CL_AA_TR),0)</f>
        <v>0</v>
      </c>
      <c r="AD21" s="19" t="n">
        <f aca="false">U21-MIN(U21,MAX(0,AC21-(0)))</f>
        <v>248</v>
      </c>
      <c r="AE21" s="19" t="n">
        <f aca="false">Z21-MIN(Z21,MAX(0,AC21-(U21)))</f>
        <v>44</v>
      </c>
      <c r="AF21" s="19" t="n">
        <f aca="false">AJ21-MIN(AJ21,MAX(0,AC21-(U21+Z21)))</f>
        <v>24</v>
      </c>
      <c r="AG21" s="19" t="n">
        <f aca="false">AW21-MIN(AW21,MAX(0,AC21-(U21+Z21+AJ21)))</f>
        <v>24</v>
      </c>
      <c r="AH21" s="19" t="n">
        <f aca="false">BJ21-MIN(BJ21,MAX(0,AC21-(U21+Z21+AJ21+AW21)))</f>
        <v>16</v>
      </c>
      <c r="AI21" s="19" t="n">
        <f aca="false">AA21-AC21</f>
        <v>3.20107628973331</v>
      </c>
      <c r="AJ21" s="19" t="n">
        <f aca="false">CF20</f>
        <v>24</v>
      </c>
      <c r="AK21" s="19" t="n">
        <f aca="false">AJ21*(CL_SOFR+CL_A_SP)/4</f>
        <v>0.369</v>
      </c>
      <c r="AL21" s="19" t="n">
        <f aca="false">MIN(AI21,AK21)</f>
        <v>0.369</v>
      </c>
      <c r="AM21" s="19" t="n">
        <f aca="false">AF21+AK21-AL21</f>
        <v>24</v>
      </c>
      <c r="AN21" s="19" t="n">
        <f aca="false">AI21-AL21</f>
        <v>2.83207628973331</v>
      </c>
      <c r="AO21" s="20" t="n">
        <f aca="false">IF((AD21+AE21+AM21)&gt;0,(O21+N21)/(AD21+AE21+AM21),9.9)</f>
        <v>1.23368963828678</v>
      </c>
      <c r="AP21" s="19" t="n">
        <f aca="false">IF(AND(B21&lt;CL_LIFE,AO21&lt;CL_A_TR),MIN(AN21,(AD21+AE21+AM21)-(O21+N21)/CL_A_TR),0)</f>
        <v>0</v>
      </c>
      <c r="AQ21" s="19" t="n">
        <f aca="false">AD21-MIN(AD21,MAX(0,AP21-(0)))</f>
        <v>248</v>
      </c>
      <c r="AR21" s="19" t="n">
        <f aca="false">AE21-MIN(AE21,MAX(0,AP21-(AD21)))</f>
        <v>44</v>
      </c>
      <c r="AS21" s="19" t="n">
        <f aca="false">AM21-MIN(AM21,MAX(0,AP21-(AD21+AE21)))</f>
        <v>24</v>
      </c>
      <c r="AT21" s="19" t="n">
        <f aca="false">AG21-MIN(AG21,MAX(0,AP21-(AD21+AE21+AM21)))</f>
        <v>24</v>
      </c>
      <c r="AU21" s="19" t="n">
        <f aca="false">AH21-MIN(AH21,MAX(0,AP21-(AD21+AE21+AM21+AG21)))</f>
        <v>16</v>
      </c>
      <c r="AV21" s="19" t="n">
        <f aca="false">AN21-AP21</f>
        <v>2.83207628973331</v>
      </c>
      <c r="AW21" s="19" t="n">
        <f aca="false">CG20</f>
        <v>24</v>
      </c>
      <c r="AX21" s="19" t="n">
        <f aca="false">AW21*(CL_SOFR+CL_BBB_SP)/4</f>
        <v>0.432</v>
      </c>
      <c r="AY21" s="19" t="n">
        <f aca="false">MIN(AV21,AX21)</f>
        <v>0.432</v>
      </c>
      <c r="AZ21" s="19" t="n">
        <f aca="false">AT21+AX21-AY21</f>
        <v>24</v>
      </c>
      <c r="BA21" s="19" t="n">
        <f aca="false">AV21-AY21</f>
        <v>2.40007628973331</v>
      </c>
      <c r="BB21" s="20" t="n">
        <f aca="false">IF((AQ21+AR21+AS21+AZ21)&gt;0,(O21+N21)/(AQ21+AR21+AS21+AZ21),9.9)</f>
        <v>1.14660566381948</v>
      </c>
      <c r="BC21" s="19" t="n">
        <f aca="false">IF(AND(B21&lt;CL_LIFE,BB21&lt;CL_BBB_TR),MIN(BA21,(AQ21+AR21+AS21+AZ21)-(O21+N21)/CL_BBB_TR),0)</f>
        <v>0</v>
      </c>
      <c r="BD21" s="19" t="n">
        <f aca="false">AQ21-MIN(AQ21,MAX(0,BC21-(0)))</f>
        <v>248</v>
      </c>
      <c r="BE21" s="19" t="n">
        <f aca="false">AR21-MIN(AR21,MAX(0,BC21-(AQ21)))</f>
        <v>44</v>
      </c>
      <c r="BF21" s="19" t="n">
        <f aca="false">AS21-MIN(AS21,MAX(0,BC21-(AQ21+AR21)))</f>
        <v>24</v>
      </c>
      <c r="BG21" s="19" t="n">
        <f aca="false">AZ21-MIN(AZ21,MAX(0,BC21-(AQ21+AR21+AS21)))</f>
        <v>24</v>
      </c>
      <c r="BH21" s="19" t="n">
        <f aca="false">AU21-MIN(AU21,MAX(0,BC21-(AQ21+AR21+AS21+AZ21)))</f>
        <v>16</v>
      </c>
      <c r="BI21" s="19" t="n">
        <f aca="false">BA21-BC21</f>
        <v>2.40007628973331</v>
      </c>
      <c r="BJ21" s="19" t="n">
        <f aca="false">CH20</f>
        <v>16</v>
      </c>
      <c r="BK21" s="19" t="n">
        <f aca="false">BJ21*(CL_SOFR+CL_BB_SP)/4</f>
        <v>0.396</v>
      </c>
      <c r="BL21" s="19" t="n">
        <f aca="false">MIN(BI21,BK21)</f>
        <v>0.396</v>
      </c>
      <c r="BM21" s="19" t="n">
        <f aca="false">BH21+BK21-BL21</f>
        <v>16</v>
      </c>
      <c r="BN21" s="19" t="n">
        <f aca="false">BI21-BL21</f>
        <v>2.00407628973331</v>
      </c>
      <c r="BO21" s="20" t="n">
        <f aca="false">IF((BD21+BE21+BF21+BG21+BM21)&gt;0,(O21+N21)/(BD21+BE21+BF21+BG21+BM21),9.9)</f>
        <v>1.09507282499613</v>
      </c>
      <c r="BP21" s="19" t="n">
        <f aca="false">IF(AND(B21&lt;CL_LIFE,BO21&lt;CL_BB_TR),MIN(BN21,(BD21+BE21+BF21+BG21+BM21)-(O21+N21)/CL_BB_TR),0)</f>
        <v>0</v>
      </c>
      <c r="BQ21" s="19" t="n">
        <f aca="false">BD21-MIN(BD21,MAX(0,BP21-(0)))</f>
        <v>248</v>
      </c>
      <c r="BR21" s="19" t="n">
        <f aca="false">BE21-MIN(BE21,MAX(0,BP21-(BD21)))</f>
        <v>44</v>
      </c>
      <c r="BS21" s="19" t="n">
        <f aca="false">BF21-MIN(BF21,MAX(0,BP21-(BD21+BE21)))</f>
        <v>24</v>
      </c>
      <c r="BT21" s="19" t="n">
        <f aca="false">BG21-MIN(BG21,MAX(0,BP21-(BD21+BE21+BF21)))</f>
        <v>24</v>
      </c>
      <c r="BU21" s="19" t="n">
        <f aca="false">BM21-MIN(BM21,MAX(0,BP21-(BD21+BE21+BF21+BG21)))</f>
        <v>16</v>
      </c>
      <c r="BV21" s="19" t="n">
        <f aca="false">BN21-BP21</f>
        <v>2.00407628973331</v>
      </c>
      <c r="BW21" s="19" t="n">
        <f aca="false">MIN(BV21,E21*CL_SUBF/4)</f>
        <v>0.292827018075095</v>
      </c>
      <c r="BX21" s="19" t="n">
        <f aca="false">BV21-BW21</f>
        <v>1.71124927165822</v>
      </c>
      <c r="BY21" s="19" t="n">
        <f aca="false">MIN(BQ21,MAX(0,N21-(0)))</f>
        <v>0</v>
      </c>
      <c r="BZ21" s="19" t="n">
        <f aca="false">MIN(BR21,MAX(0,N21-(BQ21)))</f>
        <v>0</v>
      </c>
      <c r="CA21" s="19" t="n">
        <f aca="false">MIN(BS21,MAX(0,N21-(BQ21+BR21)))</f>
        <v>0</v>
      </c>
      <c r="CB21" s="19" t="n">
        <f aca="false">MIN(BT21,MAX(0,N21-(BQ21+BR21+BS21)))</f>
        <v>0</v>
      </c>
      <c r="CC21" s="19" t="n">
        <f aca="false">MIN(BU21,MAX(0,N21-(BQ21+BR21+BS21+BT21)))</f>
        <v>0</v>
      </c>
      <c r="CD21" s="19" t="n">
        <f aca="false">BQ21-BY21</f>
        <v>248</v>
      </c>
      <c r="CE21" s="19" t="n">
        <f aca="false">BR21-BZ21</f>
        <v>44</v>
      </c>
      <c r="CF21" s="19" t="n">
        <f aca="false">BS21-CA21</f>
        <v>24</v>
      </c>
      <c r="CG21" s="19" t="n">
        <f aca="false">BT21-CB21</f>
        <v>24</v>
      </c>
      <c r="CH21" s="19" t="n">
        <f aca="false">BU21-CC21</f>
        <v>16</v>
      </c>
      <c r="CI21" s="19" t="n">
        <f aca="false">MAX(0,N21-(BQ21+BR21+BS21+BT21+BU21))</f>
        <v>0</v>
      </c>
      <c r="CJ21" s="19" t="n">
        <f aca="false">BX21+CI21</f>
        <v>1.71124927165822</v>
      </c>
      <c r="CK21" s="19" t="n">
        <f aca="false">AC21+AP21+BC21+BP21</f>
        <v>0</v>
      </c>
      <c r="CL21" s="18" t="n">
        <f aca="false">IF(OR(AND(B21&lt;CL_LIFE,AB21&lt;CL_AA_TR),AND(B21&lt;CL_LIFE,AO21&lt;CL_A_TR),AND(B21&lt;CL_LIFE,BB21&lt;CL_BBB_TR),AND(B21&lt;CL_LIFE,BO21&lt;CL_BB_TR)),1,0)</f>
        <v>0</v>
      </c>
    </row>
    <row r="22" customFormat="false" ht="15" hidden="false" customHeight="false" outlineLevel="0" collapsed="false">
      <c r="B22" s="18" t="n">
        <v>18</v>
      </c>
      <c r="C22" s="18" t="n">
        <f aca="false">INT((B22-1)/4)+1</f>
        <v>5</v>
      </c>
      <c r="D22" s="20" t="n">
        <f aca="false">INDEX(CL_CDR_BASE,1,C22)</f>
        <v>0.02</v>
      </c>
      <c r="E22" s="19" t="n">
        <f aca="false">O21</f>
        <v>389.845925698622</v>
      </c>
      <c r="F22" s="19" t="n">
        <f aca="false">E22*(1-(1-D22)^0.25)</f>
        <v>1.96402178920997</v>
      </c>
      <c r="G22" s="19" t="n">
        <f aca="false">F22*CL_REC</f>
        <v>1.37481525244698</v>
      </c>
      <c r="H22" s="19" t="n">
        <f aca="false">F22-G22</f>
        <v>0.589206536762991</v>
      </c>
      <c r="I22" s="19" t="n">
        <f aca="false">E22-F22</f>
        <v>387.881903909412</v>
      </c>
      <c r="J22" s="19" t="n">
        <f aca="false">I22*(CL_SOFR+CL_WAS)/4</f>
        <v>7.27278569830148</v>
      </c>
      <c r="K22" s="19" t="n">
        <f aca="false">IF(B22&lt;=CL_RP,0,I22*(1-(1-CL_PP)^0.25))</f>
        <v>0</v>
      </c>
      <c r="L22" s="19" t="n">
        <f aca="false">IF(B22&lt;=CL_RP,I22+G22,I22-K22)</f>
        <v>389.256719161859</v>
      </c>
      <c r="M22" s="19" t="n">
        <f aca="false">IF(B22=CL_LIFE,L22*CL_PX,0)</f>
        <v>0</v>
      </c>
      <c r="N22" s="19" t="n">
        <f aca="false">IF(B22&lt;=CL_RP,0,K22+G22)+M22</f>
        <v>0</v>
      </c>
      <c r="O22" s="19" t="n">
        <f aca="false">IF(B22&gt;=CL_LIFE,0,L22)</f>
        <v>389.256719161859</v>
      </c>
      <c r="P22" s="19" t="n">
        <f aca="false">MIN(J22,E22*(CL_SEXP+CL_SFEE)/4)</f>
        <v>0.194922962849311</v>
      </c>
      <c r="Q22" s="19" t="n">
        <f aca="false">J22-P22</f>
        <v>7.07786273545217</v>
      </c>
      <c r="R22" s="19" t="n">
        <f aca="false">CD21</f>
        <v>248</v>
      </c>
      <c r="S22" s="19" t="n">
        <f aca="false">R22*(CL_SOFR+CL_AAA_SP)/4</f>
        <v>3.255</v>
      </c>
      <c r="T22" s="19" t="n">
        <f aca="false">MIN(Q22,S22)</f>
        <v>3.255</v>
      </c>
      <c r="U22" s="19" t="n">
        <f aca="false">R22</f>
        <v>248</v>
      </c>
      <c r="V22" s="19" t="n">
        <f aca="false">Q22-T22</f>
        <v>3.82286273545217</v>
      </c>
      <c r="W22" s="19" t="n">
        <f aca="false">CE21</f>
        <v>44</v>
      </c>
      <c r="X22" s="19" t="n">
        <f aca="false">W22*(CL_SOFR+CL_AA_SP)/4</f>
        <v>0.6325</v>
      </c>
      <c r="Y22" s="19" t="n">
        <f aca="false">MIN(V22,X22)</f>
        <v>0.6325</v>
      </c>
      <c r="Z22" s="19" t="n">
        <f aca="false">W22</f>
        <v>44</v>
      </c>
      <c r="AA22" s="19" t="n">
        <f aca="false">V22-Y22</f>
        <v>3.19036273545217</v>
      </c>
      <c r="AB22" s="20" t="n">
        <f aca="false">IF((U22+Z22)&gt;0,(O22+N22)/(U22+Z22),9.9)</f>
        <v>1.33307095603376</v>
      </c>
      <c r="AC22" s="19" t="n">
        <f aca="false">IF(AND(B22&lt;CL_LIFE,AB22&lt;CL_AA_TR),MIN(AA22,(U22+Z22)-(O22+N22)/CL_AA_TR),0)</f>
        <v>0</v>
      </c>
      <c r="AD22" s="19" t="n">
        <f aca="false">U22-MIN(U22,MAX(0,AC22-(0)))</f>
        <v>248</v>
      </c>
      <c r="AE22" s="19" t="n">
        <f aca="false">Z22-MIN(Z22,MAX(0,AC22-(U22)))</f>
        <v>44</v>
      </c>
      <c r="AF22" s="19" t="n">
        <f aca="false">AJ22-MIN(AJ22,MAX(0,AC22-(U22+Z22)))</f>
        <v>24</v>
      </c>
      <c r="AG22" s="19" t="n">
        <f aca="false">AW22-MIN(AW22,MAX(0,AC22-(U22+Z22+AJ22)))</f>
        <v>24</v>
      </c>
      <c r="AH22" s="19" t="n">
        <f aca="false">BJ22-MIN(BJ22,MAX(0,AC22-(U22+Z22+AJ22+AW22)))</f>
        <v>16</v>
      </c>
      <c r="AI22" s="19" t="n">
        <f aca="false">AA22-AC22</f>
        <v>3.19036273545217</v>
      </c>
      <c r="AJ22" s="19" t="n">
        <f aca="false">CF21</f>
        <v>24</v>
      </c>
      <c r="AK22" s="19" t="n">
        <f aca="false">AJ22*(CL_SOFR+CL_A_SP)/4</f>
        <v>0.369</v>
      </c>
      <c r="AL22" s="19" t="n">
        <f aca="false">MIN(AI22,AK22)</f>
        <v>0.369</v>
      </c>
      <c r="AM22" s="19" t="n">
        <f aca="false">AF22+AK22-AL22</f>
        <v>24</v>
      </c>
      <c r="AN22" s="19" t="n">
        <f aca="false">AI22-AL22</f>
        <v>2.82136273545217</v>
      </c>
      <c r="AO22" s="20" t="n">
        <f aca="false">IF((AD22+AE22+AM22)&gt;0,(O22+N22)/(AD22+AE22+AM22),9.9)</f>
        <v>1.2318250606388</v>
      </c>
      <c r="AP22" s="19" t="n">
        <f aca="false">IF(AND(B22&lt;CL_LIFE,AO22&lt;CL_A_TR),MIN(AN22,(AD22+AE22+AM22)-(O22+N22)/CL_A_TR),0)</f>
        <v>0</v>
      </c>
      <c r="AQ22" s="19" t="n">
        <f aca="false">AD22-MIN(AD22,MAX(0,AP22-(0)))</f>
        <v>248</v>
      </c>
      <c r="AR22" s="19" t="n">
        <f aca="false">AE22-MIN(AE22,MAX(0,AP22-(AD22)))</f>
        <v>44</v>
      </c>
      <c r="AS22" s="19" t="n">
        <f aca="false">AM22-MIN(AM22,MAX(0,AP22-(AD22+AE22)))</f>
        <v>24</v>
      </c>
      <c r="AT22" s="19" t="n">
        <f aca="false">AG22-MIN(AG22,MAX(0,AP22-(AD22+AE22+AM22)))</f>
        <v>24</v>
      </c>
      <c r="AU22" s="19" t="n">
        <f aca="false">AH22-MIN(AH22,MAX(0,AP22-(AD22+AE22+AM22+AG22)))</f>
        <v>16</v>
      </c>
      <c r="AV22" s="19" t="n">
        <f aca="false">AN22-AP22</f>
        <v>2.82136273545217</v>
      </c>
      <c r="AW22" s="19" t="n">
        <f aca="false">CG21</f>
        <v>24</v>
      </c>
      <c r="AX22" s="19" t="n">
        <f aca="false">AW22*(CL_SOFR+CL_BBB_SP)/4</f>
        <v>0.432</v>
      </c>
      <c r="AY22" s="19" t="n">
        <f aca="false">MIN(AV22,AX22)</f>
        <v>0.432</v>
      </c>
      <c r="AZ22" s="19" t="n">
        <f aca="false">AT22+AX22-AY22</f>
        <v>24</v>
      </c>
      <c r="BA22" s="19" t="n">
        <f aca="false">AV22-AY22</f>
        <v>2.38936273545217</v>
      </c>
      <c r="BB22" s="20" t="n">
        <f aca="false">IF((AQ22+AR22+AS22+AZ22)&gt;0,(O22+N22)/(AQ22+AR22+AS22+AZ22),9.9)</f>
        <v>1.14487270341723</v>
      </c>
      <c r="BC22" s="19" t="n">
        <f aca="false">IF(AND(B22&lt;CL_LIFE,BB22&lt;CL_BBB_TR),MIN(BA22,(AQ22+AR22+AS22+AZ22)-(O22+N22)/CL_BBB_TR),0)</f>
        <v>0</v>
      </c>
      <c r="BD22" s="19" t="n">
        <f aca="false">AQ22-MIN(AQ22,MAX(0,BC22-(0)))</f>
        <v>248</v>
      </c>
      <c r="BE22" s="19" t="n">
        <f aca="false">AR22-MIN(AR22,MAX(0,BC22-(AQ22)))</f>
        <v>44</v>
      </c>
      <c r="BF22" s="19" t="n">
        <f aca="false">AS22-MIN(AS22,MAX(0,BC22-(AQ22+AR22)))</f>
        <v>24</v>
      </c>
      <c r="BG22" s="19" t="n">
        <f aca="false">AZ22-MIN(AZ22,MAX(0,BC22-(AQ22+AR22+AS22)))</f>
        <v>24</v>
      </c>
      <c r="BH22" s="19" t="n">
        <f aca="false">AU22-MIN(AU22,MAX(0,BC22-(AQ22+AR22+AS22+AZ22)))</f>
        <v>16</v>
      </c>
      <c r="BI22" s="19" t="n">
        <f aca="false">BA22-BC22</f>
        <v>2.38936273545217</v>
      </c>
      <c r="BJ22" s="19" t="n">
        <f aca="false">CH21</f>
        <v>16</v>
      </c>
      <c r="BK22" s="19" t="n">
        <f aca="false">BJ22*(CL_SOFR+CL_BB_SP)/4</f>
        <v>0.396</v>
      </c>
      <c r="BL22" s="19" t="n">
        <f aca="false">MIN(BI22,BK22)</f>
        <v>0.396</v>
      </c>
      <c r="BM22" s="19" t="n">
        <f aca="false">BH22+BK22-BL22</f>
        <v>16</v>
      </c>
      <c r="BN22" s="19" t="n">
        <f aca="false">BI22-BL22</f>
        <v>1.99336273545217</v>
      </c>
      <c r="BO22" s="20" t="n">
        <f aca="false">IF((BD22+BE22+BF22+BG22+BM22)&gt;0,(O22+N22)/(BD22+BE22+BF22+BG22+BM22),9.9)</f>
        <v>1.09341775045466</v>
      </c>
      <c r="BP22" s="19" t="n">
        <f aca="false">IF(AND(B22&lt;CL_LIFE,BO22&lt;CL_BB_TR),MIN(BN22,(BD22+BE22+BF22+BG22+BM22)-(O22+N22)/CL_BB_TR),0)</f>
        <v>0</v>
      </c>
      <c r="BQ22" s="19" t="n">
        <f aca="false">BD22-MIN(BD22,MAX(0,BP22-(0)))</f>
        <v>248</v>
      </c>
      <c r="BR22" s="19" t="n">
        <f aca="false">BE22-MIN(BE22,MAX(0,BP22-(BD22)))</f>
        <v>44</v>
      </c>
      <c r="BS22" s="19" t="n">
        <f aca="false">BF22-MIN(BF22,MAX(0,BP22-(BD22+BE22)))</f>
        <v>24</v>
      </c>
      <c r="BT22" s="19" t="n">
        <f aca="false">BG22-MIN(BG22,MAX(0,BP22-(BD22+BE22+BF22)))</f>
        <v>24</v>
      </c>
      <c r="BU22" s="19" t="n">
        <f aca="false">BM22-MIN(BM22,MAX(0,BP22-(BD22+BE22+BF22+BG22)))</f>
        <v>16</v>
      </c>
      <c r="BV22" s="19" t="n">
        <f aca="false">BN22-BP22</f>
        <v>1.99336273545217</v>
      </c>
      <c r="BW22" s="19" t="n">
        <f aca="false">MIN(BV22,E22*CL_SUBF/4)</f>
        <v>0.292384444273967</v>
      </c>
      <c r="BX22" s="19" t="n">
        <f aca="false">BV22-BW22</f>
        <v>1.7009782911782</v>
      </c>
      <c r="BY22" s="19" t="n">
        <f aca="false">MIN(BQ22,MAX(0,N22-(0)))</f>
        <v>0</v>
      </c>
      <c r="BZ22" s="19" t="n">
        <f aca="false">MIN(BR22,MAX(0,N22-(BQ22)))</f>
        <v>0</v>
      </c>
      <c r="CA22" s="19" t="n">
        <f aca="false">MIN(BS22,MAX(0,N22-(BQ22+BR22)))</f>
        <v>0</v>
      </c>
      <c r="CB22" s="19" t="n">
        <f aca="false">MIN(BT22,MAX(0,N22-(BQ22+BR22+BS22)))</f>
        <v>0</v>
      </c>
      <c r="CC22" s="19" t="n">
        <f aca="false">MIN(BU22,MAX(0,N22-(BQ22+BR22+BS22+BT22)))</f>
        <v>0</v>
      </c>
      <c r="CD22" s="19" t="n">
        <f aca="false">BQ22-BY22</f>
        <v>248</v>
      </c>
      <c r="CE22" s="19" t="n">
        <f aca="false">BR22-BZ22</f>
        <v>44</v>
      </c>
      <c r="CF22" s="19" t="n">
        <f aca="false">BS22-CA22</f>
        <v>24</v>
      </c>
      <c r="CG22" s="19" t="n">
        <f aca="false">BT22-CB22</f>
        <v>24</v>
      </c>
      <c r="CH22" s="19" t="n">
        <f aca="false">BU22-CC22</f>
        <v>16</v>
      </c>
      <c r="CI22" s="19" t="n">
        <f aca="false">MAX(0,N22-(BQ22+BR22+BS22+BT22+BU22))</f>
        <v>0</v>
      </c>
      <c r="CJ22" s="19" t="n">
        <f aca="false">BX22+CI22</f>
        <v>1.7009782911782</v>
      </c>
      <c r="CK22" s="19" t="n">
        <f aca="false">AC22+AP22+BC22+BP22</f>
        <v>0</v>
      </c>
      <c r="CL22" s="18" t="n">
        <f aca="false">IF(OR(AND(B22&lt;CL_LIFE,AB22&lt;CL_AA_TR),AND(B22&lt;CL_LIFE,AO22&lt;CL_A_TR),AND(B22&lt;CL_LIFE,BB22&lt;CL_BBB_TR),AND(B22&lt;CL_LIFE,BO22&lt;CL_BB_TR)),1,0)</f>
        <v>0</v>
      </c>
    </row>
    <row r="23" customFormat="false" ht="15" hidden="false" customHeight="false" outlineLevel="0" collapsed="false">
      <c r="B23" s="18" t="n">
        <v>19</v>
      </c>
      <c r="C23" s="18" t="n">
        <f aca="false">INT((B23-1)/4)+1</f>
        <v>5</v>
      </c>
      <c r="D23" s="20" t="n">
        <f aca="false">INDEX(CL_CDR_BASE,1,C23)</f>
        <v>0.02</v>
      </c>
      <c r="E23" s="19" t="n">
        <f aca="false">O22</f>
        <v>389.256719161859</v>
      </c>
      <c r="F23" s="19" t="n">
        <f aca="false">E23*(1-(1-D23)^0.25)</f>
        <v>1.9610533999047</v>
      </c>
      <c r="G23" s="19" t="n">
        <f aca="false">F23*CL_REC</f>
        <v>1.37273737993329</v>
      </c>
      <c r="H23" s="19" t="n">
        <f aca="false">F23-G23</f>
        <v>0.588316019971409</v>
      </c>
      <c r="I23" s="19" t="n">
        <f aca="false">E23-F23</f>
        <v>387.295665761955</v>
      </c>
      <c r="J23" s="19" t="n">
        <f aca="false">I23*(CL_SOFR+CL_WAS)/4</f>
        <v>7.26179373303665</v>
      </c>
      <c r="K23" s="19" t="n">
        <f aca="false">IF(B23&lt;=CL_RP,0,I23*(1-(1-CL_PP)^0.25))</f>
        <v>0</v>
      </c>
      <c r="L23" s="19" t="n">
        <f aca="false">IF(B23&lt;=CL_RP,I23+G23,I23-K23)</f>
        <v>388.668403141888</v>
      </c>
      <c r="M23" s="19" t="n">
        <f aca="false">IF(B23=CL_LIFE,L23*CL_PX,0)</f>
        <v>0</v>
      </c>
      <c r="N23" s="19" t="n">
        <f aca="false">IF(B23&lt;=CL_RP,0,K23+G23)+M23</f>
        <v>0</v>
      </c>
      <c r="O23" s="19" t="n">
        <f aca="false">IF(B23&gt;=CL_LIFE,0,L23)</f>
        <v>388.668403141888</v>
      </c>
      <c r="P23" s="19" t="n">
        <f aca="false">MIN(J23,E23*(CL_SEXP+CL_SFEE)/4)</f>
        <v>0.19462835958093</v>
      </c>
      <c r="Q23" s="19" t="n">
        <f aca="false">J23-P23</f>
        <v>7.06716537345572</v>
      </c>
      <c r="R23" s="19" t="n">
        <f aca="false">CD22</f>
        <v>248</v>
      </c>
      <c r="S23" s="19" t="n">
        <f aca="false">R23*(CL_SOFR+CL_AAA_SP)/4</f>
        <v>3.255</v>
      </c>
      <c r="T23" s="19" t="n">
        <f aca="false">MIN(Q23,S23)</f>
        <v>3.255</v>
      </c>
      <c r="U23" s="19" t="n">
        <f aca="false">R23</f>
        <v>248</v>
      </c>
      <c r="V23" s="19" t="n">
        <f aca="false">Q23-T23</f>
        <v>3.81216537345572</v>
      </c>
      <c r="W23" s="19" t="n">
        <f aca="false">CE22</f>
        <v>44</v>
      </c>
      <c r="X23" s="19" t="n">
        <f aca="false">W23*(CL_SOFR+CL_AA_SP)/4</f>
        <v>0.6325</v>
      </c>
      <c r="Y23" s="19" t="n">
        <f aca="false">MIN(V23,X23)</f>
        <v>0.6325</v>
      </c>
      <c r="Z23" s="19" t="n">
        <f aca="false">W23</f>
        <v>44</v>
      </c>
      <c r="AA23" s="19" t="n">
        <f aca="false">V23-Y23</f>
        <v>3.17966537345572</v>
      </c>
      <c r="AB23" s="20" t="n">
        <f aca="false">IF((U23+Z23)&gt;0,(O23+N23)/(U23+Z23),9.9)</f>
        <v>1.33105617514345</v>
      </c>
      <c r="AC23" s="19" t="n">
        <f aca="false">IF(AND(B23&lt;CL_LIFE,AB23&lt;CL_AA_TR),MIN(AA23,(U23+Z23)-(O23+N23)/CL_AA_TR),0)</f>
        <v>0</v>
      </c>
      <c r="AD23" s="19" t="n">
        <f aca="false">U23-MIN(U23,MAX(0,AC23-(0)))</f>
        <v>248</v>
      </c>
      <c r="AE23" s="19" t="n">
        <f aca="false">Z23-MIN(Z23,MAX(0,AC23-(U23)))</f>
        <v>44</v>
      </c>
      <c r="AF23" s="19" t="n">
        <f aca="false">AJ23-MIN(AJ23,MAX(0,AC23-(U23+Z23)))</f>
        <v>24</v>
      </c>
      <c r="AG23" s="19" t="n">
        <f aca="false">AW23-MIN(AW23,MAX(0,AC23-(U23+Z23+AJ23)))</f>
        <v>24</v>
      </c>
      <c r="AH23" s="19" t="n">
        <f aca="false">BJ23-MIN(BJ23,MAX(0,AC23-(U23+Z23+AJ23+AW23)))</f>
        <v>16</v>
      </c>
      <c r="AI23" s="19" t="n">
        <f aca="false">AA23-AC23</f>
        <v>3.17966537345572</v>
      </c>
      <c r="AJ23" s="19" t="n">
        <f aca="false">CF22</f>
        <v>24</v>
      </c>
      <c r="AK23" s="19" t="n">
        <f aca="false">AJ23*(CL_SOFR+CL_A_SP)/4</f>
        <v>0.369</v>
      </c>
      <c r="AL23" s="19" t="n">
        <f aca="false">MIN(AI23,AK23)</f>
        <v>0.369</v>
      </c>
      <c r="AM23" s="19" t="n">
        <f aca="false">AF23+AK23-AL23</f>
        <v>24</v>
      </c>
      <c r="AN23" s="19" t="n">
        <f aca="false">AI23-AL23</f>
        <v>2.81066537345572</v>
      </c>
      <c r="AO23" s="20" t="n">
        <f aca="false">IF((AD23+AE23+AM23)&gt;0,(O23+N23)/(AD23+AE23+AM23),9.9)</f>
        <v>1.22996330108192</v>
      </c>
      <c r="AP23" s="19" t="n">
        <f aca="false">IF(AND(B23&lt;CL_LIFE,AO23&lt;CL_A_TR),MIN(AN23,(AD23+AE23+AM23)-(O23+N23)/CL_A_TR),0)</f>
        <v>0</v>
      </c>
      <c r="AQ23" s="19" t="n">
        <f aca="false">AD23-MIN(AD23,MAX(0,AP23-(0)))</f>
        <v>248</v>
      </c>
      <c r="AR23" s="19" t="n">
        <f aca="false">AE23-MIN(AE23,MAX(0,AP23-(AD23)))</f>
        <v>44</v>
      </c>
      <c r="AS23" s="19" t="n">
        <f aca="false">AM23-MIN(AM23,MAX(0,AP23-(AD23+AE23)))</f>
        <v>24</v>
      </c>
      <c r="AT23" s="19" t="n">
        <f aca="false">AG23-MIN(AG23,MAX(0,AP23-(AD23+AE23+AM23)))</f>
        <v>24</v>
      </c>
      <c r="AU23" s="19" t="n">
        <f aca="false">AH23-MIN(AH23,MAX(0,AP23-(AD23+AE23+AM23+AG23)))</f>
        <v>16</v>
      </c>
      <c r="AV23" s="19" t="n">
        <f aca="false">AN23-AP23</f>
        <v>2.81066537345572</v>
      </c>
      <c r="AW23" s="19" t="n">
        <f aca="false">CG22</f>
        <v>24</v>
      </c>
      <c r="AX23" s="19" t="n">
        <f aca="false">AW23*(CL_SOFR+CL_BBB_SP)/4</f>
        <v>0.432</v>
      </c>
      <c r="AY23" s="19" t="n">
        <f aca="false">MIN(AV23,AX23)</f>
        <v>0.432</v>
      </c>
      <c r="AZ23" s="19" t="n">
        <f aca="false">AT23+AX23-AY23</f>
        <v>24</v>
      </c>
      <c r="BA23" s="19" t="n">
        <f aca="false">AV23-AY23</f>
        <v>2.37866537345572</v>
      </c>
      <c r="BB23" s="20" t="n">
        <f aca="false">IF((AQ23+AR23+AS23+AZ23)&gt;0,(O23+N23)/(AQ23+AR23+AS23+AZ23),9.9)</f>
        <v>1.14314236218202</v>
      </c>
      <c r="BC23" s="19" t="n">
        <f aca="false">IF(AND(B23&lt;CL_LIFE,BB23&lt;CL_BBB_TR),MIN(BA23,(AQ23+AR23+AS23+AZ23)-(O23+N23)/CL_BBB_TR),0)</f>
        <v>0</v>
      </c>
      <c r="BD23" s="19" t="n">
        <f aca="false">AQ23-MIN(AQ23,MAX(0,BC23-(0)))</f>
        <v>248</v>
      </c>
      <c r="BE23" s="19" t="n">
        <f aca="false">AR23-MIN(AR23,MAX(0,BC23-(AQ23)))</f>
        <v>44</v>
      </c>
      <c r="BF23" s="19" t="n">
        <f aca="false">AS23-MIN(AS23,MAX(0,BC23-(AQ23+AR23)))</f>
        <v>24</v>
      </c>
      <c r="BG23" s="19" t="n">
        <f aca="false">AZ23-MIN(AZ23,MAX(0,BC23-(AQ23+AR23+AS23)))</f>
        <v>24</v>
      </c>
      <c r="BH23" s="19" t="n">
        <f aca="false">AU23-MIN(AU23,MAX(0,BC23-(AQ23+AR23+AS23+AZ23)))</f>
        <v>16</v>
      </c>
      <c r="BI23" s="19" t="n">
        <f aca="false">BA23-BC23</f>
        <v>2.37866537345572</v>
      </c>
      <c r="BJ23" s="19" t="n">
        <f aca="false">CH22</f>
        <v>16</v>
      </c>
      <c r="BK23" s="19" t="n">
        <f aca="false">BJ23*(CL_SOFR+CL_BB_SP)/4</f>
        <v>0.396</v>
      </c>
      <c r="BL23" s="19" t="n">
        <f aca="false">MIN(BI23,BK23)</f>
        <v>0.396</v>
      </c>
      <c r="BM23" s="19" t="n">
        <f aca="false">BH23+BK23-BL23</f>
        <v>16</v>
      </c>
      <c r="BN23" s="19" t="n">
        <f aca="false">BI23-BL23</f>
        <v>1.98266537345572</v>
      </c>
      <c r="BO23" s="20" t="n">
        <f aca="false">IF((BD23+BE23+BF23+BG23+BM23)&gt;0,(O23+N23)/(BD23+BE23+BF23+BG23+BM23),9.9)</f>
        <v>1.09176517736485</v>
      </c>
      <c r="BP23" s="19" t="n">
        <f aca="false">IF(AND(B23&lt;CL_LIFE,BO23&lt;CL_BB_TR),MIN(BN23,(BD23+BE23+BF23+BG23+BM23)-(O23+N23)/CL_BB_TR),0)</f>
        <v>0</v>
      </c>
      <c r="BQ23" s="19" t="n">
        <f aca="false">BD23-MIN(BD23,MAX(0,BP23-(0)))</f>
        <v>248</v>
      </c>
      <c r="BR23" s="19" t="n">
        <f aca="false">BE23-MIN(BE23,MAX(0,BP23-(BD23)))</f>
        <v>44</v>
      </c>
      <c r="BS23" s="19" t="n">
        <f aca="false">BF23-MIN(BF23,MAX(0,BP23-(BD23+BE23)))</f>
        <v>24</v>
      </c>
      <c r="BT23" s="19" t="n">
        <f aca="false">BG23-MIN(BG23,MAX(0,BP23-(BD23+BE23+BF23)))</f>
        <v>24</v>
      </c>
      <c r="BU23" s="19" t="n">
        <f aca="false">BM23-MIN(BM23,MAX(0,BP23-(BD23+BE23+BF23+BG23)))</f>
        <v>16</v>
      </c>
      <c r="BV23" s="19" t="n">
        <f aca="false">BN23-BP23</f>
        <v>1.98266537345572</v>
      </c>
      <c r="BW23" s="19" t="n">
        <f aca="false">MIN(BV23,E23*CL_SUBF/4)</f>
        <v>0.291942539371394</v>
      </c>
      <c r="BX23" s="19" t="n">
        <f aca="false">BV23-BW23</f>
        <v>1.69072283408433</v>
      </c>
      <c r="BY23" s="19" t="n">
        <f aca="false">MIN(BQ23,MAX(0,N23-(0)))</f>
        <v>0</v>
      </c>
      <c r="BZ23" s="19" t="n">
        <f aca="false">MIN(BR23,MAX(0,N23-(BQ23)))</f>
        <v>0</v>
      </c>
      <c r="CA23" s="19" t="n">
        <f aca="false">MIN(BS23,MAX(0,N23-(BQ23+BR23)))</f>
        <v>0</v>
      </c>
      <c r="CB23" s="19" t="n">
        <f aca="false">MIN(BT23,MAX(0,N23-(BQ23+BR23+BS23)))</f>
        <v>0</v>
      </c>
      <c r="CC23" s="19" t="n">
        <f aca="false">MIN(BU23,MAX(0,N23-(BQ23+BR23+BS23+BT23)))</f>
        <v>0</v>
      </c>
      <c r="CD23" s="19" t="n">
        <f aca="false">BQ23-BY23</f>
        <v>248</v>
      </c>
      <c r="CE23" s="19" t="n">
        <f aca="false">BR23-BZ23</f>
        <v>44</v>
      </c>
      <c r="CF23" s="19" t="n">
        <f aca="false">BS23-CA23</f>
        <v>24</v>
      </c>
      <c r="CG23" s="19" t="n">
        <f aca="false">BT23-CB23</f>
        <v>24</v>
      </c>
      <c r="CH23" s="19" t="n">
        <f aca="false">BU23-CC23</f>
        <v>16</v>
      </c>
      <c r="CI23" s="19" t="n">
        <f aca="false">MAX(0,N23-(BQ23+BR23+BS23+BT23+BU23))</f>
        <v>0</v>
      </c>
      <c r="CJ23" s="19" t="n">
        <f aca="false">BX23+CI23</f>
        <v>1.69072283408433</v>
      </c>
      <c r="CK23" s="19" t="n">
        <f aca="false">AC23+AP23+BC23+BP23</f>
        <v>0</v>
      </c>
      <c r="CL23" s="18" t="n">
        <f aca="false">IF(OR(AND(B23&lt;CL_LIFE,AB23&lt;CL_AA_TR),AND(B23&lt;CL_LIFE,AO23&lt;CL_A_TR),AND(B23&lt;CL_LIFE,BB23&lt;CL_BBB_TR),AND(B23&lt;CL_LIFE,BO23&lt;CL_BB_TR)),1,0)</f>
        <v>0</v>
      </c>
    </row>
    <row r="24" customFormat="false" ht="15" hidden="false" customHeight="false" outlineLevel="0" collapsed="false">
      <c r="B24" s="18" t="n">
        <v>20</v>
      </c>
      <c r="C24" s="18" t="n">
        <f aca="false">INT((B24-1)/4)+1</f>
        <v>5</v>
      </c>
      <c r="D24" s="20" t="n">
        <f aca="false">INDEX(CL_CDR_BASE,1,C24)</f>
        <v>0.02</v>
      </c>
      <c r="E24" s="19" t="n">
        <f aca="false">O23</f>
        <v>388.668403141888</v>
      </c>
      <c r="F24" s="19" t="n">
        <f aca="false">E24*(1-(1-D24)^0.25)</f>
        <v>1.9580894969728</v>
      </c>
      <c r="G24" s="19" t="n">
        <f aca="false">F24*CL_REC</f>
        <v>1.37066264788096</v>
      </c>
      <c r="H24" s="19" t="n">
        <f aca="false">F24-G24</f>
        <v>0.587426849091841</v>
      </c>
      <c r="I24" s="19" t="n">
        <f aca="false">E24-F24</f>
        <v>386.710313644915</v>
      </c>
      <c r="J24" s="19" t="n">
        <f aca="false">I24*(CL_SOFR+CL_WAS)/4</f>
        <v>7.25081838084216</v>
      </c>
      <c r="K24" s="19" t="n">
        <f aca="false">IF(B24&lt;=CL_RP,0,I24*(1-(1-CL_PP)^0.25))</f>
        <v>0</v>
      </c>
      <c r="L24" s="19" t="n">
        <f aca="false">IF(B24&lt;=CL_RP,I24+G24,I24-K24)</f>
        <v>388.080976292796</v>
      </c>
      <c r="M24" s="19" t="n">
        <f aca="false">IF(B24=CL_LIFE,L24*CL_PX,0)</f>
        <v>0</v>
      </c>
      <c r="N24" s="19" t="n">
        <f aca="false">IF(B24&lt;=CL_RP,0,K24+G24)+M24</f>
        <v>0</v>
      </c>
      <c r="O24" s="19" t="n">
        <f aca="false">IF(B24&gt;=CL_LIFE,0,L24)</f>
        <v>388.080976292796</v>
      </c>
      <c r="P24" s="19" t="n">
        <f aca="false">MIN(J24,E24*(CL_SEXP+CL_SFEE)/4)</f>
        <v>0.194334201570944</v>
      </c>
      <c r="Q24" s="19" t="n">
        <f aca="false">J24-P24</f>
        <v>7.05648417927122</v>
      </c>
      <c r="R24" s="19" t="n">
        <f aca="false">CD23</f>
        <v>248</v>
      </c>
      <c r="S24" s="19" t="n">
        <f aca="false">R24*(CL_SOFR+CL_AAA_SP)/4</f>
        <v>3.255</v>
      </c>
      <c r="T24" s="19" t="n">
        <f aca="false">MIN(Q24,S24)</f>
        <v>3.255</v>
      </c>
      <c r="U24" s="19" t="n">
        <f aca="false">R24</f>
        <v>248</v>
      </c>
      <c r="V24" s="19" t="n">
        <f aca="false">Q24-T24</f>
        <v>3.80148417927122</v>
      </c>
      <c r="W24" s="19" t="n">
        <f aca="false">CE23</f>
        <v>44</v>
      </c>
      <c r="X24" s="19" t="n">
        <f aca="false">W24*(CL_SOFR+CL_AA_SP)/4</f>
        <v>0.6325</v>
      </c>
      <c r="Y24" s="19" t="n">
        <f aca="false">MIN(V24,X24)</f>
        <v>0.6325</v>
      </c>
      <c r="Z24" s="19" t="n">
        <f aca="false">W24</f>
        <v>44</v>
      </c>
      <c r="AA24" s="19" t="n">
        <f aca="false">V24-Y24</f>
        <v>3.16898417927122</v>
      </c>
      <c r="AB24" s="20" t="n">
        <f aca="false">IF((U24+Z24)&gt;0,(O24+N24)/(U24+Z24),9.9)</f>
        <v>1.32904443935889</v>
      </c>
      <c r="AC24" s="19" t="n">
        <f aca="false">IF(AND(B24&lt;CL_LIFE,AB24&lt;CL_AA_TR),MIN(AA24,(U24+Z24)-(O24+N24)/CL_AA_TR),0)</f>
        <v>0</v>
      </c>
      <c r="AD24" s="19" t="n">
        <f aca="false">U24-MIN(U24,MAX(0,AC24-(0)))</f>
        <v>248</v>
      </c>
      <c r="AE24" s="19" t="n">
        <f aca="false">Z24-MIN(Z24,MAX(0,AC24-(U24)))</f>
        <v>44</v>
      </c>
      <c r="AF24" s="19" t="n">
        <f aca="false">AJ24-MIN(AJ24,MAX(0,AC24-(U24+Z24)))</f>
        <v>24</v>
      </c>
      <c r="AG24" s="19" t="n">
        <f aca="false">AW24-MIN(AW24,MAX(0,AC24-(U24+Z24+AJ24)))</f>
        <v>24</v>
      </c>
      <c r="AH24" s="19" t="n">
        <f aca="false">BJ24-MIN(BJ24,MAX(0,AC24-(U24+Z24+AJ24+AW24)))</f>
        <v>16</v>
      </c>
      <c r="AI24" s="19" t="n">
        <f aca="false">AA24-AC24</f>
        <v>3.16898417927122</v>
      </c>
      <c r="AJ24" s="19" t="n">
        <f aca="false">CF23</f>
        <v>24</v>
      </c>
      <c r="AK24" s="19" t="n">
        <f aca="false">AJ24*(CL_SOFR+CL_A_SP)/4</f>
        <v>0.369</v>
      </c>
      <c r="AL24" s="19" t="n">
        <f aca="false">MIN(AI24,AK24)</f>
        <v>0.369</v>
      </c>
      <c r="AM24" s="19" t="n">
        <f aca="false">AF24+AK24-AL24</f>
        <v>24</v>
      </c>
      <c r="AN24" s="19" t="n">
        <f aca="false">AI24-AL24</f>
        <v>2.79998417927122</v>
      </c>
      <c r="AO24" s="20" t="n">
        <f aca="false">IF((AD24+AE24+AM24)&gt;0,(O24+N24)/(AD24+AE24+AM24),9.9)</f>
        <v>1.22810435535695</v>
      </c>
      <c r="AP24" s="19" t="n">
        <f aca="false">IF(AND(B24&lt;CL_LIFE,AO24&lt;CL_A_TR),MIN(AN24,(AD24+AE24+AM24)-(O24+N24)/CL_A_TR),0)</f>
        <v>0</v>
      </c>
      <c r="AQ24" s="19" t="n">
        <f aca="false">AD24-MIN(AD24,MAX(0,AP24-(0)))</f>
        <v>248</v>
      </c>
      <c r="AR24" s="19" t="n">
        <f aca="false">AE24-MIN(AE24,MAX(0,AP24-(AD24)))</f>
        <v>44</v>
      </c>
      <c r="AS24" s="19" t="n">
        <f aca="false">AM24-MIN(AM24,MAX(0,AP24-(AD24+AE24)))</f>
        <v>24</v>
      </c>
      <c r="AT24" s="19" t="n">
        <f aca="false">AG24-MIN(AG24,MAX(0,AP24-(AD24+AE24+AM24)))</f>
        <v>24</v>
      </c>
      <c r="AU24" s="19" t="n">
        <f aca="false">AH24-MIN(AH24,MAX(0,AP24-(AD24+AE24+AM24+AG24)))</f>
        <v>16</v>
      </c>
      <c r="AV24" s="19" t="n">
        <f aca="false">AN24-AP24</f>
        <v>2.79998417927122</v>
      </c>
      <c r="AW24" s="19" t="n">
        <f aca="false">CG23</f>
        <v>24</v>
      </c>
      <c r="AX24" s="19" t="n">
        <f aca="false">AW24*(CL_SOFR+CL_BBB_SP)/4</f>
        <v>0.432</v>
      </c>
      <c r="AY24" s="19" t="n">
        <f aca="false">MIN(AV24,AX24)</f>
        <v>0.432</v>
      </c>
      <c r="AZ24" s="19" t="n">
        <f aca="false">AT24+AX24-AY24</f>
        <v>24</v>
      </c>
      <c r="BA24" s="19" t="n">
        <f aca="false">AV24-AY24</f>
        <v>2.36798417927122</v>
      </c>
      <c r="BB24" s="20" t="n">
        <f aca="false">IF((AQ24+AR24+AS24+AZ24)&gt;0,(O24+N24)/(AQ24+AR24+AS24+AZ24),9.9)</f>
        <v>1.14141463615528</v>
      </c>
      <c r="BC24" s="19" t="n">
        <f aca="false">IF(AND(B24&lt;CL_LIFE,BB24&lt;CL_BBB_TR),MIN(BA24,(AQ24+AR24+AS24+AZ24)-(O24+N24)/CL_BBB_TR),0)</f>
        <v>0</v>
      </c>
      <c r="BD24" s="19" t="n">
        <f aca="false">AQ24-MIN(AQ24,MAX(0,BC24-(0)))</f>
        <v>248</v>
      </c>
      <c r="BE24" s="19" t="n">
        <f aca="false">AR24-MIN(AR24,MAX(0,BC24-(AQ24)))</f>
        <v>44</v>
      </c>
      <c r="BF24" s="19" t="n">
        <f aca="false">AS24-MIN(AS24,MAX(0,BC24-(AQ24+AR24)))</f>
        <v>24</v>
      </c>
      <c r="BG24" s="19" t="n">
        <f aca="false">AZ24-MIN(AZ24,MAX(0,BC24-(AQ24+AR24+AS24)))</f>
        <v>24</v>
      </c>
      <c r="BH24" s="19" t="n">
        <f aca="false">AU24-MIN(AU24,MAX(0,BC24-(AQ24+AR24+AS24+AZ24)))</f>
        <v>16</v>
      </c>
      <c r="BI24" s="19" t="n">
        <f aca="false">BA24-BC24</f>
        <v>2.36798417927122</v>
      </c>
      <c r="BJ24" s="19" t="n">
        <f aca="false">CH23</f>
        <v>16</v>
      </c>
      <c r="BK24" s="19" t="n">
        <f aca="false">BJ24*(CL_SOFR+CL_BB_SP)/4</f>
        <v>0.396</v>
      </c>
      <c r="BL24" s="19" t="n">
        <f aca="false">MIN(BI24,BK24)</f>
        <v>0.396</v>
      </c>
      <c r="BM24" s="19" t="n">
        <f aca="false">BH24+BK24-BL24</f>
        <v>16</v>
      </c>
      <c r="BN24" s="19" t="n">
        <f aca="false">BI24-BL24</f>
        <v>1.97198417927122</v>
      </c>
      <c r="BO24" s="20" t="n">
        <f aca="false">IF((BD24+BE24+BF24+BG24+BM24)&gt;0,(O24+N24)/(BD24+BE24+BF24+BG24+BM24),9.9)</f>
        <v>1.09011510194606</v>
      </c>
      <c r="BP24" s="19" t="n">
        <f aca="false">IF(AND(B24&lt;CL_LIFE,BO24&lt;CL_BB_TR),MIN(BN24,(BD24+BE24+BF24+BG24+BM24)-(O24+N24)/CL_BB_TR),0)</f>
        <v>0</v>
      </c>
      <c r="BQ24" s="19" t="n">
        <f aca="false">BD24-MIN(BD24,MAX(0,BP24-(0)))</f>
        <v>248</v>
      </c>
      <c r="BR24" s="19" t="n">
        <f aca="false">BE24-MIN(BE24,MAX(0,BP24-(BD24)))</f>
        <v>44</v>
      </c>
      <c r="BS24" s="19" t="n">
        <f aca="false">BF24-MIN(BF24,MAX(0,BP24-(BD24+BE24)))</f>
        <v>24</v>
      </c>
      <c r="BT24" s="19" t="n">
        <f aca="false">BG24-MIN(BG24,MAX(0,BP24-(BD24+BE24+BF24)))</f>
        <v>24</v>
      </c>
      <c r="BU24" s="19" t="n">
        <f aca="false">BM24-MIN(BM24,MAX(0,BP24-(BD24+BE24+BF24+BG24)))</f>
        <v>16</v>
      </c>
      <c r="BV24" s="19" t="n">
        <f aca="false">BN24-BP24</f>
        <v>1.97198417927122</v>
      </c>
      <c r="BW24" s="19" t="n">
        <f aca="false">MIN(BV24,E24*CL_SUBF/4)</f>
        <v>0.291501302356416</v>
      </c>
      <c r="BX24" s="19" t="n">
        <f aca="false">BV24-BW24</f>
        <v>1.6804828769148</v>
      </c>
      <c r="BY24" s="19" t="n">
        <f aca="false">MIN(BQ24,MAX(0,N24-(0)))</f>
        <v>0</v>
      </c>
      <c r="BZ24" s="19" t="n">
        <f aca="false">MIN(BR24,MAX(0,N24-(BQ24)))</f>
        <v>0</v>
      </c>
      <c r="CA24" s="19" t="n">
        <f aca="false">MIN(BS24,MAX(0,N24-(BQ24+BR24)))</f>
        <v>0</v>
      </c>
      <c r="CB24" s="19" t="n">
        <f aca="false">MIN(BT24,MAX(0,N24-(BQ24+BR24+BS24)))</f>
        <v>0</v>
      </c>
      <c r="CC24" s="19" t="n">
        <f aca="false">MIN(BU24,MAX(0,N24-(BQ24+BR24+BS24+BT24)))</f>
        <v>0</v>
      </c>
      <c r="CD24" s="19" t="n">
        <f aca="false">BQ24-BY24</f>
        <v>248</v>
      </c>
      <c r="CE24" s="19" t="n">
        <f aca="false">BR24-BZ24</f>
        <v>44</v>
      </c>
      <c r="CF24" s="19" t="n">
        <f aca="false">BS24-CA24</f>
        <v>24</v>
      </c>
      <c r="CG24" s="19" t="n">
        <f aca="false">BT24-CB24</f>
        <v>24</v>
      </c>
      <c r="CH24" s="19" t="n">
        <f aca="false">BU24-CC24</f>
        <v>16</v>
      </c>
      <c r="CI24" s="19" t="n">
        <f aca="false">MAX(0,N24-(BQ24+BR24+BS24+BT24+BU24))</f>
        <v>0</v>
      </c>
      <c r="CJ24" s="19" t="n">
        <f aca="false">BX24+CI24</f>
        <v>1.6804828769148</v>
      </c>
      <c r="CK24" s="19" t="n">
        <f aca="false">AC24+AP24+BC24+BP24</f>
        <v>0</v>
      </c>
      <c r="CL24" s="18" t="n">
        <f aca="false">IF(OR(AND(B24&lt;CL_LIFE,AB24&lt;CL_AA_TR),AND(B24&lt;CL_LIFE,AO24&lt;CL_A_TR),AND(B24&lt;CL_LIFE,BB24&lt;CL_BBB_TR),AND(B24&lt;CL_LIFE,BO24&lt;CL_BB_TR)),1,0)</f>
        <v>0</v>
      </c>
    </row>
    <row r="25" customFormat="false" ht="15" hidden="false" customHeight="false" outlineLevel="0" collapsed="false">
      <c r="B25" s="18" t="n">
        <v>21</v>
      </c>
      <c r="C25" s="18" t="n">
        <f aca="false">INT((B25-1)/4)+1</f>
        <v>6</v>
      </c>
      <c r="D25" s="20" t="n">
        <f aca="false">INDEX(CL_CDR_BASE,1,C25)</f>
        <v>0.02</v>
      </c>
      <c r="E25" s="19" t="n">
        <f aca="false">O24</f>
        <v>388.080976292796</v>
      </c>
      <c r="F25" s="19" t="n">
        <f aca="false">E25*(1-(1-D25)^0.25)</f>
        <v>1.95513007363366</v>
      </c>
      <c r="G25" s="19" t="n">
        <f aca="false">F25*CL_REC</f>
        <v>1.36859105154356</v>
      </c>
      <c r="H25" s="19" t="n">
        <f aca="false">F25-G25</f>
        <v>0.586539022090098</v>
      </c>
      <c r="I25" s="19" t="n">
        <f aca="false">E25-F25</f>
        <v>386.125846219162</v>
      </c>
      <c r="J25" s="19" t="n">
        <f aca="false">I25*(CL_SOFR+CL_WAS)/4</f>
        <v>7.2398596166093</v>
      </c>
      <c r="K25" s="19" t="n">
        <f aca="false">IF(B25&lt;=CL_RP,0,I25*(1-(1-CL_PP)^0.25))</f>
        <v>20.9505671381389</v>
      </c>
      <c r="L25" s="19" t="n">
        <f aca="false">IF(B25&lt;=CL_RP,I25+G25,I25-K25)</f>
        <v>365.175279081024</v>
      </c>
      <c r="M25" s="19" t="n">
        <f aca="false">IF(B25=CL_LIFE,L25*CL_PX,0)</f>
        <v>0</v>
      </c>
      <c r="N25" s="19" t="n">
        <f aca="false">IF(B25&lt;=CL_RP,0,K25+G25)+M25</f>
        <v>22.3191581896825</v>
      </c>
      <c r="O25" s="19" t="n">
        <f aca="false">IF(B25&gt;=CL_LIFE,0,L25)</f>
        <v>365.175279081024</v>
      </c>
      <c r="P25" s="19" t="n">
        <f aca="false">MIN(J25,E25*(CL_SEXP+CL_SFEE)/4)</f>
        <v>0.194040488146398</v>
      </c>
      <c r="Q25" s="19" t="n">
        <f aca="false">J25-P25</f>
        <v>7.0458191284629</v>
      </c>
      <c r="R25" s="19" t="n">
        <f aca="false">CD24</f>
        <v>248</v>
      </c>
      <c r="S25" s="19" t="n">
        <f aca="false">R25*(CL_SOFR+CL_AAA_SP)/4</f>
        <v>3.255</v>
      </c>
      <c r="T25" s="19" t="n">
        <f aca="false">MIN(Q25,S25)</f>
        <v>3.255</v>
      </c>
      <c r="U25" s="19" t="n">
        <f aca="false">R25</f>
        <v>248</v>
      </c>
      <c r="V25" s="19" t="n">
        <f aca="false">Q25-T25</f>
        <v>3.7908191284629</v>
      </c>
      <c r="W25" s="19" t="n">
        <f aca="false">CE24</f>
        <v>44</v>
      </c>
      <c r="X25" s="19" t="n">
        <f aca="false">W25*(CL_SOFR+CL_AA_SP)/4</f>
        <v>0.6325</v>
      </c>
      <c r="Y25" s="19" t="n">
        <f aca="false">MIN(V25,X25)</f>
        <v>0.6325</v>
      </c>
      <c r="Z25" s="19" t="n">
        <f aca="false">W25</f>
        <v>44</v>
      </c>
      <c r="AA25" s="19" t="n">
        <f aca="false">V25-Y25</f>
        <v>3.1583191284629</v>
      </c>
      <c r="AB25" s="20" t="n">
        <f aca="false">IF((U25+Z25)&gt;0,(O25+N25)/(U25+Z25),9.9)</f>
        <v>1.32703574407776</v>
      </c>
      <c r="AC25" s="19" t="n">
        <f aca="false">IF(AND(B25&lt;CL_LIFE,AB25&lt;CL_AA_TR),MIN(AA25,(U25+Z25)-(O25+N25)/CL_AA_TR),0)</f>
        <v>0</v>
      </c>
      <c r="AD25" s="19" t="n">
        <f aca="false">U25-MIN(U25,MAX(0,AC25-(0)))</f>
        <v>248</v>
      </c>
      <c r="AE25" s="19" t="n">
        <f aca="false">Z25-MIN(Z25,MAX(0,AC25-(U25)))</f>
        <v>44</v>
      </c>
      <c r="AF25" s="19" t="n">
        <f aca="false">AJ25-MIN(AJ25,MAX(0,AC25-(U25+Z25)))</f>
        <v>24</v>
      </c>
      <c r="AG25" s="19" t="n">
        <f aca="false">AW25-MIN(AW25,MAX(0,AC25-(U25+Z25+AJ25)))</f>
        <v>24</v>
      </c>
      <c r="AH25" s="19" t="n">
        <f aca="false">BJ25-MIN(BJ25,MAX(0,AC25-(U25+Z25+AJ25+AW25)))</f>
        <v>16</v>
      </c>
      <c r="AI25" s="19" t="n">
        <f aca="false">AA25-AC25</f>
        <v>3.1583191284629</v>
      </c>
      <c r="AJ25" s="19" t="n">
        <f aca="false">CF24</f>
        <v>24</v>
      </c>
      <c r="AK25" s="19" t="n">
        <f aca="false">AJ25*(CL_SOFR+CL_A_SP)/4</f>
        <v>0.369</v>
      </c>
      <c r="AL25" s="19" t="n">
        <f aca="false">MIN(AI25,AK25)</f>
        <v>0.369</v>
      </c>
      <c r="AM25" s="19" t="n">
        <f aca="false">AF25+AK25-AL25</f>
        <v>24</v>
      </c>
      <c r="AN25" s="19" t="n">
        <f aca="false">AI25-AL25</f>
        <v>2.7893191284629</v>
      </c>
      <c r="AO25" s="20" t="n">
        <f aca="false">IF((AD25+AE25+AM25)&gt;0,(O25+N25)/(AD25+AE25+AM25),9.9)</f>
        <v>1.22624821921109</v>
      </c>
      <c r="AP25" s="19" t="n">
        <f aca="false">IF(AND(B25&lt;CL_LIFE,AO25&lt;CL_A_TR),MIN(AN25,(AD25+AE25+AM25)-(O25+N25)/CL_A_TR),0)</f>
        <v>0</v>
      </c>
      <c r="AQ25" s="19" t="n">
        <f aca="false">AD25-MIN(AD25,MAX(0,AP25-(0)))</f>
        <v>248</v>
      </c>
      <c r="AR25" s="19" t="n">
        <f aca="false">AE25-MIN(AE25,MAX(0,AP25-(AD25)))</f>
        <v>44</v>
      </c>
      <c r="AS25" s="19" t="n">
        <f aca="false">AM25-MIN(AM25,MAX(0,AP25-(AD25+AE25)))</f>
        <v>24</v>
      </c>
      <c r="AT25" s="19" t="n">
        <f aca="false">AG25-MIN(AG25,MAX(0,AP25-(AD25+AE25+AM25)))</f>
        <v>24</v>
      </c>
      <c r="AU25" s="19" t="n">
        <f aca="false">AH25-MIN(AH25,MAX(0,AP25-(AD25+AE25+AM25+AG25)))</f>
        <v>16</v>
      </c>
      <c r="AV25" s="19" t="n">
        <f aca="false">AN25-AP25</f>
        <v>2.7893191284629</v>
      </c>
      <c r="AW25" s="19" t="n">
        <f aca="false">CG24</f>
        <v>24</v>
      </c>
      <c r="AX25" s="19" t="n">
        <f aca="false">AW25*(CL_SOFR+CL_BBB_SP)/4</f>
        <v>0.432</v>
      </c>
      <c r="AY25" s="19" t="n">
        <f aca="false">MIN(AV25,AX25)</f>
        <v>0.432</v>
      </c>
      <c r="AZ25" s="19" t="n">
        <f aca="false">AT25+AX25-AY25</f>
        <v>24</v>
      </c>
      <c r="BA25" s="19" t="n">
        <f aca="false">AV25-AY25</f>
        <v>2.3573191284629</v>
      </c>
      <c r="BB25" s="20" t="n">
        <f aca="false">IF((AQ25+AR25+AS25+AZ25)&gt;0,(O25+N25)/(AQ25+AR25+AS25+AZ25),9.9)</f>
        <v>1.13968952138443</v>
      </c>
      <c r="BC25" s="19" t="n">
        <f aca="false">IF(AND(B25&lt;CL_LIFE,BB25&lt;CL_BBB_TR),MIN(BA25,(AQ25+AR25+AS25+AZ25)-(O25+N25)/CL_BBB_TR),0)</f>
        <v>0</v>
      </c>
      <c r="BD25" s="19" t="n">
        <f aca="false">AQ25-MIN(AQ25,MAX(0,BC25-(0)))</f>
        <v>248</v>
      </c>
      <c r="BE25" s="19" t="n">
        <f aca="false">AR25-MIN(AR25,MAX(0,BC25-(AQ25)))</f>
        <v>44</v>
      </c>
      <c r="BF25" s="19" t="n">
        <f aca="false">AS25-MIN(AS25,MAX(0,BC25-(AQ25+AR25)))</f>
        <v>24</v>
      </c>
      <c r="BG25" s="19" t="n">
        <f aca="false">AZ25-MIN(AZ25,MAX(0,BC25-(AQ25+AR25+AS25)))</f>
        <v>24</v>
      </c>
      <c r="BH25" s="19" t="n">
        <f aca="false">AU25-MIN(AU25,MAX(0,BC25-(AQ25+AR25+AS25+AZ25)))</f>
        <v>16</v>
      </c>
      <c r="BI25" s="19" t="n">
        <f aca="false">BA25-BC25</f>
        <v>2.3573191284629</v>
      </c>
      <c r="BJ25" s="19" t="n">
        <f aca="false">CH24</f>
        <v>16</v>
      </c>
      <c r="BK25" s="19" t="n">
        <f aca="false">BJ25*(CL_SOFR+CL_BB_SP)/4</f>
        <v>0.396</v>
      </c>
      <c r="BL25" s="19" t="n">
        <f aca="false">MIN(BI25,BK25)</f>
        <v>0.396</v>
      </c>
      <c r="BM25" s="19" t="n">
        <f aca="false">BH25+BK25-BL25</f>
        <v>16</v>
      </c>
      <c r="BN25" s="19" t="n">
        <f aca="false">BI25-BL25</f>
        <v>1.9613191284629</v>
      </c>
      <c r="BO25" s="20" t="n">
        <f aca="false">IF((BD25+BE25+BF25+BG25+BM25)&gt;0,(O25+N25)/(BD25+BE25+BF25+BG25+BM25),9.9)</f>
        <v>1.08846752042333</v>
      </c>
      <c r="BP25" s="19" t="n">
        <f aca="false">IF(AND(B25&lt;CL_LIFE,BO25&lt;CL_BB_TR),MIN(BN25,(BD25+BE25+BF25+BG25+BM25)-(O25+N25)/CL_BB_TR),0)</f>
        <v>0</v>
      </c>
      <c r="BQ25" s="19" t="n">
        <f aca="false">BD25-MIN(BD25,MAX(0,BP25-(0)))</f>
        <v>248</v>
      </c>
      <c r="BR25" s="19" t="n">
        <f aca="false">BE25-MIN(BE25,MAX(0,BP25-(BD25)))</f>
        <v>44</v>
      </c>
      <c r="BS25" s="19" t="n">
        <f aca="false">BF25-MIN(BF25,MAX(0,BP25-(BD25+BE25)))</f>
        <v>24</v>
      </c>
      <c r="BT25" s="19" t="n">
        <f aca="false">BG25-MIN(BG25,MAX(0,BP25-(BD25+BE25+BF25)))</f>
        <v>24</v>
      </c>
      <c r="BU25" s="19" t="n">
        <f aca="false">BM25-MIN(BM25,MAX(0,BP25-(BD25+BE25+BF25+BG25)))</f>
        <v>16</v>
      </c>
      <c r="BV25" s="19" t="n">
        <f aca="false">BN25-BP25</f>
        <v>1.9613191284629</v>
      </c>
      <c r="BW25" s="19" t="n">
        <f aca="false">MIN(BV25,E25*CL_SUBF/4)</f>
        <v>0.291060732219597</v>
      </c>
      <c r="BX25" s="19" t="n">
        <f aca="false">BV25-BW25</f>
        <v>1.6702583962433</v>
      </c>
      <c r="BY25" s="19" t="n">
        <f aca="false">MIN(BQ25,MAX(0,N25-(0)))</f>
        <v>22.3191581896825</v>
      </c>
      <c r="BZ25" s="19" t="n">
        <f aca="false">MIN(BR25,MAX(0,N25-(BQ25)))</f>
        <v>0</v>
      </c>
      <c r="CA25" s="19" t="n">
        <f aca="false">MIN(BS25,MAX(0,N25-(BQ25+BR25)))</f>
        <v>0</v>
      </c>
      <c r="CB25" s="19" t="n">
        <f aca="false">MIN(BT25,MAX(0,N25-(BQ25+BR25+BS25)))</f>
        <v>0</v>
      </c>
      <c r="CC25" s="19" t="n">
        <f aca="false">MIN(BU25,MAX(0,N25-(BQ25+BR25+BS25+BT25)))</f>
        <v>0</v>
      </c>
      <c r="CD25" s="19" t="n">
        <f aca="false">BQ25-BY25</f>
        <v>225.680841810318</v>
      </c>
      <c r="CE25" s="19" t="n">
        <f aca="false">BR25-BZ25</f>
        <v>44</v>
      </c>
      <c r="CF25" s="19" t="n">
        <f aca="false">BS25-CA25</f>
        <v>24</v>
      </c>
      <c r="CG25" s="19" t="n">
        <f aca="false">BT25-CB25</f>
        <v>24</v>
      </c>
      <c r="CH25" s="19" t="n">
        <f aca="false">BU25-CC25</f>
        <v>16</v>
      </c>
      <c r="CI25" s="19" t="n">
        <f aca="false">MAX(0,N25-(BQ25+BR25+BS25+BT25+BU25))</f>
        <v>0</v>
      </c>
      <c r="CJ25" s="19" t="n">
        <f aca="false">BX25+CI25</f>
        <v>1.6702583962433</v>
      </c>
      <c r="CK25" s="19" t="n">
        <f aca="false">AC25+AP25+BC25+BP25</f>
        <v>0</v>
      </c>
      <c r="CL25" s="18" t="n">
        <f aca="false">IF(OR(AND(B25&lt;CL_LIFE,AB25&lt;CL_AA_TR),AND(B25&lt;CL_LIFE,AO25&lt;CL_A_TR),AND(B25&lt;CL_LIFE,BB25&lt;CL_BBB_TR),AND(B25&lt;CL_LIFE,BO25&lt;CL_BB_TR)),1,0)</f>
        <v>0</v>
      </c>
    </row>
    <row r="26" customFormat="false" ht="15" hidden="false" customHeight="false" outlineLevel="0" collapsed="false">
      <c r="B26" s="18" t="n">
        <v>22</v>
      </c>
      <c r="C26" s="18" t="n">
        <f aca="false">INT((B26-1)/4)+1</f>
        <v>6</v>
      </c>
      <c r="D26" s="20" t="n">
        <f aca="false">INDEX(CL_CDR_BASE,1,C26)</f>
        <v>0.02</v>
      </c>
      <c r="E26" s="19" t="n">
        <f aca="false">O25</f>
        <v>365.175279081024</v>
      </c>
      <c r="F26" s="19" t="n">
        <f aca="false">E26*(1-(1-D26)^0.25)</f>
        <v>1.83973246279459</v>
      </c>
      <c r="G26" s="19" t="n">
        <f aca="false">F26*CL_REC</f>
        <v>1.28781272395621</v>
      </c>
      <c r="H26" s="19" t="n">
        <f aca="false">F26-G26</f>
        <v>0.551919738838376</v>
      </c>
      <c r="I26" s="19" t="n">
        <f aca="false">E26-F26</f>
        <v>363.335546618229</v>
      </c>
      <c r="J26" s="19" t="n">
        <f aca="false">I26*(CL_SOFR+CL_WAS)/4</f>
        <v>6.81254149909179</v>
      </c>
      <c r="K26" s="19" t="n">
        <f aca="false">IF(B26&lt;=CL_RP,0,I26*(1-(1-CL_PP)^0.25))</f>
        <v>19.7140021514567</v>
      </c>
      <c r="L26" s="19" t="n">
        <f aca="false">IF(B26&lt;=CL_RP,I26+G26,I26-K26)</f>
        <v>343.621544466772</v>
      </c>
      <c r="M26" s="19" t="n">
        <f aca="false">IF(B26=CL_LIFE,L26*CL_PX,0)</f>
        <v>0</v>
      </c>
      <c r="N26" s="19" t="n">
        <f aca="false">IF(B26&lt;=CL_RP,0,K26+G26)+M26</f>
        <v>21.0018148754129</v>
      </c>
      <c r="O26" s="19" t="n">
        <f aca="false">IF(B26&gt;=CL_LIFE,0,L26)</f>
        <v>343.621544466772</v>
      </c>
      <c r="P26" s="19" t="n">
        <f aca="false">MIN(J26,E26*(CL_SEXP+CL_SFEE)/4)</f>
        <v>0.182587639540512</v>
      </c>
      <c r="Q26" s="19" t="n">
        <f aca="false">J26-P26</f>
        <v>6.62995385955128</v>
      </c>
      <c r="R26" s="19" t="n">
        <f aca="false">CD25</f>
        <v>225.680841810318</v>
      </c>
      <c r="S26" s="19" t="n">
        <f aca="false">R26*(CL_SOFR+CL_AAA_SP)/4</f>
        <v>2.96206104876042</v>
      </c>
      <c r="T26" s="19" t="n">
        <f aca="false">MIN(Q26,S26)</f>
        <v>2.96206104876042</v>
      </c>
      <c r="U26" s="19" t="n">
        <f aca="false">R26</f>
        <v>225.680841810318</v>
      </c>
      <c r="V26" s="19" t="n">
        <f aca="false">Q26-T26</f>
        <v>3.66789281079086</v>
      </c>
      <c r="W26" s="19" t="n">
        <f aca="false">CE25</f>
        <v>44</v>
      </c>
      <c r="X26" s="19" t="n">
        <f aca="false">W26*(CL_SOFR+CL_AA_SP)/4</f>
        <v>0.6325</v>
      </c>
      <c r="Y26" s="19" t="n">
        <f aca="false">MIN(V26,X26)</f>
        <v>0.6325</v>
      </c>
      <c r="Z26" s="19" t="n">
        <f aca="false">W26</f>
        <v>44</v>
      </c>
      <c r="AA26" s="19" t="n">
        <f aca="false">V26-Y26</f>
        <v>3.03539281079086</v>
      </c>
      <c r="AB26" s="20" t="n">
        <f aca="false">IF((U26+Z26)&gt;0,(O26+N26)/(U26+Z26),9.9)</f>
        <v>1.35205510667549</v>
      </c>
      <c r="AC26" s="19" t="n">
        <f aca="false">IF(AND(B26&lt;CL_LIFE,AB26&lt;CL_AA_TR),MIN(AA26,(U26+Z26)-(O26+N26)/CL_AA_TR),0)</f>
        <v>0</v>
      </c>
      <c r="AD26" s="19" t="n">
        <f aca="false">U26-MIN(U26,MAX(0,AC26-(0)))</f>
        <v>225.680841810318</v>
      </c>
      <c r="AE26" s="19" t="n">
        <f aca="false">Z26-MIN(Z26,MAX(0,AC26-(U26)))</f>
        <v>44</v>
      </c>
      <c r="AF26" s="19" t="n">
        <f aca="false">AJ26-MIN(AJ26,MAX(0,AC26-(U26+Z26)))</f>
        <v>24</v>
      </c>
      <c r="AG26" s="19" t="n">
        <f aca="false">AW26-MIN(AW26,MAX(0,AC26-(U26+Z26+AJ26)))</f>
        <v>24</v>
      </c>
      <c r="AH26" s="19" t="n">
        <f aca="false">BJ26-MIN(BJ26,MAX(0,AC26-(U26+Z26+AJ26+AW26)))</f>
        <v>16</v>
      </c>
      <c r="AI26" s="19" t="n">
        <f aca="false">AA26-AC26</f>
        <v>3.03539281079086</v>
      </c>
      <c r="AJ26" s="19" t="n">
        <f aca="false">CF25</f>
        <v>24</v>
      </c>
      <c r="AK26" s="19" t="n">
        <f aca="false">AJ26*(CL_SOFR+CL_A_SP)/4</f>
        <v>0.369</v>
      </c>
      <c r="AL26" s="19" t="n">
        <f aca="false">MIN(AI26,AK26)</f>
        <v>0.369</v>
      </c>
      <c r="AM26" s="19" t="n">
        <f aca="false">AF26+AK26-AL26</f>
        <v>24</v>
      </c>
      <c r="AN26" s="19" t="n">
        <f aca="false">AI26-AL26</f>
        <v>2.66639281079086</v>
      </c>
      <c r="AO26" s="20" t="n">
        <f aca="false">IF((AD26+AE26+AM26)&gt;0,(O26+N26)/(AD26+AE26+AM26),9.9)</f>
        <v>1.24156331442855</v>
      </c>
      <c r="AP26" s="19" t="n">
        <f aca="false">IF(AND(B26&lt;CL_LIFE,AO26&lt;CL_A_TR),MIN(AN26,(AD26+AE26+AM26)-(O26+N26)/CL_A_TR),0)</f>
        <v>0</v>
      </c>
      <c r="AQ26" s="19" t="n">
        <f aca="false">AD26-MIN(AD26,MAX(0,AP26-(0)))</f>
        <v>225.680841810318</v>
      </c>
      <c r="AR26" s="19" t="n">
        <f aca="false">AE26-MIN(AE26,MAX(0,AP26-(AD26)))</f>
        <v>44</v>
      </c>
      <c r="AS26" s="19" t="n">
        <f aca="false">AM26-MIN(AM26,MAX(0,AP26-(AD26+AE26)))</f>
        <v>24</v>
      </c>
      <c r="AT26" s="19" t="n">
        <f aca="false">AG26-MIN(AG26,MAX(0,AP26-(AD26+AE26+AM26)))</f>
        <v>24</v>
      </c>
      <c r="AU26" s="19" t="n">
        <f aca="false">AH26-MIN(AH26,MAX(0,AP26-(AD26+AE26+AM26+AG26)))</f>
        <v>16</v>
      </c>
      <c r="AV26" s="19" t="n">
        <f aca="false">AN26-AP26</f>
        <v>2.66639281079086</v>
      </c>
      <c r="AW26" s="19" t="n">
        <f aca="false">CG25</f>
        <v>24</v>
      </c>
      <c r="AX26" s="19" t="n">
        <f aca="false">AW26*(CL_SOFR+CL_BBB_SP)/4</f>
        <v>0.432</v>
      </c>
      <c r="AY26" s="19" t="n">
        <f aca="false">MIN(AV26,AX26)</f>
        <v>0.432</v>
      </c>
      <c r="AZ26" s="19" t="n">
        <f aca="false">AT26+AX26-AY26</f>
        <v>24</v>
      </c>
      <c r="BA26" s="19" t="n">
        <f aca="false">AV26-AY26</f>
        <v>2.23439281079086</v>
      </c>
      <c r="BB26" s="20" t="n">
        <f aca="false">IF((AQ26+AR26+AS26+AZ26)&gt;0,(O26+N26)/(AQ26+AR26+AS26+AZ26),9.9)</f>
        <v>1.14776628412454</v>
      </c>
      <c r="BC26" s="19" t="n">
        <f aca="false">IF(AND(B26&lt;CL_LIFE,BB26&lt;CL_BBB_TR),MIN(BA26,(AQ26+AR26+AS26+AZ26)-(O26+N26)/CL_BBB_TR),0)</f>
        <v>0</v>
      </c>
      <c r="BD26" s="19" t="n">
        <f aca="false">AQ26-MIN(AQ26,MAX(0,BC26-(0)))</f>
        <v>225.680841810318</v>
      </c>
      <c r="BE26" s="19" t="n">
        <f aca="false">AR26-MIN(AR26,MAX(0,BC26-(AQ26)))</f>
        <v>44</v>
      </c>
      <c r="BF26" s="19" t="n">
        <f aca="false">AS26-MIN(AS26,MAX(0,BC26-(AQ26+AR26)))</f>
        <v>24</v>
      </c>
      <c r="BG26" s="19" t="n">
        <f aca="false">AZ26-MIN(AZ26,MAX(0,BC26-(AQ26+AR26+AS26)))</f>
        <v>24</v>
      </c>
      <c r="BH26" s="19" t="n">
        <f aca="false">AU26-MIN(AU26,MAX(0,BC26-(AQ26+AR26+AS26+AZ26)))</f>
        <v>16</v>
      </c>
      <c r="BI26" s="19" t="n">
        <f aca="false">BA26-BC26</f>
        <v>2.23439281079086</v>
      </c>
      <c r="BJ26" s="19" t="n">
        <f aca="false">CH25</f>
        <v>16</v>
      </c>
      <c r="BK26" s="19" t="n">
        <f aca="false">BJ26*(CL_SOFR+CL_BB_SP)/4</f>
        <v>0.396</v>
      </c>
      <c r="BL26" s="19" t="n">
        <f aca="false">MIN(BI26,BK26)</f>
        <v>0.396</v>
      </c>
      <c r="BM26" s="19" t="n">
        <f aca="false">BH26+BK26-BL26</f>
        <v>16</v>
      </c>
      <c r="BN26" s="19" t="n">
        <f aca="false">BI26-BL26</f>
        <v>1.83839281079086</v>
      </c>
      <c r="BO26" s="20" t="n">
        <f aca="false">IF((BD26+BE26+BF26+BG26+BM26)&gt;0,(O26+N26)/(BD26+BE26+BF26+BG26+BM26),9.9)</f>
        <v>1.09273087829674</v>
      </c>
      <c r="BP26" s="19" t="n">
        <f aca="false">IF(AND(B26&lt;CL_LIFE,BO26&lt;CL_BB_TR),MIN(BN26,(BD26+BE26+BF26+BG26+BM26)-(O26+N26)/CL_BB_TR),0)</f>
        <v>0</v>
      </c>
      <c r="BQ26" s="19" t="n">
        <f aca="false">BD26-MIN(BD26,MAX(0,BP26-(0)))</f>
        <v>225.680841810318</v>
      </c>
      <c r="BR26" s="19" t="n">
        <f aca="false">BE26-MIN(BE26,MAX(0,BP26-(BD26)))</f>
        <v>44</v>
      </c>
      <c r="BS26" s="19" t="n">
        <f aca="false">BF26-MIN(BF26,MAX(0,BP26-(BD26+BE26)))</f>
        <v>24</v>
      </c>
      <c r="BT26" s="19" t="n">
        <f aca="false">BG26-MIN(BG26,MAX(0,BP26-(BD26+BE26+BF26)))</f>
        <v>24</v>
      </c>
      <c r="BU26" s="19" t="n">
        <f aca="false">BM26-MIN(BM26,MAX(0,BP26-(BD26+BE26+BF26+BG26)))</f>
        <v>16</v>
      </c>
      <c r="BV26" s="19" t="n">
        <f aca="false">BN26-BP26</f>
        <v>1.83839281079086</v>
      </c>
      <c r="BW26" s="19" t="n">
        <f aca="false">MIN(BV26,E26*CL_SUBF/4)</f>
        <v>0.273881459310768</v>
      </c>
      <c r="BX26" s="19" t="n">
        <f aca="false">BV26-BW26</f>
        <v>1.5645113514801</v>
      </c>
      <c r="BY26" s="19" t="n">
        <f aca="false">MIN(BQ26,MAX(0,N26-(0)))</f>
        <v>21.0018148754129</v>
      </c>
      <c r="BZ26" s="19" t="n">
        <f aca="false">MIN(BR26,MAX(0,N26-(BQ26)))</f>
        <v>0</v>
      </c>
      <c r="CA26" s="19" t="n">
        <f aca="false">MIN(BS26,MAX(0,N26-(BQ26+BR26)))</f>
        <v>0</v>
      </c>
      <c r="CB26" s="19" t="n">
        <f aca="false">MIN(BT26,MAX(0,N26-(BQ26+BR26+BS26)))</f>
        <v>0</v>
      </c>
      <c r="CC26" s="19" t="n">
        <f aca="false">MIN(BU26,MAX(0,N26-(BQ26+BR26+BS26+BT26)))</f>
        <v>0</v>
      </c>
      <c r="CD26" s="19" t="n">
        <f aca="false">BQ26-BY26</f>
        <v>204.679026934905</v>
      </c>
      <c r="CE26" s="19" t="n">
        <f aca="false">BR26-BZ26</f>
        <v>44</v>
      </c>
      <c r="CF26" s="19" t="n">
        <f aca="false">BS26-CA26</f>
        <v>24</v>
      </c>
      <c r="CG26" s="19" t="n">
        <f aca="false">BT26-CB26</f>
        <v>24</v>
      </c>
      <c r="CH26" s="19" t="n">
        <f aca="false">BU26-CC26</f>
        <v>16</v>
      </c>
      <c r="CI26" s="19" t="n">
        <f aca="false">MAX(0,N26-(BQ26+BR26+BS26+BT26+BU26))</f>
        <v>0</v>
      </c>
      <c r="CJ26" s="19" t="n">
        <f aca="false">BX26+CI26</f>
        <v>1.5645113514801</v>
      </c>
      <c r="CK26" s="19" t="n">
        <f aca="false">AC26+AP26+BC26+BP26</f>
        <v>0</v>
      </c>
      <c r="CL26" s="18" t="n">
        <f aca="false">IF(OR(AND(B26&lt;CL_LIFE,AB26&lt;CL_AA_TR),AND(B26&lt;CL_LIFE,AO26&lt;CL_A_TR),AND(B26&lt;CL_LIFE,BB26&lt;CL_BBB_TR),AND(B26&lt;CL_LIFE,BO26&lt;CL_BB_TR)),1,0)</f>
        <v>0</v>
      </c>
    </row>
    <row r="27" customFormat="false" ht="15" hidden="false" customHeight="false" outlineLevel="0" collapsed="false">
      <c r="B27" s="18" t="n">
        <v>23</v>
      </c>
      <c r="C27" s="18" t="n">
        <f aca="false">INT((B27-1)/4)+1</f>
        <v>6</v>
      </c>
      <c r="D27" s="20" t="n">
        <f aca="false">INDEX(CL_CDR_BASE,1,C27)</f>
        <v>0.02</v>
      </c>
      <c r="E27" s="19" t="n">
        <f aca="false">O26</f>
        <v>343.621544466772</v>
      </c>
      <c r="F27" s="19" t="n">
        <f aca="false">E27*(1-(1-D27)^0.25)</f>
        <v>1.73114596328102</v>
      </c>
      <c r="G27" s="19" t="n">
        <f aca="false">F27*CL_REC</f>
        <v>1.21180217429671</v>
      </c>
      <c r="H27" s="19" t="n">
        <f aca="false">F27-G27</f>
        <v>0.519343788984306</v>
      </c>
      <c r="I27" s="19" t="n">
        <f aca="false">E27-F27</f>
        <v>341.890398503491</v>
      </c>
      <c r="J27" s="19" t="n">
        <f aca="false">I27*(CL_SOFR+CL_WAS)/4</f>
        <v>6.41044497194046</v>
      </c>
      <c r="K27" s="19" t="n">
        <f aca="false">IF(B27&lt;=CL_RP,0,I27*(1-(1-CL_PP)^0.25))</f>
        <v>18.5504229200625</v>
      </c>
      <c r="L27" s="19" t="n">
        <f aca="false">IF(B27&lt;=CL_RP,I27+G27,I27-K27)</f>
        <v>323.339975583429</v>
      </c>
      <c r="M27" s="19" t="n">
        <f aca="false">IF(B27=CL_LIFE,L27*CL_PX,0)</f>
        <v>0</v>
      </c>
      <c r="N27" s="19" t="n">
        <f aca="false">IF(B27&lt;=CL_RP,0,K27+G27)+M27</f>
        <v>19.7622250943592</v>
      </c>
      <c r="O27" s="19" t="n">
        <f aca="false">IF(B27&gt;=CL_LIFE,0,L27)</f>
        <v>323.339975583429</v>
      </c>
      <c r="P27" s="19" t="n">
        <f aca="false">MIN(J27,E27*(CL_SEXP+CL_SFEE)/4)</f>
        <v>0.171810772233386</v>
      </c>
      <c r="Q27" s="19" t="n">
        <f aca="false">J27-P27</f>
        <v>6.23863419970708</v>
      </c>
      <c r="R27" s="19" t="n">
        <f aca="false">CD26</f>
        <v>204.679026934905</v>
      </c>
      <c r="S27" s="19" t="n">
        <f aca="false">R27*(CL_SOFR+CL_AAA_SP)/4</f>
        <v>2.68641222852062</v>
      </c>
      <c r="T27" s="19" t="n">
        <f aca="false">MIN(Q27,S27)</f>
        <v>2.68641222852062</v>
      </c>
      <c r="U27" s="19" t="n">
        <f aca="false">R27</f>
        <v>204.679026934905</v>
      </c>
      <c r="V27" s="19" t="n">
        <f aca="false">Q27-T27</f>
        <v>3.55222197118645</v>
      </c>
      <c r="W27" s="19" t="n">
        <f aca="false">CE26</f>
        <v>44</v>
      </c>
      <c r="X27" s="19" t="n">
        <f aca="false">W27*(CL_SOFR+CL_AA_SP)/4</f>
        <v>0.6325</v>
      </c>
      <c r="Y27" s="19" t="n">
        <f aca="false">MIN(V27,X27)</f>
        <v>0.6325</v>
      </c>
      <c r="Z27" s="19" t="n">
        <f aca="false">W27</f>
        <v>44</v>
      </c>
      <c r="AA27" s="19" t="n">
        <f aca="false">V27-Y27</f>
        <v>2.91972197118645</v>
      </c>
      <c r="AB27" s="20" t="n">
        <f aca="false">IF((U27+Z27)&gt;0,(O27+N27)/(U27+Z27),9.9)</f>
        <v>1.37969898349168</v>
      </c>
      <c r="AC27" s="19" t="n">
        <f aca="false">IF(AND(B27&lt;CL_LIFE,AB27&lt;CL_AA_TR),MIN(AA27,(U27+Z27)-(O27+N27)/CL_AA_TR),0)</f>
        <v>0</v>
      </c>
      <c r="AD27" s="19" t="n">
        <f aca="false">U27-MIN(U27,MAX(0,AC27-(0)))</f>
        <v>204.679026934905</v>
      </c>
      <c r="AE27" s="19" t="n">
        <f aca="false">Z27-MIN(Z27,MAX(0,AC27-(U27)))</f>
        <v>44</v>
      </c>
      <c r="AF27" s="19" t="n">
        <f aca="false">AJ27-MIN(AJ27,MAX(0,AC27-(U27+Z27)))</f>
        <v>24</v>
      </c>
      <c r="AG27" s="19" t="n">
        <f aca="false">AW27-MIN(AW27,MAX(0,AC27-(U27+Z27+AJ27)))</f>
        <v>24</v>
      </c>
      <c r="AH27" s="19" t="n">
        <f aca="false">BJ27-MIN(BJ27,MAX(0,AC27-(U27+Z27+AJ27+AW27)))</f>
        <v>16</v>
      </c>
      <c r="AI27" s="19" t="n">
        <f aca="false">AA27-AC27</f>
        <v>2.91972197118645</v>
      </c>
      <c r="AJ27" s="19" t="n">
        <f aca="false">CF26</f>
        <v>24</v>
      </c>
      <c r="AK27" s="19" t="n">
        <f aca="false">AJ27*(CL_SOFR+CL_A_SP)/4</f>
        <v>0.369</v>
      </c>
      <c r="AL27" s="19" t="n">
        <f aca="false">MIN(AI27,AK27)</f>
        <v>0.369</v>
      </c>
      <c r="AM27" s="19" t="n">
        <f aca="false">AF27+AK27-AL27</f>
        <v>24</v>
      </c>
      <c r="AN27" s="19" t="n">
        <f aca="false">AI27-AL27</f>
        <v>2.55072197118645</v>
      </c>
      <c r="AO27" s="20" t="n">
        <f aca="false">IF((AD27+AE27+AM27)&gt;0,(O27+N27)/(AD27+AE27+AM27),9.9)</f>
        <v>1.25826399094381</v>
      </c>
      <c r="AP27" s="19" t="n">
        <f aca="false">IF(AND(B27&lt;CL_LIFE,AO27&lt;CL_A_TR),MIN(AN27,(AD27+AE27+AM27)-(O27+N27)/CL_A_TR),0)</f>
        <v>0</v>
      </c>
      <c r="AQ27" s="19" t="n">
        <f aca="false">AD27-MIN(AD27,MAX(0,AP27-(0)))</f>
        <v>204.679026934905</v>
      </c>
      <c r="AR27" s="19" t="n">
        <f aca="false">AE27-MIN(AE27,MAX(0,AP27-(AD27)))</f>
        <v>44</v>
      </c>
      <c r="AS27" s="19" t="n">
        <f aca="false">AM27-MIN(AM27,MAX(0,AP27-(AD27+AE27)))</f>
        <v>24</v>
      </c>
      <c r="AT27" s="19" t="n">
        <f aca="false">AG27-MIN(AG27,MAX(0,AP27-(AD27+AE27+AM27)))</f>
        <v>24</v>
      </c>
      <c r="AU27" s="19" t="n">
        <f aca="false">AH27-MIN(AH27,MAX(0,AP27-(AD27+AE27+AM27+AG27)))</f>
        <v>16</v>
      </c>
      <c r="AV27" s="19" t="n">
        <f aca="false">AN27-AP27</f>
        <v>2.55072197118645</v>
      </c>
      <c r="AW27" s="19" t="n">
        <f aca="false">CG26</f>
        <v>24</v>
      </c>
      <c r="AX27" s="19" t="n">
        <f aca="false">AW27*(CL_SOFR+CL_BBB_SP)/4</f>
        <v>0.432</v>
      </c>
      <c r="AY27" s="19" t="n">
        <f aca="false">MIN(AV27,AX27)</f>
        <v>0.432</v>
      </c>
      <c r="AZ27" s="19" t="n">
        <f aca="false">AT27+AX27-AY27</f>
        <v>24</v>
      </c>
      <c r="BA27" s="19" t="n">
        <f aca="false">AV27-AY27</f>
        <v>2.11872197118645</v>
      </c>
      <c r="BB27" s="20" t="n">
        <f aca="false">IF((AQ27+AR27+AS27+AZ27)&gt;0,(O27+N27)/(AQ27+AR27+AS27+AZ27),9.9)</f>
        <v>1.15647608872962</v>
      </c>
      <c r="BC27" s="19" t="n">
        <f aca="false">IF(AND(B27&lt;CL_LIFE,BB27&lt;CL_BBB_TR),MIN(BA27,(AQ27+AR27+AS27+AZ27)-(O27+N27)/CL_BBB_TR),0)</f>
        <v>0</v>
      </c>
      <c r="BD27" s="19" t="n">
        <f aca="false">AQ27-MIN(AQ27,MAX(0,BC27-(0)))</f>
        <v>204.679026934905</v>
      </c>
      <c r="BE27" s="19" t="n">
        <f aca="false">AR27-MIN(AR27,MAX(0,BC27-(AQ27)))</f>
        <v>44</v>
      </c>
      <c r="BF27" s="19" t="n">
        <f aca="false">AS27-MIN(AS27,MAX(0,BC27-(AQ27+AR27)))</f>
        <v>24</v>
      </c>
      <c r="BG27" s="19" t="n">
        <f aca="false">AZ27-MIN(AZ27,MAX(0,BC27-(AQ27+AR27+AS27)))</f>
        <v>24</v>
      </c>
      <c r="BH27" s="19" t="n">
        <f aca="false">AU27-MIN(AU27,MAX(0,BC27-(AQ27+AR27+AS27+AZ27)))</f>
        <v>16</v>
      </c>
      <c r="BI27" s="19" t="n">
        <f aca="false">BA27-BC27</f>
        <v>2.11872197118645</v>
      </c>
      <c r="BJ27" s="19" t="n">
        <f aca="false">CH26</f>
        <v>16</v>
      </c>
      <c r="BK27" s="19" t="n">
        <f aca="false">BJ27*(CL_SOFR+CL_BB_SP)/4</f>
        <v>0.396</v>
      </c>
      <c r="BL27" s="19" t="n">
        <f aca="false">MIN(BI27,BK27)</f>
        <v>0.396</v>
      </c>
      <c r="BM27" s="19" t="n">
        <f aca="false">BH27+BK27-BL27</f>
        <v>16</v>
      </c>
      <c r="BN27" s="19" t="n">
        <f aca="false">BI27-BL27</f>
        <v>1.72272197118645</v>
      </c>
      <c r="BO27" s="20" t="n">
        <f aca="false">IF((BD27+BE27+BF27+BG27+BM27)&gt;0,(O27+N27)/(BD27+BE27+BF27+BG27+BM27),9.9)</f>
        <v>1.09729841505877</v>
      </c>
      <c r="BP27" s="19" t="n">
        <f aca="false">IF(AND(B27&lt;CL_LIFE,BO27&lt;CL_BB_TR),MIN(BN27,(BD27+BE27+BF27+BG27+BM27)-(O27+N27)/CL_BB_TR),0)</f>
        <v>0</v>
      </c>
      <c r="BQ27" s="19" t="n">
        <f aca="false">BD27-MIN(BD27,MAX(0,BP27-(0)))</f>
        <v>204.679026934905</v>
      </c>
      <c r="BR27" s="19" t="n">
        <f aca="false">BE27-MIN(BE27,MAX(0,BP27-(BD27)))</f>
        <v>44</v>
      </c>
      <c r="BS27" s="19" t="n">
        <f aca="false">BF27-MIN(BF27,MAX(0,BP27-(BD27+BE27)))</f>
        <v>24</v>
      </c>
      <c r="BT27" s="19" t="n">
        <f aca="false">BG27-MIN(BG27,MAX(0,BP27-(BD27+BE27+BF27)))</f>
        <v>24</v>
      </c>
      <c r="BU27" s="19" t="n">
        <f aca="false">BM27-MIN(BM27,MAX(0,BP27-(BD27+BE27+BF27+BG27)))</f>
        <v>16</v>
      </c>
      <c r="BV27" s="19" t="n">
        <f aca="false">BN27-BP27</f>
        <v>1.72272197118645</v>
      </c>
      <c r="BW27" s="19" t="n">
        <f aca="false">MIN(BV27,E27*CL_SUBF/4)</f>
        <v>0.257716158350079</v>
      </c>
      <c r="BX27" s="19" t="n">
        <f aca="false">BV27-BW27</f>
        <v>1.46500581283637</v>
      </c>
      <c r="BY27" s="19" t="n">
        <f aca="false">MIN(BQ27,MAX(0,N27-(0)))</f>
        <v>19.7622250943592</v>
      </c>
      <c r="BZ27" s="19" t="n">
        <f aca="false">MIN(BR27,MAX(0,N27-(BQ27)))</f>
        <v>0</v>
      </c>
      <c r="CA27" s="19" t="n">
        <f aca="false">MIN(BS27,MAX(0,N27-(BQ27+BR27)))</f>
        <v>0</v>
      </c>
      <c r="CB27" s="19" t="n">
        <f aca="false">MIN(BT27,MAX(0,N27-(BQ27+BR27+BS27)))</f>
        <v>0</v>
      </c>
      <c r="CC27" s="19" t="n">
        <f aca="false">MIN(BU27,MAX(0,N27-(BQ27+BR27+BS27+BT27)))</f>
        <v>0</v>
      </c>
      <c r="CD27" s="19" t="n">
        <f aca="false">BQ27-BY27</f>
        <v>184.916801840545</v>
      </c>
      <c r="CE27" s="19" t="n">
        <f aca="false">BR27-BZ27</f>
        <v>44</v>
      </c>
      <c r="CF27" s="19" t="n">
        <f aca="false">BS27-CA27</f>
        <v>24</v>
      </c>
      <c r="CG27" s="19" t="n">
        <f aca="false">BT27-CB27</f>
        <v>24</v>
      </c>
      <c r="CH27" s="19" t="n">
        <f aca="false">BU27-CC27</f>
        <v>16</v>
      </c>
      <c r="CI27" s="19" t="n">
        <f aca="false">MAX(0,N27-(BQ27+BR27+BS27+BT27+BU27))</f>
        <v>0</v>
      </c>
      <c r="CJ27" s="19" t="n">
        <f aca="false">BX27+CI27</f>
        <v>1.46500581283637</v>
      </c>
      <c r="CK27" s="19" t="n">
        <f aca="false">AC27+AP27+BC27+BP27</f>
        <v>0</v>
      </c>
      <c r="CL27" s="18" t="n">
        <f aca="false">IF(OR(AND(B27&lt;CL_LIFE,AB27&lt;CL_AA_TR),AND(B27&lt;CL_LIFE,AO27&lt;CL_A_TR),AND(B27&lt;CL_LIFE,BB27&lt;CL_BBB_TR),AND(B27&lt;CL_LIFE,BO27&lt;CL_BB_TR)),1,0)</f>
        <v>0</v>
      </c>
    </row>
    <row r="28" customFormat="false" ht="15" hidden="false" customHeight="false" outlineLevel="0" collapsed="false">
      <c r="B28" s="18" t="n">
        <v>24</v>
      </c>
      <c r="C28" s="18" t="n">
        <f aca="false">INT((B28-1)/4)+1</f>
        <v>6</v>
      </c>
      <c r="D28" s="20" t="n">
        <f aca="false">INDEX(CL_CDR_BASE,1,C28)</f>
        <v>0.02</v>
      </c>
      <c r="E28" s="19" t="n">
        <f aca="false">O27</f>
        <v>323.339975583429</v>
      </c>
      <c r="F28" s="19" t="n">
        <f aca="false">E28*(1-(1-D28)^0.25)</f>
        <v>1.62896856297892</v>
      </c>
      <c r="G28" s="19" t="n">
        <f aca="false">F28*CL_REC</f>
        <v>1.14027799408525</v>
      </c>
      <c r="H28" s="19" t="n">
        <f aca="false">F28-G28</f>
        <v>0.488690568893678</v>
      </c>
      <c r="I28" s="19" t="n">
        <f aca="false">E28-F28</f>
        <v>321.71100702045</v>
      </c>
      <c r="J28" s="19" t="n">
        <f aca="false">I28*(CL_SOFR+CL_WAS)/4</f>
        <v>6.03208138163344</v>
      </c>
      <c r="K28" s="19" t="n">
        <f aca="false">IF(B28&lt;=CL_RP,0,I28*(1-(1-CL_PP)^0.25))</f>
        <v>17.4555216068976</v>
      </c>
      <c r="L28" s="19" t="n">
        <f aca="false">IF(B28&lt;=CL_RP,I28+G28,I28-K28)</f>
        <v>304.255485413552</v>
      </c>
      <c r="M28" s="19" t="n">
        <f aca="false">IF(B28=CL_LIFE,L28*CL_PX,0)</f>
        <v>0</v>
      </c>
      <c r="N28" s="19" t="n">
        <f aca="false">IF(B28&lt;=CL_RP,0,K28+G28)+M28</f>
        <v>18.5957996009829</v>
      </c>
      <c r="O28" s="19" t="n">
        <f aca="false">IF(B28&gt;=CL_LIFE,0,L28)</f>
        <v>304.255485413552</v>
      </c>
      <c r="P28" s="19" t="n">
        <f aca="false">MIN(J28,E28*(CL_SEXP+CL_SFEE)/4)</f>
        <v>0.161669987791714</v>
      </c>
      <c r="Q28" s="19" t="n">
        <f aca="false">J28-P28</f>
        <v>5.87041139384172</v>
      </c>
      <c r="R28" s="19" t="n">
        <f aca="false">CD27</f>
        <v>184.916801840545</v>
      </c>
      <c r="S28" s="19" t="n">
        <f aca="false">R28*(CL_SOFR+CL_AAA_SP)/4</f>
        <v>2.42703302415716</v>
      </c>
      <c r="T28" s="19" t="n">
        <f aca="false">MIN(Q28,S28)</f>
        <v>2.42703302415716</v>
      </c>
      <c r="U28" s="19" t="n">
        <f aca="false">R28</f>
        <v>184.916801840545</v>
      </c>
      <c r="V28" s="19" t="n">
        <f aca="false">Q28-T28</f>
        <v>3.44337836968456</v>
      </c>
      <c r="W28" s="19" t="n">
        <f aca="false">CE27</f>
        <v>44</v>
      </c>
      <c r="X28" s="19" t="n">
        <f aca="false">W28*(CL_SOFR+CL_AA_SP)/4</f>
        <v>0.6325</v>
      </c>
      <c r="Y28" s="19" t="n">
        <f aca="false">MIN(V28,X28)</f>
        <v>0.6325</v>
      </c>
      <c r="Z28" s="19" t="n">
        <f aca="false">W28</f>
        <v>44</v>
      </c>
      <c r="AA28" s="19" t="n">
        <f aca="false">V28-Y28</f>
        <v>2.81087836968456</v>
      </c>
      <c r="AB28" s="20" t="n">
        <f aca="false">IF((U28+Z28)&gt;0,(O28+N28)/(U28+Z28),9.9)</f>
        <v>1.4103433318076</v>
      </c>
      <c r="AC28" s="19" t="n">
        <f aca="false">IF(AND(B28&lt;CL_LIFE,AB28&lt;CL_AA_TR),MIN(AA28,(U28+Z28)-(O28+N28)/CL_AA_TR),0)</f>
        <v>0</v>
      </c>
      <c r="AD28" s="19" t="n">
        <f aca="false">U28-MIN(U28,MAX(0,AC28-(0)))</f>
        <v>184.916801840545</v>
      </c>
      <c r="AE28" s="19" t="n">
        <f aca="false">Z28-MIN(Z28,MAX(0,AC28-(U28)))</f>
        <v>44</v>
      </c>
      <c r="AF28" s="19" t="n">
        <f aca="false">AJ28-MIN(AJ28,MAX(0,AC28-(U28+Z28)))</f>
        <v>24</v>
      </c>
      <c r="AG28" s="19" t="n">
        <f aca="false">AW28-MIN(AW28,MAX(0,AC28-(U28+Z28+AJ28)))</f>
        <v>24</v>
      </c>
      <c r="AH28" s="19" t="n">
        <f aca="false">BJ28-MIN(BJ28,MAX(0,AC28-(U28+Z28+AJ28+AW28)))</f>
        <v>16</v>
      </c>
      <c r="AI28" s="19" t="n">
        <f aca="false">AA28-AC28</f>
        <v>2.81087836968456</v>
      </c>
      <c r="AJ28" s="19" t="n">
        <f aca="false">CF27</f>
        <v>24</v>
      </c>
      <c r="AK28" s="19" t="n">
        <f aca="false">AJ28*(CL_SOFR+CL_A_SP)/4</f>
        <v>0.369</v>
      </c>
      <c r="AL28" s="19" t="n">
        <f aca="false">MIN(AI28,AK28)</f>
        <v>0.369</v>
      </c>
      <c r="AM28" s="19" t="n">
        <f aca="false">AF28+AK28-AL28</f>
        <v>24</v>
      </c>
      <c r="AN28" s="19" t="n">
        <f aca="false">AI28-AL28</f>
        <v>2.44187836968456</v>
      </c>
      <c r="AO28" s="20" t="n">
        <f aca="false">IF((AD28+AE28+AM28)&gt;0,(O28+N28)/(AD28+AE28+AM28),9.9)</f>
        <v>1.27651181204672</v>
      </c>
      <c r="AP28" s="19" t="n">
        <f aca="false">IF(AND(B28&lt;CL_LIFE,AO28&lt;CL_A_TR),MIN(AN28,(AD28+AE28+AM28)-(O28+N28)/CL_A_TR),0)</f>
        <v>0</v>
      </c>
      <c r="AQ28" s="19" t="n">
        <f aca="false">AD28-MIN(AD28,MAX(0,AP28-(0)))</f>
        <v>184.916801840545</v>
      </c>
      <c r="AR28" s="19" t="n">
        <f aca="false">AE28-MIN(AE28,MAX(0,AP28-(AD28)))</f>
        <v>44</v>
      </c>
      <c r="AS28" s="19" t="n">
        <f aca="false">AM28-MIN(AM28,MAX(0,AP28-(AD28+AE28)))</f>
        <v>24</v>
      </c>
      <c r="AT28" s="19" t="n">
        <f aca="false">AG28-MIN(AG28,MAX(0,AP28-(AD28+AE28+AM28)))</f>
        <v>24</v>
      </c>
      <c r="AU28" s="19" t="n">
        <f aca="false">AH28-MIN(AH28,MAX(0,AP28-(AD28+AE28+AM28+AG28)))</f>
        <v>16</v>
      </c>
      <c r="AV28" s="19" t="n">
        <f aca="false">AN28-AP28</f>
        <v>2.44187836968456</v>
      </c>
      <c r="AW28" s="19" t="n">
        <f aca="false">CG27</f>
        <v>24</v>
      </c>
      <c r="AX28" s="19" t="n">
        <f aca="false">AW28*(CL_SOFR+CL_BBB_SP)/4</f>
        <v>0.432</v>
      </c>
      <c r="AY28" s="19" t="n">
        <f aca="false">MIN(AV28,AX28)</f>
        <v>0.432</v>
      </c>
      <c r="AZ28" s="19" t="n">
        <f aca="false">AT28+AX28-AY28</f>
        <v>24</v>
      </c>
      <c r="BA28" s="19" t="n">
        <f aca="false">AV28-AY28</f>
        <v>2.00987836968456</v>
      </c>
      <c r="BB28" s="20" t="n">
        <f aca="false">IF((AQ28+AR28+AS28+AZ28)&gt;0,(O28+N28)/(AQ28+AR28+AS28+AZ28),9.9)</f>
        <v>1.16587828137796</v>
      </c>
      <c r="BC28" s="19" t="n">
        <f aca="false">IF(AND(B28&lt;CL_LIFE,BB28&lt;CL_BBB_TR),MIN(BA28,(AQ28+AR28+AS28+AZ28)-(O28+N28)/CL_BBB_TR),0)</f>
        <v>0</v>
      </c>
      <c r="BD28" s="19" t="n">
        <f aca="false">AQ28-MIN(AQ28,MAX(0,BC28-(0)))</f>
        <v>184.916801840545</v>
      </c>
      <c r="BE28" s="19" t="n">
        <f aca="false">AR28-MIN(AR28,MAX(0,BC28-(AQ28)))</f>
        <v>44</v>
      </c>
      <c r="BF28" s="19" t="n">
        <f aca="false">AS28-MIN(AS28,MAX(0,BC28-(AQ28+AR28)))</f>
        <v>24</v>
      </c>
      <c r="BG28" s="19" t="n">
        <f aca="false">AZ28-MIN(AZ28,MAX(0,BC28-(AQ28+AR28+AS28)))</f>
        <v>24</v>
      </c>
      <c r="BH28" s="19" t="n">
        <f aca="false">AU28-MIN(AU28,MAX(0,BC28-(AQ28+AR28+AS28+AZ28)))</f>
        <v>16</v>
      </c>
      <c r="BI28" s="19" t="n">
        <f aca="false">BA28-BC28</f>
        <v>2.00987836968456</v>
      </c>
      <c r="BJ28" s="19" t="n">
        <f aca="false">CH27</f>
        <v>16</v>
      </c>
      <c r="BK28" s="19" t="n">
        <f aca="false">BJ28*(CL_SOFR+CL_BB_SP)/4</f>
        <v>0.396</v>
      </c>
      <c r="BL28" s="19" t="n">
        <f aca="false">MIN(BI28,BK28)</f>
        <v>0.396</v>
      </c>
      <c r="BM28" s="19" t="n">
        <f aca="false">BH28+BK28-BL28</f>
        <v>16</v>
      </c>
      <c r="BN28" s="19" t="n">
        <f aca="false">BI28-BL28</f>
        <v>1.61387836968456</v>
      </c>
      <c r="BO28" s="20" t="n">
        <f aca="false">IF((BD28+BE28+BF28+BG28+BM28)&gt;0,(O28+N28)/(BD28+BE28+BF28+BG28+BM28),9.9)</f>
        <v>1.10219448999134</v>
      </c>
      <c r="BP28" s="19" t="n">
        <f aca="false">IF(AND(B28&lt;CL_LIFE,BO28&lt;CL_BB_TR),MIN(BN28,(BD28+BE28+BF28+BG28+BM28)-(O28+N28)/CL_BB_TR),0)</f>
        <v>0</v>
      </c>
      <c r="BQ28" s="19" t="n">
        <f aca="false">BD28-MIN(BD28,MAX(0,BP28-(0)))</f>
        <v>184.916801840545</v>
      </c>
      <c r="BR28" s="19" t="n">
        <f aca="false">BE28-MIN(BE28,MAX(0,BP28-(BD28)))</f>
        <v>44</v>
      </c>
      <c r="BS28" s="19" t="n">
        <f aca="false">BF28-MIN(BF28,MAX(0,BP28-(BD28+BE28)))</f>
        <v>24</v>
      </c>
      <c r="BT28" s="19" t="n">
        <f aca="false">BG28-MIN(BG28,MAX(0,BP28-(BD28+BE28+BF28)))</f>
        <v>24</v>
      </c>
      <c r="BU28" s="19" t="n">
        <f aca="false">BM28-MIN(BM28,MAX(0,BP28-(BD28+BE28+BF28+BG28)))</f>
        <v>16</v>
      </c>
      <c r="BV28" s="19" t="n">
        <f aca="false">BN28-BP28</f>
        <v>1.61387836968456</v>
      </c>
      <c r="BW28" s="19" t="n">
        <f aca="false">MIN(BV28,E28*CL_SUBF/4)</f>
        <v>0.242504981687572</v>
      </c>
      <c r="BX28" s="19" t="n">
        <f aca="false">BV28-BW28</f>
        <v>1.37137338799699</v>
      </c>
      <c r="BY28" s="19" t="n">
        <f aca="false">MIN(BQ28,MAX(0,N28-(0)))</f>
        <v>18.5957996009829</v>
      </c>
      <c r="BZ28" s="19" t="n">
        <f aca="false">MIN(BR28,MAX(0,N28-(BQ28)))</f>
        <v>0</v>
      </c>
      <c r="CA28" s="19" t="n">
        <f aca="false">MIN(BS28,MAX(0,N28-(BQ28+BR28)))</f>
        <v>0</v>
      </c>
      <c r="CB28" s="19" t="n">
        <f aca="false">MIN(BT28,MAX(0,N28-(BQ28+BR28+BS28)))</f>
        <v>0</v>
      </c>
      <c r="CC28" s="19" t="n">
        <f aca="false">MIN(BU28,MAX(0,N28-(BQ28+BR28+BS28+BT28)))</f>
        <v>0</v>
      </c>
      <c r="CD28" s="19" t="n">
        <f aca="false">BQ28-BY28</f>
        <v>166.321002239563</v>
      </c>
      <c r="CE28" s="19" t="n">
        <f aca="false">BR28-BZ28</f>
        <v>44</v>
      </c>
      <c r="CF28" s="19" t="n">
        <f aca="false">BS28-CA28</f>
        <v>24</v>
      </c>
      <c r="CG28" s="19" t="n">
        <f aca="false">BT28-CB28</f>
        <v>24</v>
      </c>
      <c r="CH28" s="19" t="n">
        <f aca="false">BU28-CC28</f>
        <v>16</v>
      </c>
      <c r="CI28" s="19" t="n">
        <f aca="false">MAX(0,N28-(BQ28+BR28+BS28+BT28+BU28))</f>
        <v>0</v>
      </c>
      <c r="CJ28" s="19" t="n">
        <f aca="false">BX28+CI28</f>
        <v>1.37137338799699</v>
      </c>
      <c r="CK28" s="19" t="n">
        <f aca="false">AC28+AP28+BC28+BP28</f>
        <v>0</v>
      </c>
      <c r="CL28" s="18" t="n">
        <f aca="false">IF(OR(AND(B28&lt;CL_LIFE,AB28&lt;CL_AA_TR),AND(B28&lt;CL_LIFE,AO28&lt;CL_A_TR),AND(B28&lt;CL_LIFE,BB28&lt;CL_BBB_TR),AND(B28&lt;CL_LIFE,BO28&lt;CL_BB_TR)),1,0)</f>
        <v>0</v>
      </c>
    </row>
    <row r="29" customFormat="false" ht="15" hidden="false" customHeight="false" outlineLevel="0" collapsed="false">
      <c r="B29" s="18" t="n">
        <v>25</v>
      </c>
      <c r="C29" s="18" t="n">
        <f aca="false">INT((B29-1)/4)+1</f>
        <v>7</v>
      </c>
      <c r="D29" s="20" t="n">
        <f aca="false">INDEX(CL_CDR_BASE,1,C29)</f>
        <v>0.02</v>
      </c>
      <c r="E29" s="19" t="n">
        <f aca="false">O28</f>
        <v>304.255485413552</v>
      </c>
      <c r="F29" s="19" t="n">
        <f aca="false">E29*(1-(1-D29)^0.25)</f>
        <v>1.53282197772879</v>
      </c>
      <c r="G29" s="19" t="n">
        <f aca="false">F29*CL_REC</f>
        <v>1.07297538441015</v>
      </c>
      <c r="H29" s="19" t="n">
        <f aca="false">F29-G29</f>
        <v>0.459846593318637</v>
      </c>
      <c r="I29" s="19" t="n">
        <f aca="false">E29-F29</f>
        <v>302.722663435823</v>
      </c>
      <c r="J29" s="19" t="n">
        <f aca="false">I29*(CL_SOFR+CL_WAS)/4</f>
        <v>5.67604993942169</v>
      </c>
      <c r="K29" s="19" t="n">
        <f aca="false">IF(B29&lt;=CL_RP,0,I29*(1-(1-CL_PP)^0.25))</f>
        <v>16.4252446363009</v>
      </c>
      <c r="L29" s="19" t="n">
        <f aca="false">IF(B29&lt;=CL_RP,I29+G29,I29-K29)</f>
        <v>286.297418799523</v>
      </c>
      <c r="M29" s="19" t="n">
        <f aca="false">IF(B29=CL_LIFE,L29*CL_PX,0)</f>
        <v>0</v>
      </c>
      <c r="N29" s="19" t="n">
        <f aca="false">IF(B29&lt;=CL_RP,0,K29+G29)+M29</f>
        <v>17.4982200207111</v>
      </c>
      <c r="O29" s="19" t="n">
        <f aca="false">IF(B29&gt;=CL_LIFE,0,L29)</f>
        <v>286.297418799523</v>
      </c>
      <c r="P29" s="19" t="n">
        <f aca="false">MIN(J29,E29*(CL_SEXP+CL_SFEE)/4)</f>
        <v>0.152127742706776</v>
      </c>
      <c r="Q29" s="19" t="n">
        <f aca="false">J29-P29</f>
        <v>5.52392219671491</v>
      </c>
      <c r="R29" s="19" t="n">
        <f aca="false">CD28</f>
        <v>166.321002239563</v>
      </c>
      <c r="S29" s="19" t="n">
        <f aca="false">R29*(CL_SOFR+CL_AAA_SP)/4</f>
        <v>2.18296315439426</v>
      </c>
      <c r="T29" s="19" t="n">
        <f aca="false">MIN(Q29,S29)</f>
        <v>2.18296315439426</v>
      </c>
      <c r="U29" s="19" t="n">
        <f aca="false">R29</f>
        <v>166.321002239563</v>
      </c>
      <c r="V29" s="19" t="n">
        <f aca="false">Q29-T29</f>
        <v>3.34095904232066</v>
      </c>
      <c r="W29" s="19" t="n">
        <f aca="false">CE28</f>
        <v>44</v>
      </c>
      <c r="X29" s="19" t="n">
        <f aca="false">W29*(CL_SOFR+CL_AA_SP)/4</f>
        <v>0.6325</v>
      </c>
      <c r="Y29" s="19" t="n">
        <f aca="false">MIN(V29,X29)</f>
        <v>0.6325</v>
      </c>
      <c r="Z29" s="19" t="n">
        <f aca="false">W29</f>
        <v>44</v>
      </c>
      <c r="AA29" s="19" t="n">
        <f aca="false">V29-Y29</f>
        <v>2.70845904232066</v>
      </c>
      <c r="AB29" s="20" t="n">
        <f aca="false">IF((U29+Z29)&gt;0,(O29+N29)/(U29+Z29),9.9)</f>
        <v>1.444437957148</v>
      </c>
      <c r="AC29" s="19" t="n">
        <f aca="false">IF(AND(B29&lt;CL_LIFE,AB29&lt;CL_AA_TR),MIN(AA29,(U29+Z29)-(O29+N29)/CL_AA_TR),0)</f>
        <v>0</v>
      </c>
      <c r="AD29" s="19" t="n">
        <f aca="false">U29-MIN(U29,MAX(0,AC29-(0)))</f>
        <v>166.321002239563</v>
      </c>
      <c r="AE29" s="19" t="n">
        <f aca="false">Z29-MIN(Z29,MAX(0,AC29-(U29)))</f>
        <v>44</v>
      </c>
      <c r="AF29" s="19" t="n">
        <f aca="false">AJ29-MIN(AJ29,MAX(0,AC29-(U29+Z29)))</f>
        <v>24</v>
      </c>
      <c r="AG29" s="19" t="n">
        <f aca="false">AW29-MIN(AW29,MAX(0,AC29-(U29+Z29+AJ29)))</f>
        <v>24</v>
      </c>
      <c r="AH29" s="19" t="n">
        <f aca="false">BJ29-MIN(BJ29,MAX(0,AC29-(U29+Z29+AJ29+AW29)))</f>
        <v>16</v>
      </c>
      <c r="AI29" s="19" t="n">
        <f aca="false">AA29-AC29</f>
        <v>2.70845904232066</v>
      </c>
      <c r="AJ29" s="19" t="n">
        <f aca="false">CF28</f>
        <v>24</v>
      </c>
      <c r="AK29" s="19" t="n">
        <f aca="false">AJ29*(CL_SOFR+CL_A_SP)/4</f>
        <v>0.369</v>
      </c>
      <c r="AL29" s="19" t="n">
        <f aca="false">MIN(AI29,AK29)</f>
        <v>0.369</v>
      </c>
      <c r="AM29" s="19" t="n">
        <f aca="false">AF29+AK29-AL29</f>
        <v>24</v>
      </c>
      <c r="AN29" s="19" t="n">
        <f aca="false">AI29-AL29</f>
        <v>2.33945904232066</v>
      </c>
      <c r="AO29" s="20" t="n">
        <f aca="false">IF((AD29+AE29+AM29)&gt;0,(O29+N29)/(AD29+AE29+AM29),9.9)</f>
        <v>1.29649342532959</v>
      </c>
      <c r="AP29" s="19" t="n">
        <f aca="false">IF(AND(B29&lt;CL_LIFE,AO29&lt;CL_A_TR),MIN(AN29,(AD29+AE29+AM29)-(O29+N29)/CL_A_TR),0)</f>
        <v>0</v>
      </c>
      <c r="AQ29" s="19" t="n">
        <f aca="false">AD29-MIN(AD29,MAX(0,AP29-(0)))</f>
        <v>166.321002239563</v>
      </c>
      <c r="AR29" s="19" t="n">
        <f aca="false">AE29-MIN(AE29,MAX(0,AP29-(AD29)))</f>
        <v>44</v>
      </c>
      <c r="AS29" s="19" t="n">
        <f aca="false">AM29-MIN(AM29,MAX(0,AP29-(AD29+AE29)))</f>
        <v>24</v>
      </c>
      <c r="AT29" s="19" t="n">
        <f aca="false">AG29-MIN(AG29,MAX(0,AP29-(AD29+AE29+AM29)))</f>
        <v>24</v>
      </c>
      <c r="AU29" s="19" t="n">
        <f aca="false">AH29-MIN(AH29,MAX(0,AP29-(AD29+AE29+AM29+AG29)))</f>
        <v>16</v>
      </c>
      <c r="AV29" s="19" t="n">
        <f aca="false">AN29-AP29</f>
        <v>2.33945904232066</v>
      </c>
      <c r="AW29" s="19" t="n">
        <f aca="false">CG28</f>
        <v>24</v>
      </c>
      <c r="AX29" s="19" t="n">
        <f aca="false">AW29*(CL_SOFR+CL_BBB_SP)/4</f>
        <v>0.432</v>
      </c>
      <c r="AY29" s="19" t="n">
        <f aca="false">MIN(AV29,AX29)</f>
        <v>0.432</v>
      </c>
      <c r="AZ29" s="19" t="n">
        <f aca="false">AT29+AX29-AY29</f>
        <v>24</v>
      </c>
      <c r="BA29" s="19" t="n">
        <f aca="false">AV29-AY29</f>
        <v>1.90745904232066</v>
      </c>
      <c r="BB29" s="20" t="n">
        <f aca="false">IF((AQ29+AR29+AS29+AZ29)&gt;0,(O29+N29)/(AQ29+AR29+AS29+AZ29),9.9)</f>
        <v>1.1760392542086</v>
      </c>
      <c r="BC29" s="19" t="n">
        <f aca="false">IF(AND(B29&lt;CL_LIFE,BB29&lt;CL_BBB_TR),MIN(BA29,(AQ29+AR29+AS29+AZ29)-(O29+N29)/CL_BBB_TR),0)</f>
        <v>0</v>
      </c>
      <c r="BD29" s="19" t="n">
        <f aca="false">AQ29-MIN(AQ29,MAX(0,BC29-(0)))</f>
        <v>166.321002239563</v>
      </c>
      <c r="BE29" s="19" t="n">
        <f aca="false">AR29-MIN(AR29,MAX(0,BC29-(AQ29)))</f>
        <v>44</v>
      </c>
      <c r="BF29" s="19" t="n">
        <f aca="false">AS29-MIN(AS29,MAX(0,BC29-(AQ29+AR29)))</f>
        <v>24</v>
      </c>
      <c r="BG29" s="19" t="n">
        <f aca="false">AZ29-MIN(AZ29,MAX(0,BC29-(AQ29+AR29+AS29)))</f>
        <v>24</v>
      </c>
      <c r="BH29" s="19" t="n">
        <f aca="false">AU29-MIN(AU29,MAX(0,BC29-(AQ29+AR29+AS29+AZ29)))</f>
        <v>16</v>
      </c>
      <c r="BI29" s="19" t="n">
        <f aca="false">BA29-BC29</f>
        <v>1.90745904232066</v>
      </c>
      <c r="BJ29" s="19" t="n">
        <f aca="false">CH28</f>
        <v>16</v>
      </c>
      <c r="BK29" s="19" t="n">
        <f aca="false">BJ29*(CL_SOFR+CL_BB_SP)/4</f>
        <v>0.396</v>
      </c>
      <c r="BL29" s="19" t="n">
        <f aca="false">MIN(BI29,BK29)</f>
        <v>0.396</v>
      </c>
      <c r="BM29" s="19" t="n">
        <f aca="false">BH29+BK29-BL29</f>
        <v>16</v>
      </c>
      <c r="BN29" s="19" t="n">
        <f aca="false">BI29-BL29</f>
        <v>1.51145904232066</v>
      </c>
      <c r="BO29" s="20" t="n">
        <f aca="false">IF((BD29+BE29+BF29+BG29+BM29)&gt;0,(O29+N29)/(BD29+BE29+BF29+BG29+BM29),9.9)</f>
        <v>1.1074457892033</v>
      </c>
      <c r="BP29" s="19" t="n">
        <f aca="false">IF(AND(B29&lt;CL_LIFE,BO29&lt;CL_BB_TR),MIN(BN29,(BD29+BE29+BF29+BG29+BM29)-(O29+N29)/CL_BB_TR),0)</f>
        <v>0</v>
      </c>
      <c r="BQ29" s="19" t="n">
        <f aca="false">BD29-MIN(BD29,MAX(0,BP29-(0)))</f>
        <v>166.321002239563</v>
      </c>
      <c r="BR29" s="19" t="n">
        <f aca="false">BE29-MIN(BE29,MAX(0,BP29-(BD29)))</f>
        <v>44</v>
      </c>
      <c r="BS29" s="19" t="n">
        <f aca="false">BF29-MIN(BF29,MAX(0,BP29-(BD29+BE29)))</f>
        <v>24</v>
      </c>
      <c r="BT29" s="19" t="n">
        <f aca="false">BG29-MIN(BG29,MAX(0,BP29-(BD29+BE29+BF29)))</f>
        <v>24</v>
      </c>
      <c r="BU29" s="19" t="n">
        <f aca="false">BM29-MIN(BM29,MAX(0,BP29-(BD29+BE29+BF29+BG29)))</f>
        <v>16</v>
      </c>
      <c r="BV29" s="19" t="n">
        <f aca="false">BN29-BP29</f>
        <v>1.51145904232066</v>
      </c>
      <c r="BW29" s="19" t="n">
        <f aca="false">MIN(BV29,E29*CL_SUBF/4)</f>
        <v>0.228191614060164</v>
      </c>
      <c r="BX29" s="19" t="n">
        <f aca="false">BV29-BW29</f>
        <v>1.28326742826049</v>
      </c>
      <c r="BY29" s="19" t="n">
        <f aca="false">MIN(BQ29,MAX(0,N29-(0)))</f>
        <v>17.4982200207111</v>
      </c>
      <c r="BZ29" s="19" t="n">
        <f aca="false">MIN(BR29,MAX(0,N29-(BQ29)))</f>
        <v>0</v>
      </c>
      <c r="CA29" s="19" t="n">
        <f aca="false">MIN(BS29,MAX(0,N29-(BQ29+BR29)))</f>
        <v>0</v>
      </c>
      <c r="CB29" s="19" t="n">
        <f aca="false">MIN(BT29,MAX(0,N29-(BQ29+BR29+BS29)))</f>
        <v>0</v>
      </c>
      <c r="CC29" s="19" t="n">
        <f aca="false">MIN(BU29,MAX(0,N29-(BQ29+BR29+BS29+BT29)))</f>
        <v>0</v>
      </c>
      <c r="CD29" s="19" t="n">
        <f aca="false">BQ29-BY29</f>
        <v>148.822782218852</v>
      </c>
      <c r="CE29" s="19" t="n">
        <f aca="false">BR29-BZ29</f>
        <v>44</v>
      </c>
      <c r="CF29" s="19" t="n">
        <f aca="false">BS29-CA29</f>
        <v>24</v>
      </c>
      <c r="CG29" s="19" t="n">
        <f aca="false">BT29-CB29</f>
        <v>24</v>
      </c>
      <c r="CH29" s="19" t="n">
        <f aca="false">BU29-CC29</f>
        <v>16</v>
      </c>
      <c r="CI29" s="19" t="n">
        <f aca="false">MAX(0,N29-(BQ29+BR29+BS29+BT29+BU29))</f>
        <v>0</v>
      </c>
      <c r="CJ29" s="19" t="n">
        <f aca="false">BX29+CI29</f>
        <v>1.28326742826049</v>
      </c>
      <c r="CK29" s="19" t="n">
        <f aca="false">AC29+AP29+BC29+BP29</f>
        <v>0</v>
      </c>
      <c r="CL29" s="18" t="n">
        <f aca="false">IF(OR(AND(B29&lt;CL_LIFE,AB29&lt;CL_AA_TR),AND(B29&lt;CL_LIFE,AO29&lt;CL_A_TR),AND(B29&lt;CL_LIFE,BB29&lt;CL_BBB_TR),AND(B29&lt;CL_LIFE,BO29&lt;CL_BB_TR)),1,0)</f>
        <v>0</v>
      </c>
    </row>
    <row r="30" customFormat="false" ht="15" hidden="false" customHeight="false" outlineLevel="0" collapsed="false">
      <c r="B30" s="18" t="n">
        <v>26</v>
      </c>
      <c r="C30" s="18" t="n">
        <f aca="false">INT((B30-1)/4)+1</f>
        <v>7</v>
      </c>
      <c r="D30" s="20" t="n">
        <f aca="false">INDEX(CL_CDR_BASE,1,C30)</f>
        <v>0.02</v>
      </c>
      <c r="E30" s="19" t="n">
        <f aca="false">O29</f>
        <v>286.297418799523</v>
      </c>
      <c r="F30" s="19" t="n">
        <f aca="false">E30*(1-(1-D30)^0.25)</f>
        <v>1.44235025083096</v>
      </c>
      <c r="G30" s="19" t="n">
        <f aca="false">F30*CL_REC</f>
        <v>1.00964517558167</v>
      </c>
      <c r="H30" s="19" t="n">
        <f aca="false">F30-G30</f>
        <v>0.432705075249287</v>
      </c>
      <c r="I30" s="19" t="n">
        <f aca="false">E30-F30</f>
        <v>284.855068548692</v>
      </c>
      <c r="J30" s="19" t="n">
        <f aca="false">I30*(CL_SOFR+CL_WAS)/4</f>
        <v>5.34103253528797</v>
      </c>
      <c r="K30" s="19" t="n">
        <f aca="false">IF(B30&lt;=CL_RP,0,I30*(1-(1-CL_PP)^0.25))</f>
        <v>15.4557776867421</v>
      </c>
      <c r="L30" s="19" t="n">
        <f aca="false">IF(B30&lt;=CL_RP,I30+G30,I30-K30)</f>
        <v>269.39929086195</v>
      </c>
      <c r="M30" s="19" t="n">
        <f aca="false">IF(B30=CL_LIFE,L30*CL_PX,0)</f>
        <v>0</v>
      </c>
      <c r="N30" s="19" t="n">
        <f aca="false">IF(B30&lt;=CL_RP,0,K30+G30)+M30</f>
        <v>16.4654228623237</v>
      </c>
      <c r="O30" s="19" t="n">
        <f aca="false">IF(B30&gt;=CL_LIFE,0,L30)</f>
        <v>269.39929086195</v>
      </c>
      <c r="P30" s="19" t="n">
        <f aca="false">MIN(J30,E30*(CL_SEXP+CL_SFEE)/4)</f>
        <v>0.143148709399761</v>
      </c>
      <c r="Q30" s="19" t="n">
        <f aca="false">J30-P30</f>
        <v>5.19788382588821</v>
      </c>
      <c r="R30" s="19" t="n">
        <f aca="false">CD29</f>
        <v>148.822782218852</v>
      </c>
      <c r="S30" s="19" t="n">
        <f aca="false">R30*(CL_SOFR+CL_AAA_SP)/4</f>
        <v>1.95329901662243</v>
      </c>
      <c r="T30" s="19" t="n">
        <f aca="false">MIN(Q30,S30)</f>
        <v>1.95329901662243</v>
      </c>
      <c r="U30" s="19" t="n">
        <f aca="false">R30</f>
        <v>148.822782218852</v>
      </c>
      <c r="V30" s="19" t="n">
        <f aca="false">Q30-T30</f>
        <v>3.24458480926578</v>
      </c>
      <c r="W30" s="19" t="n">
        <f aca="false">CE29</f>
        <v>44</v>
      </c>
      <c r="X30" s="19" t="n">
        <f aca="false">W30*(CL_SOFR+CL_AA_SP)/4</f>
        <v>0.6325</v>
      </c>
      <c r="Y30" s="19" t="n">
        <f aca="false">MIN(V30,X30)</f>
        <v>0.6325</v>
      </c>
      <c r="Z30" s="19" t="n">
        <f aca="false">W30</f>
        <v>44</v>
      </c>
      <c r="AA30" s="19" t="n">
        <f aca="false">V30-Y30</f>
        <v>2.61208480926578</v>
      </c>
      <c r="AB30" s="20" t="n">
        <f aca="false">IF((U30+Z30)&gt;0,(O30+N30)/(U30+Z30),9.9)</f>
        <v>1.48252561463313</v>
      </c>
      <c r="AC30" s="19" t="n">
        <f aca="false">IF(AND(B30&lt;CL_LIFE,AB30&lt;CL_AA_TR),MIN(AA30,(U30+Z30)-(O30+N30)/CL_AA_TR),0)</f>
        <v>0</v>
      </c>
      <c r="AD30" s="19" t="n">
        <f aca="false">U30-MIN(U30,MAX(0,AC30-(0)))</f>
        <v>148.822782218852</v>
      </c>
      <c r="AE30" s="19" t="n">
        <f aca="false">Z30-MIN(Z30,MAX(0,AC30-(U30)))</f>
        <v>44</v>
      </c>
      <c r="AF30" s="19" t="n">
        <f aca="false">AJ30-MIN(AJ30,MAX(0,AC30-(U30+Z30)))</f>
        <v>24</v>
      </c>
      <c r="AG30" s="19" t="n">
        <f aca="false">AW30-MIN(AW30,MAX(0,AC30-(U30+Z30+AJ30)))</f>
        <v>24</v>
      </c>
      <c r="AH30" s="19" t="n">
        <f aca="false">BJ30-MIN(BJ30,MAX(0,AC30-(U30+Z30+AJ30+AW30)))</f>
        <v>16</v>
      </c>
      <c r="AI30" s="19" t="n">
        <f aca="false">AA30-AC30</f>
        <v>2.61208480926578</v>
      </c>
      <c r="AJ30" s="19" t="n">
        <f aca="false">CF29</f>
        <v>24</v>
      </c>
      <c r="AK30" s="19" t="n">
        <f aca="false">AJ30*(CL_SOFR+CL_A_SP)/4</f>
        <v>0.369</v>
      </c>
      <c r="AL30" s="19" t="n">
        <f aca="false">MIN(AI30,AK30)</f>
        <v>0.369</v>
      </c>
      <c r="AM30" s="19" t="n">
        <f aca="false">AF30+AK30-AL30</f>
        <v>24</v>
      </c>
      <c r="AN30" s="19" t="n">
        <f aca="false">AI30-AL30</f>
        <v>2.24308480926578</v>
      </c>
      <c r="AO30" s="20" t="n">
        <f aca="false">IF((AD30+AE30+AM30)&gt;0,(O30+N30)/(AD30+AE30+AM30),9.9)</f>
        <v>1.31842563220932</v>
      </c>
      <c r="AP30" s="19" t="n">
        <f aca="false">IF(AND(B30&lt;CL_LIFE,AO30&lt;CL_A_TR),MIN(AN30,(AD30+AE30+AM30)-(O30+N30)/CL_A_TR),0)</f>
        <v>0</v>
      </c>
      <c r="AQ30" s="19" t="n">
        <f aca="false">AD30-MIN(AD30,MAX(0,AP30-(0)))</f>
        <v>148.822782218852</v>
      </c>
      <c r="AR30" s="19" t="n">
        <f aca="false">AE30-MIN(AE30,MAX(0,AP30-(AD30)))</f>
        <v>44</v>
      </c>
      <c r="AS30" s="19" t="n">
        <f aca="false">AM30-MIN(AM30,MAX(0,AP30-(AD30+AE30)))</f>
        <v>24</v>
      </c>
      <c r="AT30" s="19" t="n">
        <f aca="false">AG30-MIN(AG30,MAX(0,AP30-(AD30+AE30+AM30)))</f>
        <v>24</v>
      </c>
      <c r="AU30" s="19" t="n">
        <f aca="false">AH30-MIN(AH30,MAX(0,AP30-(AD30+AE30+AM30+AG30)))</f>
        <v>16</v>
      </c>
      <c r="AV30" s="19" t="n">
        <f aca="false">AN30-AP30</f>
        <v>2.24308480926578</v>
      </c>
      <c r="AW30" s="19" t="n">
        <f aca="false">CG29</f>
        <v>24</v>
      </c>
      <c r="AX30" s="19" t="n">
        <f aca="false">AW30*(CL_SOFR+CL_BBB_SP)/4</f>
        <v>0.432</v>
      </c>
      <c r="AY30" s="19" t="n">
        <f aca="false">MIN(AV30,AX30)</f>
        <v>0.432</v>
      </c>
      <c r="AZ30" s="19" t="n">
        <f aca="false">AT30+AX30-AY30</f>
        <v>24</v>
      </c>
      <c r="BA30" s="19" t="n">
        <f aca="false">AV30-AY30</f>
        <v>1.81108480926578</v>
      </c>
      <c r="BB30" s="20" t="n">
        <f aca="false">IF((AQ30+AR30+AS30+AZ30)&gt;0,(O30+N30)/(AQ30+AR30+AS30+AZ30),9.9)</f>
        <v>1.18703351522818</v>
      </c>
      <c r="BC30" s="19" t="n">
        <f aca="false">IF(AND(B30&lt;CL_LIFE,BB30&lt;CL_BBB_TR),MIN(BA30,(AQ30+AR30+AS30+AZ30)-(O30+N30)/CL_BBB_TR),0)</f>
        <v>0</v>
      </c>
      <c r="BD30" s="19" t="n">
        <f aca="false">AQ30-MIN(AQ30,MAX(0,BC30-(0)))</f>
        <v>148.822782218852</v>
      </c>
      <c r="BE30" s="19" t="n">
        <f aca="false">AR30-MIN(AR30,MAX(0,BC30-(AQ30)))</f>
        <v>44</v>
      </c>
      <c r="BF30" s="19" t="n">
        <f aca="false">AS30-MIN(AS30,MAX(0,BC30-(AQ30+AR30)))</f>
        <v>24</v>
      </c>
      <c r="BG30" s="19" t="n">
        <f aca="false">AZ30-MIN(AZ30,MAX(0,BC30-(AQ30+AR30+AS30)))</f>
        <v>24</v>
      </c>
      <c r="BH30" s="19" t="n">
        <f aca="false">AU30-MIN(AU30,MAX(0,BC30-(AQ30+AR30+AS30+AZ30)))</f>
        <v>16</v>
      </c>
      <c r="BI30" s="19" t="n">
        <f aca="false">BA30-BC30</f>
        <v>1.81108480926578</v>
      </c>
      <c r="BJ30" s="19" t="n">
        <f aca="false">CH29</f>
        <v>16</v>
      </c>
      <c r="BK30" s="19" t="n">
        <f aca="false">BJ30*(CL_SOFR+CL_BB_SP)/4</f>
        <v>0.396</v>
      </c>
      <c r="BL30" s="19" t="n">
        <f aca="false">MIN(BI30,BK30)</f>
        <v>0.396</v>
      </c>
      <c r="BM30" s="19" t="n">
        <f aca="false">BH30+BK30-BL30</f>
        <v>16</v>
      </c>
      <c r="BN30" s="19" t="n">
        <f aca="false">BI30-BL30</f>
        <v>1.41508480926578</v>
      </c>
      <c r="BO30" s="20" t="n">
        <f aca="false">IF((BD30+BE30+BF30+BG30+BM30)&gt;0,(O30+N30)/(BD30+BE30+BF30+BG30+BM30),9.9)</f>
        <v>1.11308160146273</v>
      </c>
      <c r="BP30" s="19" t="n">
        <f aca="false">IF(AND(B30&lt;CL_LIFE,BO30&lt;CL_BB_TR),MIN(BN30,(BD30+BE30+BF30+BG30+BM30)-(O30+N30)/CL_BB_TR),0)</f>
        <v>0</v>
      </c>
      <c r="BQ30" s="19" t="n">
        <f aca="false">BD30-MIN(BD30,MAX(0,BP30-(0)))</f>
        <v>148.822782218852</v>
      </c>
      <c r="BR30" s="19" t="n">
        <f aca="false">BE30-MIN(BE30,MAX(0,BP30-(BD30)))</f>
        <v>44</v>
      </c>
      <c r="BS30" s="19" t="n">
        <f aca="false">BF30-MIN(BF30,MAX(0,BP30-(BD30+BE30)))</f>
        <v>24</v>
      </c>
      <c r="BT30" s="19" t="n">
        <f aca="false">BG30-MIN(BG30,MAX(0,BP30-(BD30+BE30+BF30)))</f>
        <v>24</v>
      </c>
      <c r="BU30" s="19" t="n">
        <f aca="false">BM30-MIN(BM30,MAX(0,BP30-(BD30+BE30+BF30+BG30)))</f>
        <v>16</v>
      </c>
      <c r="BV30" s="19" t="n">
        <f aca="false">BN30-BP30</f>
        <v>1.41508480926578</v>
      </c>
      <c r="BW30" s="19" t="n">
        <f aca="false">MIN(BV30,E30*CL_SUBF/4)</f>
        <v>0.214723064099642</v>
      </c>
      <c r="BX30" s="19" t="n">
        <f aca="false">BV30-BW30</f>
        <v>1.20036174516614</v>
      </c>
      <c r="BY30" s="19" t="n">
        <f aca="false">MIN(BQ30,MAX(0,N30-(0)))</f>
        <v>16.4654228623237</v>
      </c>
      <c r="BZ30" s="19" t="n">
        <f aca="false">MIN(BR30,MAX(0,N30-(BQ30)))</f>
        <v>0</v>
      </c>
      <c r="CA30" s="19" t="n">
        <f aca="false">MIN(BS30,MAX(0,N30-(BQ30+BR30)))</f>
        <v>0</v>
      </c>
      <c r="CB30" s="19" t="n">
        <f aca="false">MIN(BT30,MAX(0,N30-(BQ30+BR30+BS30)))</f>
        <v>0</v>
      </c>
      <c r="CC30" s="19" t="n">
        <f aca="false">MIN(BU30,MAX(0,N30-(BQ30+BR30+BS30+BT30)))</f>
        <v>0</v>
      </c>
      <c r="CD30" s="19" t="n">
        <f aca="false">BQ30-BY30</f>
        <v>132.357359356528</v>
      </c>
      <c r="CE30" s="19" t="n">
        <f aca="false">BR30-BZ30</f>
        <v>44</v>
      </c>
      <c r="CF30" s="19" t="n">
        <f aca="false">BS30-CA30</f>
        <v>24</v>
      </c>
      <c r="CG30" s="19" t="n">
        <f aca="false">BT30-CB30</f>
        <v>24</v>
      </c>
      <c r="CH30" s="19" t="n">
        <f aca="false">BU30-CC30</f>
        <v>16</v>
      </c>
      <c r="CI30" s="19" t="n">
        <f aca="false">MAX(0,N30-(BQ30+BR30+BS30+BT30+BU30))</f>
        <v>0</v>
      </c>
      <c r="CJ30" s="19" t="n">
        <f aca="false">BX30+CI30</f>
        <v>1.20036174516614</v>
      </c>
      <c r="CK30" s="19" t="n">
        <f aca="false">AC30+AP30+BC30+BP30</f>
        <v>0</v>
      </c>
      <c r="CL30" s="18" t="n">
        <f aca="false">IF(OR(AND(B30&lt;CL_LIFE,AB30&lt;CL_AA_TR),AND(B30&lt;CL_LIFE,AO30&lt;CL_A_TR),AND(B30&lt;CL_LIFE,BB30&lt;CL_BBB_TR),AND(B30&lt;CL_LIFE,BO30&lt;CL_BB_TR)),1,0)</f>
        <v>0</v>
      </c>
    </row>
    <row r="31" customFormat="false" ht="15" hidden="false" customHeight="false" outlineLevel="0" collapsed="false">
      <c r="B31" s="18" t="n">
        <v>27</v>
      </c>
      <c r="C31" s="18" t="n">
        <f aca="false">INT((B31-1)/4)+1</f>
        <v>7</v>
      </c>
      <c r="D31" s="20" t="n">
        <f aca="false">INDEX(CL_CDR_BASE,1,C31)</f>
        <v>0.02</v>
      </c>
      <c r="E31" s="19" t="n">
        <f aca="false">O30</f>
        <v>269.39929086195</v>
      </c>
      <c r="F31" s="19" t="n">
        <f aca="false">E31*(1-(1-D31)^0.25)</f>
        <v>1.35721843521232</v>
      </c>
      <c r="G31" s="19" t="n">
        <f aca="false">F31*CL_REC</f>
        <v>0.950052904648625</v>
      </c>
      <c r="H31" s="19" t="n">
        <f aca="false">F31-G31</f>
        <v>0.407165530563696</v>
      </c>
      <c r="I31" s="19" t="n">
        <f aca="false">E31-F31</f>
        <v>268.042072426737</v>
      </c>
      <c r="J31" s="19" t="n">
        <f aca="false">I31*(CL_SOFR+CL_WAS)/4</f>
        <v>5.02578885800132</v>
      </c>
      <c r="K31" s="19" t="n">
        <f aca="false">IF(B31&lt;=CL_RP,0,I31*(1-(1-CL_PP)^0.25))</f>
        <v>14.543531569329</v>
      </c>
      <c r="L31" s="19" t="n">
        <f aca="false">IF(B31&lt;=CL_RP,I31+G31,I31-K31)</f>
        <v>253.498540857408</v>
      </c>
      <c r="M31" s="19" t="n">
        <f aca="false">IF(B31=CL_LIFE,L31*CL_PX,0)</f>
        <v>0</v>
      </c>
      <c r="N31" s="19" t="n">
        <f aca="false">IF(B31&lt;=CL_RP,0,K31+G31)+M31</f>
        <v>15.4935844739776</v>
      </c>
      <c r="O31" s="19" t="n">
        <f aca="false">IF(B31&gt;=CL_LIFE,0,L31)</f>
        <v>253.498540857408</v>
      </c>
      <c r="P31" s="19" t="n">
        <f aca="false">MIN(J31,E31*(CL_SEXP+CL_SFEE)/4)</f>
        <v>0.134699645430975</v>
      </c>
      <c r="Q31" s="19" t="n">
        <f aca="false">J31-P31</f>
        <v>4.89108921257035</v>
      </c>
      <c r="R31" s="19" t="n">
        <f aca="false">CD30</f>
        <v>132.357359356528</v>
      </c>
      <c r="S31" s="19" t="n">
        <f aca="false">R31*(CL_SOFR+CL_AAA_SP)/4</f>
        <v>1.73719034155443</v>
      </c>
      <c r="T31" s="19" t="n">
        <f aca="false">MIN(Q31,S31)</f>
        <v>1.73719034155443</v>
      </c>
      <c r="U31" s="19" t="n">
        <f aca="false">R31</f>
        <v>132.357359356528</v>
      </c>
      <c r="V31" s="19" t="n">
        <f aca="false">Q31-T31</f>
        <v>3.15389887101592</v>
      </c>
      <c r="W31" s="19" t="n">
        <f aca="false">CE30</f>
        <v>44</v>
      </c>
      <c r="X31" s="19" t="n">
        <f aca="false">W31*(CL_SOFR+CL_AA_SP)/4</f>
        <v>0.6325</v>
      </c>
      <c r="Y31" s="19" t="n">
        <f aca="false">MIN(V31,X31)</f>
        <v>0.6325</v>
      </c>
      <c r="Z31" s="19" t="n">
        <f aca="false">W31</f>
        <v>44</v>
      </c>
      <c r="AA31" s="19" t="n">
        <f aca="false">V31-Y31</f>
        <v>2.52139887101592</v>
      </c>
      <c r="AB31" s="20" t="n">
        <f aca="false">IF((U31+Z31)&gt;0,(O31+N31)/(U31+Z31),9.9)</f>
        <v>1.52526736798993</v>
      </c>
      <c r="AC31" s="19" t="n">
        <f aca="false">IF(AND(B31&lt;CL_LIFE,AB31&lt;CL_AA_TR),MIN(AA31,(U31+Z31)-(O31+N31)/CL_AA_TR),0)</f>
        <v>0</v>
      </c>
      <c r="AD31" s="19" t="n">
        <f aca="false">U31-MIN(U31,MAX(0,AC31-(0)))</f>
        <v>132.357359356528</v>
      </c>
      <c r="AE31" s="19" t="n">
        <f aca="false">Z31-MIN(Z31,MAX(0,AC31-(U31)))</f>
        <v>44</v>
      </c>
      <c r="AF31" s="19" t="n">
        <f aca="false">AJ31-MIN(AJ31,MAX(0,AC31-(U31+Z31)))</f>
        <v>24</v>
      </c>
      <c r="AG31" s="19" t="n">
        <f aca="false">AW31-MIN(AW31,MAX(0,AC31-(U31+Z31+AJ31)))</f>
        <v>24</v>
      </c>
      <c r="AH31" s="19" t="n">
        <f aca="false">BJ31-MIN(BJ31,MAX(0,AC31-(U31+Z31+AJ31+AW31)))</f>
        <v>16</v>
      </c>
      <c r="AI31" s="19" t="n">
        <f aca="false">AA31-AC31</f>
        <v>2.52139887101592</v>
      </c>
      <c r="AJ31" s="19" t="n">
        <f aca="false">CF30</f>
        <v>24</v>
      </c>
      <c r="AK31" s="19" t="n">
        <f aca="false">AJ31*(CL_SOFR+CL_A_SP)/4</f>
        <v>0.369</v>
      </c>
      <c r="AL31" s="19" t="n">
        <f aca="false">MIN(AI31,AK31)</f>
        <v>0.369</v>
      </c>
      <c r="AM31" s="19" t="n">
        <f aca="false">AF31+AK31-AL31</f>
        <v>24</v>
      </c>
      <c r="AN31" s="19" t="n">
        <f aca="false">AI31-AL31</f>
        <v>2.15239887101592</v>
      </c>
      <c r="AO31" s="20" t="n">
        <f aca="false">IF((AD31+AE31+AM31)&gt;0,(O31+N31)/(AD31+AE31+AM31),9.9)</f>
        <v>1.34256174165644</v>
      </c>
      <c r="AP31" s="19" t="n">
        <f aca="false">IF(AND(B31&lt;CL_LIFE,AO31&lt;CL_A_TR),MIN(AN31,(AD31+AE31+AM31)-(O31+N31)/CL_A_TR),0)</f>
        <v>0</v>
      </c>
      <c r="AQ31" s="19" t="n">
        <f aca="false">AD31-MIN(AD31,MAX(0,AP31-(0)))</f>
        <v>132.357359356528</v>
      </c>
      <c r="AR31" s="19" t="n">
        <f aca="false">AE31-MIN(AE31,MAX(0,AP31-(AD31)))</f>
        <v>44</v>
      </c>
      <c r="AS31" s="19" t="n">
        <f aca="false">AM31-MIN(AM31,MAX(0,AP31-(AD31+AE31)))</f>
        <v>24</v>
      </c>
      <c r="AT31" s="19" t="n">
        <f aca="false">AG31-MIN(AG31,MAX(0,AP31-(AD31+AE31+AM31)))</f>
        <v>24</v>
      </c>
      <c r="AU31" s="19" t="n">
        <f aca="false">AH31-MIN(AH31,MAX(0,AP31-(AD31+AE31+AM31+AG31)))</f>
        <v>16</v>
      </c>
      <c r="AV31" s="19" t="n">
        <f aca="false">AN31-AP31</f>
        <v>2.15239887101592</v>
      </c>
      <c r="AW31" s="19" t="n">
        <f aca="false">CG30</f>
        <v>24</v>
      </c>
      <c r="AX31" s="19" t="n">
        <f aca="false">AW31*(CL_SOFR+CL_BBB_SP)/4</f>
        <v>0.432</v>
      </c>
      <c r="AY31" s="19" t="n">
        <f aca="false">MIN(AV31,AX31)</f>
        <v>0.432</v>
      </c>
      <c r="AZ31" s="19" t="n">
        <f aca="false">AT31+AX31-AY31</f>
        <v>24</v>
      </c>
      <c r="BA31" s="19" t="n">
        <f aca="false">AV31-AY31</f>
        <v>1.72039887101592</v>
      </c>
      <c r="BB31" s="20" t="n">
        <f aca="false">IF((AQ31+AR31+AS31+AZ31)&gt;0,(O31+N31)/(AQ31+AR31+AS31+AZ31),9.9)</f>
        <v>1.19894496040992</v>
      </c>
      <c r="BC31" s="19" t="n">
        <f aca="false">IF(AND(B31&lt;CL_LIFE,BB31&lt;CL_BBB_TR),MIN(BA31,(AQ31+AR31+AS31+AZ31)-(O31+N31)/CL_BBB_TR),0)</f>
        <v>0</v>
      </c>
      <c r="BD31" s="19" t="n">
        <f aca="false">AQ31-MIN(AQ31,MAX(0,BC31-(0)))</f>
        <v>132.357359356528</v>
      </c>
      <c r="BE31" s="19" t="n">
        <f aca="false">AR31-MIN(AR31,MAX(0,BC31-(AQ31)))</f>
        <v>44</v>
      </c>
      <c r="BF31" s="19" t="n">
        <f aca="false">AS31-MIN(AS31,MAX(0,BC31-(AQ31+AR31)))</f>
        <v>24</v>
      </c>
      <c r="BG31" s="19" t="n">
        <f aca="false">AZ31-MIN(AZ31,MAX(0,BC31-(AQ31+AR31+AS31)))</f>
        <v>24</v>
      </c>
      <c r="BH31" s="19" t="n">
        <f aca="false">AU31-MIN(AU31,MAX(0,BC31-(AQ31+AR31+AS31+AZ31)))</f>
        <v>16</v>
      </c>
      <c r="BI31" s="19" t="n">
        <f aca="false">BA31-BC31</f>
        <v>1.72039887101592</v>
      </c>
      <c r="BJ31" s="19" t="n">
        <f aca="false">CH30</f>
        <v>16</v>
      </c>
      <c r="BK31" s="19" t="n">
        <f aca="false">BJ31*(CL_SOFR+CL_BB_SP)/4</f>
        <v>0.396</v>
      </c>
      <c r="BL31" s="19" t="n">
        <f aca="false">MIN(BI31,BK31)</f>
        <v>0.396</v>
      </c>
      <c r="BM31" s="19" t="n">
        <f aca="false">BH31+BK31-BL31</f>
        <v>16</v>
      </c>
      <c r="BN31" s="19" t="n">
        <f aca="false">BI31-BL31</f>
        <v>1.32439887101592</v>
      </c>
      <c r="BO31" s="20" t="n">
        <f aca="false">IF((BD31+BE31+BF31+BG31+BM31)&gt;0,(O31+N31)/(BD31+BE31+BF31+BG31+BM31),9.9)</f>
        <v>1.1191341344884</v>
      </c>
      <c r="BP31" s="19" t="n">
        <f aca="false">IF(AND(B31&lt;CL_LIFE,BO31&lt;CL_BB_TR),MIN(BN31,(BD31+BE31+BF31+BG31+BM31)-(O31+N31)/CL_BB_TR),0)</f>
        <v>0</v>
      </c>
      <c r="BQ31" s="19" t="n">
        <f aca="false">BD31-MIN(BD31,MAX(0,BP31-(0)))</f>
        <v>132.357359356528</v>
      </c>
      <c r="BR31" s="19" t="n">
        <f aca="false">BE31-MIN(BE31,MAX(0,BP31-(BD31)))</f>
        <v>44</v>
      </c>
      <c r="BS31" s="19" t="n">
        <f aca="false">BF31-MIN(BF31,MAX(0,BP31-(BD31+BE31)))</f>
        <v>24</v>
      </c>
      <c r="BT31" s="19" t="n">
        <f aca="false">BG31-MIN(BG31,MAX(0,BP31-(BD31+BE31+BF31)))</f>
        <v>24</v>
      </c>
      <c r="BU31" s="19" t="n">
        <f aca="false">BM31-MIN(BM31,MAX(0,BP31-(BD31+BE31+BF31+BG31)))</f>
        <v>16</v>
      </c>
      <c r="BV31" s="19" t="n">
        <f aca="false">BN31-BP31</f>
        <v>1.32439887101592</v>
      </c>
      <c r="BW31" s="19" t="n">
        <f aca="false">MIN(BV31,E31*CL_SUBF/4)</f>
        <v>0.202049468146462</v>
      </c>
      <c r="BX31" s="19" t="n">
        <f aca="false">BV31-BW31</f>
        <v>1.12234940286946</v>
      </c>
      <c r="BY31" s="19" t="n">
        <f aca="false">MIN(BQ31,MAX(0,N31-(0)))</f>
        <v>15.4935844739776</v>
      </c>
      <c r="BZ31" s="19" t="n">
        <f aca="false">MIN(BR31,MAX(0,N31-(BQ31)))</f>
        <v>0</v>
      </c>
      <c r="CA31" s="19" t="n">
        <f aca="false">MIN(BS31,MAX(0,N31-(BQ31+BR31)))</f>
        <v>0</v>
      </c>
      <c r="CB31" s="19" t="n">
        <f aca="false">MIN(BT31,MAX(0,N31-(BQ31+BR31+BS31)))</f>
        <v>0</v>
      </c>
      <c r="CC31" s="19" t="n">
        <f aca="false">MIN(BU31,MAX(0,N31-(BQ31+BR31+BS31+BT31)))</f>
        <v>0</v>
      </c>
      <c r="CD31" s="19" t="n">
        <f aca="false">BQ31-BY31</f>
        <v>116.86377488255</v>
      </c>
      <c r="CE31" s="19" t="n">
        <f aca="false">BR31-BZ31</f>
        <v>44</v>
      </c>
      <c r="CF31" s="19" t="n">
        <f aca="false">BS31-CA31</f>
        <v>24</v>
      </c>
      <c r="CG31" s="19" t="n">
        <f aca="false">BT31-CB31</f>
        <v>24</v>
      </c>
      <c r="CH31" s="19" t="n">
        <f aca="false">BU31-CC31</f>
        <v>16</v>
      </c>
      <c r="CI31" s="19" t="n">
        <f aca="false">MAX(0,N31-(BQ31+BR31+BS31+BT31+BU31))</f>
        <v>0</v>
      </c>
      <c r="CJ31" s="19" t="n">
        <f aca="false">BX31+CI31</f>
        <v>1.12234940286946</v>
      </c>
      <c r="CK31" s="19" t="n">
        <f aca="false">AC31+AP31+BC31+BP31</f>
        <v>0</v>
      </c>
      <c r="CL31" s="18" t="n">
        <f aca="false">IF(OR(AND(B31&lt;CL_LIFE,AB31&lt;CL_AA_TR),AND(B31&lt;CL_LIFE,AO31&lt;CL_A_TR),AND(B31&lt;CL_LIFE,BB31&lt;CL_BBB_TR),AND(B31&lt;CL_LIFE,BO31&lt;CL_BB_TR)),1,0)</f>
        <v>0</v>
      </c>
    </row>
    <row r="32" customFormat="false" ht="15" hidden="false" customHeight="false" outlineLevel="0" collapsed="false">
      <c r="B32" s="18" t="n">
        <v>28</v>
      </c>
      <c r="C32" s="18" t="n">
        <f aca="false">INT((B32-1)/4)+1</f>
        <v>7</v>
      </c>
      <c r="D32" s="20" t="n">
        <f aca="false">INDEX(CL_CDR_BASE,1,C32)</f>
        <v>0.02</v>
      </c>
      <c r="E32" s="19" t="n">
        <f aca="false">O31</f>
        <v>253.498540857408</v>
      </c>
      <c r="F32" s="19" t="n">
        <f aca="false">E32*(1-(1-D32)^0.25)</f>
        <v>1.27711135337548</v>
      </c>
      <c r="G32" s="19" t="n">
        <f aca="false">F32*CL_REC</f>
        <v>0.893977947362834</v>
      </c>
      <c r="H32" s="19" t="n">
        <f aca="false">F32-G32</f>
        <v>0.383133406012643</v>
      </c>
      <c r="I32" s="19" t="n">
        <f aca="false">E32-F32</f>
        <v>252.221429504033</v>
      </c>
      <c r="J32" s="19" t="n">
        <f aca="false">I32*(CL_SOFR+CL_WAS)/4</f>
        <v>4.72915180320062</v>
      </c>
      <c r="K32" s="19" t="n">
        <f aca="false">IF(B32&lt;=CL_RP,0,I32*(1-(1-CL_PP)^0.25))</f>
        <v>13.6851289398077</v>
      </c>
      <c r="L32" s="19" t="n">
        <f aca="false">IF(B32&lt;=CL_RP,I32+G32,I32-K32)</f>
        <v>238.536300564225</v>
      </c>
      <c r="M32" s="19" t="n">
        <f aca="false">IF(B32=CL_LIFE,L32*CL_PX,0)</f>
        <v>0</v>
      </c>
      <c r="N32" s="19" t="n">
        <f aca="false">IF(B32&lt;=CL_RP,0,K32+G32)+M32</f>
        <v>14.5791068871706</v>
      </c>
      <c r="O32" s="19" t="n">
        <f aca="false">IF(B32&gt;=CL_LIFE,0,L32)</f>
        <v>238.536300564225</v>
      </c>
      <c r="P32" s="19" t="n">
        <f aca="false">MIN(J32,E32*(CL_SEXP+CL_SFEE)/4)</f>
        <v>0.126749270428704</v>
      </c>
      <c r="Q32" s="19" t="n">
        <f aca="false">J32-P32</f>
        <v>4.60240253277191</v>
      </c>
      <c r="R32" s="19" t="n">
        <f aca="false">CD31</f>
        <v>116.86377488255</v>
      </c>
      <c r="S32" s="19" t="n">
        <f aca="false">R32*(CL_SOFR+CL_AAA_SP)/4</f>
        <v>1.53383704533347</v>
      </c>
      <c r="T32" s="19" t="n">
        <f aca="false">MIN(Q32,S32)</f>
        <v>1.53383704533347</v>
      </c>
      <c r="U32" s="19" t="n">
        <f aca="false">R32</f>
        <v>116.86377488255</v>
      </c>
      <c r="V32" s="19" t="n">
        <f aca="false">Q32-T32</f>
        <v>3.06856548743844</v>
      </c>
      <c r="W32" s="19" t="n">
        <f aca="false">CE31</f>
        <v>44</v>
      </c>
      <c r="X32" s="19" t="n">
        <f aca="false">W32*(CL_SOFR+CL_AA_SP)/4</f>
        <v>0.6325</v>
      </c>
      <c r="Y32" s="19" t="n">
        <f aca="false">MIN(V32,X32)</f>
        <v>0.6325</v>
      </c>
      <c r="Z32" s="19" t="n">
        <f aca="false">W32</f>
        <v>44</v>
      </c>
      <c r="AA32" s="19" t="n">
        <f aca="false">V32-Y32</f>
        <v>2.43606548743844</v>
      </c>
      <c r="AB32" s="20" t="n">
        <f aca="false">IF((U32+Z32)&gt;0,(O32+N32)/(U32+Z32),9.9)</f>
        <v>1.57347673605322</v>
      </c>
      <c r="AC32" s="19" t="n">
        <f aca="false">IF(AND(B32&lt;CL_LIFE,AB32&lt;CL_AA_TR),MIN(AA32,(U32+Z32)-(O32+N32)/CL_AA_TR),0)</f>
        <v>0</v>
      </c>
      <c r="AD32" s="19" t="n">
        <f aca="false">U32-MIN(U32,MAX(0,AC32-(0)))</f>
        <v>116.86377488255</v>
      </c>
      <c r="AE32" s="19" t="n">
        <f aca="false">Z32-MIN(Z32,MAX(0,AC32-(U32)))</f>
        <v>44</v>
      </c>
      <c r="AF32" s="19" t="n">
        <f aca="false">AJ32-MIN(AJ32,MAX(0,AC32-(U32+Z32)))</f>
        <v>24</v>
      </c>
      <c r="AG32" s="19" t="n">
        <f aca="false">AW32-MIN(AW32,MAX(0,AC32-(U32+Z32+AJ32)))</f>
        <v>24</v>
      </c>
      <c r="AH32" s="19" t="n">
        <f aca="false">BJ32-MIN(BJ32,MAX(0,AC32-(U32+Z32+AJ32+AW32)))</f>
        <v>16</v>
      </c>
      <c r="AI32" s="19" t="n">
        <f aca="false">AA32-AC32</f>
        <v>2.43606548743844</v>
      </c>
      <c r="AJ32" s="19" t="n">
        <f aca="false">CF31</f>
        <v>24</v>
      </c>
      <c r="AK32" s="19" t="n">
        <f aca="false">AJ32*(CL_SOFR+CL_A_SP)/4</f>
        <v>0.369</v>
      </c>
      <c r="AL32" s="19" t="n">
        <f aca="false">MIN(AI32,AK32)</f>
        <v>0.369</v>
      </c>
      <c r="AM32" s="19" t="n">
        <f aca="false">AF32+AK32-AL32</f>
        <v>24</v>
      </c>
      <c r="AN32" s="19" t="n">
        <f aca="false">AI32-AL32</f>
        <v>2.06706548743844</v>
      </c>
      <c r="AO32" s="20" t="n">
        <f aca="false">IF((AD32+AE32+AM32)&gt;0,(O32+N32)/(AD32+AE32+AM32),9.9)</f>
        <v>1.36919960447745</v>
      </c>
      <c r="AP32" s="19" t="n">
        <f aca="false">IF(AND(B32&lt;CL_LIFE,AO32&lt;CL_A_TR),MIN(AN32,(AD32+AE32+AM32)-(O32+N32)/CL_A_TR),0)</f>
        <v>0</v>
      </c>
      <c r="AQ32" s="19" t="n">
        <f aca="false">AD32-MIN(AD32,MAX(0,AP32-(0)))</f>
        <v>116.86377488255</v>
      </c>
      <c r="AR32" s="19" t="n">
        <f aca="false">AE32-MIN(AE32,MAX(0,AP32-(AD32)))</f>
        <v>44</v>
      </c>
      <c r="AS32" s="19" t="n">
        <f aca="false">AM32-MIN(AM32,MAX(0,AP32-(AD32+AE32)))</f>
        <v>24</v>
      </c>
      <c r="AT32" s="19" t="n">
        <f aca="false">AG32-MIN(AG32,MAX(0,AP32-(AD32+AE32+AM32)))</f>
        <v>24</v>
      </c>
      <c r="AU32" s="19" t="n">
        <f aca="false">AH32-MIN(AH32,MAX(0,AP32-(AD32+AE32+AM32+AG32)))</f>
        <v>16</v>
      </c>
      <c r="AV32" s="19" t="n">
        <f aca="false">AN32-AP32</f>
        <v>2.06706548743844</v>
      </c>
      <c r="AW32" s="19" t="n">
        <f aca="false">CG31</f>
        <v>24</v>
      </c>
      <c r="AX32" s="19" t="n">
        <f aca="false">AW32*(CL_SOFR+CL_BBB_SP)/4</f>
        <v>0.432</v>
      </c>
      <c r="AY32" s="19" t="n">
        <f aca="false">MIN(AV32,AX32)</f>
        <v>0.432</v>
      </c>
      <c r="AZ32" s="19" t="n">
        <f aca="false">AT32+AX32-AY32</f>
        <v>24</v>
      </c>
      <c r="BA32" s="19" t="n">
        <f aca="false">AV32-AY32</f>
        <v>1.63506548743844</v>
      </c>
      <c r="BB32" s="20" t="n">
        <f aca="false">IF((AQ32+AR32+AS32+AZ32)&gt;0,(O32+N32)/(AQ32+AR32+AS32+AZ32),9.9)</f>
        <v>1.21186839409433</v>
      </c>
      <c r="BC32" s="19" t="n">
        <f aca="false">IF(AND(B32&lt;CL_LIFE,BB32&lt;CL_BBB_TR),MIN(BA32,(AQ32+AR32+AS32+AZ32)-(O32+N32)/CL_BBB_TR),0)</f>
        <v>0</v>
      </c>
      <c r="BD32" s="19" t="n">
        <f aca="false">AQ32-MIN(AQ32,MAX(0,BC32-(0)))</f>
        <v>116.86377488255</v>
      </c>
      <c r="BE32" s="19" t="n">
        <f aca="false">AR32-MIN(AR32,MAX(0,BC32-(AQ32)))</f>
        <v>44</v>
      </c>
      <c r="BF32" s="19" t="n">
        <f aca="false">AS32-MIN(AS32,MAX(0,BC32-(AQ32+AR32)))</f>
        <v>24</v>
      </c>
      <c r="BG32" s="19" t="n">
        <f aca="false">AZ32-MIN(AZ32,MAX(0,BC32-(AQ32+AR32+AS32)))</f>
        <v>24</v>
      </c>
      <c r="BH32" s="19" t="n">
        <f aca="false">AU32-MIN(AU32,MAX(0,BC32-(AQ32+AR32+AS32+AZ32)))</f>
        <v>16</v>
      </c>
      <c r="BI32" s="19" t="n">
        <f aca="false">BA32-BC32</f>
        <v>1.63506548743844</v>
      </c>
      <c r="BJ32" s="19" t="n">
        <f aca="false">CH31</f>
        <v>16</v>
      </c>
      <c r="BK32" s="19" t="n">
        <f aca="false">BJ32*(CL_SOFR+CL_BB_SP)/4</f>
        <v>0.396</v>
      </c>
      <c r="BL32" s="19" t="n">
        <f aca="false">MIN(BI32,BK32)</f>
        <v>0.396</v>
      </c>
      <c r="BM32" s="19" t="n">
        <f aca="false">BH32+BK32-BL32</f>
        <v>16</v>
      </c>
      <c r="BN32" s="19" t="n">
        <f aca="false">BI32-BL32</f>
        <v>1.23906548743844</v>
      </c>
      <c r="BO32" s="20" t="n">
        <f aca="false">IF((BD32+BE32+BF32+BG32+BM32)&gt;0,(O32+N32)/(BD32+BE32+BF32+BG32+BM32),9.9)</f>
        <v>1.12563887884388</v>
      </c>
      <c r="BP32" s="19" t="n">
        <f aca="false">IF(AND(B32&lt;CL_LIFE,BO32&lt;CL_BB_TR),MIN(BN32,(BD32+BE32+BF32+BG32+BM32)-(O32+N32)/CL_BB_TR),0)</f>
        <v>0</v>
      </c>
      <c r="BQ32" s="19" t="n">
        <f aca="false">BD32-MIN(BD32,MAX(0,BP32-(0)))</f>
        <v>116.86377488255</v>
      </c>
      <c r="BR32" s="19" t="n">
        <f aca="false">BE32-MIN(BE32,MAX(0,BP32-(BD32)))</f>
        <v>44</v>
      </c>
      <c r="BS32" s="19" t="n">
        <f aca="false">BF32-MIN(BF32,MAX(0,BP32-(BD32+BE32)))</f>
        <v>24</v>
      </c>
      <c r="BT32" s="19" t="n">
        <f aca="false">BG32-MIN(BG32,MAX(0,BP32-(BD32+BE32+BF32)))</f>
        <v>24</v>
      </c>
      <c r="BU32" s="19" t="n">
        <f aca="false">BM32-MIN(BM32,MAX(0,BP32-(BD32+BE32+BF32+BG32)))</f>
        <v>16</v>
      </c>
      <c r="BV32" s="19" t="n">
        <f aca="false">BN32-BP32</f>
        <v>1.23906548743844</v>
      </c>
      <c r="BW32" s="19" t="n">
        <f aca="false">MIN(BV32,E32*CL_SUBF/4)</f>
        <v>0.190123905643056</v>
      </c>
      <c r="BX32" s="19" t="n">
        <f aca="false">BV32-BW32</f>
        <v>1.04894158179538</v>
      </c>
      <c r="BY32" s="19" t="n">
        <f aca="false">MIN(BQ32,MAX(0,N32-(0)))</f>
        <v>14.5791068871706</v>
      </c>
      <c r="BZ32" s="19" t="n">
        <f aca="false">MIN(BR32,MAX(0,N32-(BQ32)))</f>
        <v>0</v>
      </c>
      <c r="CA32" s="19" t="n">
        <f aca="false">MIN(BS32,MAX(0,N32-(BQ32+BR32)))</f>
        <v>0</v>
      </c>
      <c r="CB32" s="19" t="n">
        <f aca="false">MIN(BT32,MAX(0,N32-(BQ32+BR32+BS32)))</f>
        <v>0</v>
      </c>
      <c r="CC32" s="19" t="n">
        <f aca="false">MIN(BU32,MAX(0,N32-(BQ32+BR32+BS32+BT32)))</f>
        <v>0</v>
      </c>
      <c r="CD32" s="19" t="n">
        <f aca="false">BQ32-BY32</f>
        <v>102.28466799538</v>
      </c>
      <c r="CE32" s="19" t="n">
        <f aca="false">BR32-BZ32</f>
        <v>44</v>
      </c>
      <c r="CF32" s="19" t="n">
        <f aca="false">BS32-CA32</f>
        <v>24</v>
      </c>
      <c r="CG32" s="19" t="n">
        <f aca="false">BT32-CB32</f>
        <v>24</v>
      </c>
      <c r="CH32" s="19" t="n">
        <f aca="false">BU32-CC32</f>
        <v>16</v>
      </c>
      <c r="CI32" s="19" t="n">
        <f aca="false">MAX(0,N32-(BQ32+BR32+BS32+BT32+BU32))</f>
        <v>0</v>
      </c>
      <c r="CJ32" s="19" t="n">
        <f aca="false">BX32+CI32</f>
        <v>1.04894158179538</v>
      </c>
      <c r="CK32" s="19" t="n">
        <f aca="false">AC32+AP32+BC32+BP32</f>
        <v>0</v>
      </c>
      <c r="CL32" s="18" t="n">
        <f aca="false">IF(OR(AND(B32&lt;CL_LIFE,AB32&lt;CL_AA_TR),AND(B32&lt;CL_LIFE,AO32&lt;CL_A_TR),AND(B32&lt;CL_LIFE,BB32&lt;CL_BBB_TR),AND(B32&lt;CL_LIFE,BO32&lt;CL_BB_TR)),1,0)</f>
        <v>0</v>
      </c>
    </row>
    <row r="33" customFormat="false" ht="15" hidden="false" customHeight="false" outlineLevel="0" collapsed="false">
      <c r="B33" s="18" t="n">
        <v>29</v>
      </c>
      <c r="C33" s="18" t="n">
        <f aca="false">INT((B33-1)/4)+1</f>
        <v>8</v>
      </c>
      <c r="D33" s="20" t="n">
        <f aca="false">INDEX(CL_CDR_BASE,1,C33)</f>
        <v>0.02</v>
      </c>
      <c r="E33" s="19" t="n">
        <f aca="false">O32</f>
        <v>238.536300564225</v>
      </c>
      <c r="F33" s="19" t="n">
        <f aca="false">E33*(1-(1-D33)^0.25)</f>
        <v>1.20173243053937</v>
      </c>
      <c r="G33" s="19" t="n">
        <f aca="false">F33*CL_REC</f>
        <v>0.841212701377559</v>
      </c>
      <c r="H33" s="19" t="n">
        <f aca="false">F33-G33</f>
        <v>0.360519729161811</v>
      </c>
      <c r="I33" s="19" t="n">
        <f aca="false">E33-F33</f>
        <v>237.334568133686</v>
      </c>
      <c r="J33" s="19" t="n">
        <f aca="false">I33*(CL_SOFR+CL_WAS)/4</f>
        <v>4.45002315250661</v>
      </c>
      <c r="K33" s="19" t="n">
        <f aca="false">IF(B33&lt;=CL_RP,0,I33*(1-(1-CL_PP)^0.25))</f>
        <v>12.8773917948599</v>
      </c>
      <c r="L33" s="19" t="n">
        <f aca="false">IF(B33&lt;=CL_RP,I33+G33,I33-K33)</f>
        <v>224.457176338826</v>
      </c>
      <c r="M33" s="19" t="n">
        <f aca="false">IF(B33=CL_LIFE,L33*CL_PX,0)</f>
        <v>0</v>
      </c>
      <c r="N33" s="19" t="n">
        <f aca="false">IF(B33&lt;=CL_RP,0,K33+G33)+M33</f>
        <v>13.7186044962375</v>
      </c>
      <c r="O33" s="19" t="n">
        <f aca="false">IF(B33&gt;=CL_LIFE,0,L33)</f>
        <v>224.457176338826</v>
      </c>
      <c r="P33" s="19" t="n">
        <f aca="false">MIN(J33,E33*(CL_SEXP+CL_SFEE)/4)</f>
        <v>0.119268150282113</v>
      </c>
      <c r="Q33" s="19" t="n">
        <f aca="false">J33-P33</f>
        <v>4.33075500222449</v>
      </c>
      <c r="R33" s="19" t="n">
        <f aca="false">CD32</f>
        <v>102.28466799538</v>
      </c>
      <c r="S33" s="19" t="n">
        <f aca="false">R33*(CL_SOFR+CL_AAA_SP)/4</f>
        <v>1.34248626743936</v>
      </c>
      <c r="T33" s="19" t="n">
        <f aca="false">MIN(Q33,S33)</f>
        <v>1.34248626743936</v>
      </c>
      <c r="U33" s="19" t="n">
        <f aca="false">R33</f>
        <v>102.28466799538</v>
      </c>
      <c r="V33" s="19" t="n">
        <f aca="false">Q33-T33</f>
        <v>2.98826873478514</v>
      </c>
      <c r="W33" s="19" t="n">
        <f aca="false">CE32</f>
        <v>44</v>
      </c>
      <c r="X33" s="19" t="n">
        <f aca="false">W33*(CL_SOFR+CL_AA_SP)/4</f>
        <v>0.6325</v>
      </c>
      <c r="Y33" s="19" t="n">
        <f aca="false">MIN(V33,X33)</f>
        <v>0.6325</v>
      </c>
      <c r="Z33" s="19" t="n">
        <f aca="false">W33</f>
        <v>44</v>
      </c>
      <c r="AA33" s="19" t="n">
        <f aca="false">V33-Y33</f>
        <v>2.35576873478514</v>
      </c>
      <c r="AB33" s="20" t="n">
        <f aca="false">IF((U33+Z33)&gt;0,(O33+N33)/(U33+Z33),9.9)</f>
        <v>1.62816639705937</v>
      </c>
      <c r="AC33" s="19" t="n">
        <f aca="false">IF(AND(B33&lt;CL_LIFE,AB33&lt;CL_AA_TR),MIN(AA33,(U33+Z33)-(O33+N33)/CL_AA_TR),0)</f>
        <v>0</v>
      </c>
      <c r="AD33" s="19" t="n">
        <f aca="false">U33-MIN(U33,MAX(0,AC33-(0)))</f>
        <v>102.28466799538</v>
      </c>
      <c r="AE33" s="19" t="n">
        <f aca="false">Z33-MIN(Z33,MAX(0,AC33-(U33)))</f>
        <v>44</v>
      </c>
      <c r="AF33" s="19" t="n">
        <f aca="false">AJ33-MIN(AJ33,MAX(0,AC33-(U33+Z33)))</f>
        <v>24</v>
      </c>
      <c r="AG33" s="19" t="n">
        <f aca="false">AW33-MIN(AW33,MAX(0,AC33-(U33+Z33+AJ33)))</f>
        <v>24</v>
      </c>
      <c r="AH33" s="19" t="n">
        <f aca="false">BJ33-MIN(BJ33,MAX(0,AC33-(U33+Z33+AJ33+AW33)))</f>
        <v>16</v>
      </c>
      <c r="AI33" s="19" t="n">
        <f aca="false">AA33-AC33</f>
        <v>2.35576873478514</v>
      </c>
      <c r="AJ33" s="19" t="n">
        <f aca="false">CF32</f>
        <v>24</v>
      </c>
      <c r="AK33" s="19" t="n">
        <f aca="false">AJ33*(CL_SOFR+CL_A_SP)/4</f>
        <v>0.369</v>
      </c>
      <c r="AL33" s="19" t="n">
        <f aca="false">MIN(AI33,AK33)</f>
        <v>0.369</v>
      </c>
      <c r="AM33" s="19" t="n">
        <f aca="false">AF33+AK33-AL33</f>
        <v>24</v>
      </c>
      <c r="AN33" s="19" t="n">
        <f aca="false">AI33-AL33</f>
        <v>1.98676873478514</v>
      </c>
      <c r="AO33" s="20" t="n">
        <f aca="false">IF((AD33+AE33+AM33)&gt;0,(O33+N33)/(AD33+AE33+AM33),9.9)</f>
        <v>1.39869187072982</v>
      </c>
      <c r="AP33" s="19" t="n">
        <f aca="false">IF(AND(B33&lt;CL_LIFE,AO33&lt;CL_A_TR),MIN(AN33,(AD33+AE33+AM33)-(O33+N33)/CL_A_TR),0)</f>
        <v>0</v>
      </c>
      <c r="AQ33" s="19" t="n">
        <f aca="false">AD33-MIN(AD33,MAX(0,AP33-(0)))</f>
        <v>102.28466799538</v>
      </c>
      <c r="AR33" s="19" t="n">
        <f aca="false">AE33-MIN(AE33,MAX(0,AP33-(AD33)))</f>
        <v>44</v>
      </c>
      <c r="AS33" s="19" t="n">
        <f aca="false">AM33-MIN(AM33,MAX(0,AP33-(AD33+AE33)))</f>
        <v>24</v>
      </c>
      <c r="AT33" s="19" t="n">
        <f aca="false">AG33-MIN(AG33,MAX(0,AP33-(AD33+AE33+AM33)))</f>
        <v>24</v>
      </c>
      <c r="AU33" s="19" t="n">
        <f aca="false">AH33-MIN(AH33,MAX(0,AP33-(AD33+AE33+AM33+AG33)))</f>
        <v>16</v>
      </c>
      <c r="AV33" s="19" t="n">
        <f aca="false">AN33-AP33</f>
        <v>1.98676873478514</v>
      </c>
      <c r="AW33" s="19" t="n">
        <f aca="false">CG32</f>
        <v>24</v>
      </c>
      <c r="AX33" s="19" t="n">
        <f aca="false">AW33*(CL_SOFR+CL_BBB_SP)/4</f>
        <v>0.432</v>
      </c>
      <c r="AY33" s="19" t="n">
        <f aca="false">MIN(AV33,AX33)</f>
        <v>0.432</v>
      </c>
      <c r="AZ33" s="19" t="n">
        <f aca="false">AT33+AX33-AY33</f>
        <v>24</v>
      </c>
      <c r="BA33" s="19" t="n">
        <f aca="false">AV33-AY33</f>
        <v>1.55476873478514</v>
      </c>
      <c r="BB33" s="20" t="n">
        <f aca="false">IF((AQ33+AR33+AS33+AZ33)&gt;0,(O33+N33)/(AQ33+AR33+AS33+AZ33),9.9)</f>
        <v>1.22591135622049</v>
      </c>
      <c r="BC33" s="19" t="n">
        <f aca="false">IF(AND(B33&lt;CL_LIFE,BB33&lt;CL_BBB_TR),MIN(BA33,(AQ33+AR33+AS33+AZ33)-(O33+N33)/CL_BBB_TR),0)</f>
        <v>0</v>
      </c>
      <c r="BD33" s="19" t="n">
        <f aca="false">AQ33-MIN(AQ33,MAX(0,BC33-(0)))</f>
        <v>102.28466799538</v>
      </c>
      <c r="BE33" s="19" t="n">
        <f aca="false">AR33-MIN(AR33,MAX(0,BC33-(AQ33)))</f>
        <v>44</v>
      </c>
      <c r="BF33" s="19" t="n">
        <f aca="false">AS33-MIN(AS33,MAX(0,BC33-(AQ33+AR33)))</f>
        <v>24</v>
      </c>
      <c r="BG33" s="19" t="n">
        <f aca="false">AZ33-MIN(AZ33,MAX(0,BC33-(AQ33+AR33+AS33)))</f>
        <v>24</v>
      </c>
      <c r="BH33" s="19" t="n">
        <f aca="false">AU33-MIN(AU33,MAX(0,BC33-(AQ33+AR33+AS33+AZ33)))</f>
        <v>16</v>
      </c>
      <c r="BI33" s="19" t="n">
        <f aca="false">BA33-BC33</f>
        <v>1.55476873478514</v>
      </c>
      <c r="BJ33" s="19" t="n">
        <f aca="false">CH32</f>
        <v>16</v>
      </c>
      <c r="BK33" s="19" t="n">
        <f aca="false">BJ33*(CL_SOFR+CL_BB_SP)/4</f>
        <v>0.396</v>
      </c>
      <c r="BL33" s="19" t="n">
        <f aca="false">MIN(BI33,BK33)</f>
        <v>0.396</v>
      </c>
      <c r="BM33" s="19" t="n">
        <f aca="false">BH33+BK33-BL33</f>
        <v>16</v>
      </c>
      <c r="BN33" s="19" t="n">
        <f aca="false">BI33-BL33</f>
        <v>1.15876873478514</v>
      </c>
      <c r="BO33" s="20" t="n">
        <f aca="false">IF((BD33+BE33+BF33+BG33+BM33)&gt;0,(O33+N33)/(BD33+BE33+BF33+BG33+BM33),9.9)</f>
        <v>1.13263502805776</v>
      </c>
      <c r="BP33" s="19" t="n">
        <f aca="false">IF(AND(B33&lt;CL_LIFE,BO33&lt;CL_BB_TR),MIN(BN33,(BD33+BE33+BF33+BG33+BM33)-(O33+N33)/CL_BB_TR),0)</f>
        <v>0</v>
      </c>
      <c r="BQ33" s="19" t="n">
        <f aca="false">BD33-MIN(BD33,MAX(0,BP33-(0)))</f>
        <v>102.28466799538</v>
      </c>
      <c r="BR33" s="19" t="n">
        <f aca="false">BE33-MIN(BE33,MAX(0,BP33-(BD33)))</f>
        <v>44</v>
      </c>
      <c r="BS33" s="19" t="n">
        <f aca="false">BF33-MIN(BF33,MAX(0,BP33-(BD33+BE33)))</f>
        <v>24</v>
      </c>
      <c r="BT33" s="19" t="n">
        <f aca="false">BG33-MIN(BG33,MAX(0,BP33-(BD33+BE33+BF33)))</f>
        <v>24</v>
      </c>
      <c r="BU33" s="19" t="n">
        <f aca="false">BM33-MIN(BM33,MAX(0,BP33-(BD33+BE33+BF33+BG33)))</f>
        <v>16</v>
      </c>
      <c r="BV33" s="19" t="n">
        <f aca="false">BN33-BP33</f>
        <v>1.15876873478514</v>
      </c>
      <c r="BW33" s="19" t="n">
        <f aca="false">MIN(BV33,E33*CL_SUBF/4)</f>
        <v>0.178902225423169</v>
      </c>
      <c r="BX33" s="19" t="n">
        <f aca="false">BV33-BW33</f>
        <v>0.979866509361966</v>
      </c>
      <c r="BY33" s="19" t="n">
        <f aca="false">MIN(BQ33,MAX(0,N33-(0)))</f>
        <v>13.7186044962375</v>
      </c>
      <c r="BZ33" s="19" t="n">
        <f aca="false">MIN(BR33,MAX(0,N33-(BQ33)))</f>
        <v>0</v>
      </c>
      <c r="CA33" s="19" t="n">
        <f aca="false">MIN(BS33,MAX(0,N33-(BQ33+BR33)))</f>
        <v>0</v>
      </c>
      <c r="CB33" s="19" t="n">
        <f aca="false">MIN(BT33,MAX(0,N33-(BQ33+BR33+BS33)))</f>
        <v>0</v>
      </c>
      <c r="CC33" s="19" t="n">
        <f aca="false">MIN(BU33,MAX(0,N33-(BQ33+BR33+BS33+BT33)))</f>
        <v>0</v>
      </c>
      <c r="CD33" s="19" t="n">
        <f aca="false">BQ33-BY33</f>
        <v>88.5660634991422</v>
      </c>
      <c r="CE33" s="19" t="n">
        <f aca="false">BR33-BZ33</f>
        <v>44</v>
      </c>
      <c r="CF33" s="19" t="n">
        <f aca="false">BS33-CA33</f>
        <v>24</v>
      </c>
      <c r="CG33" s="19" t="n">
        <f aca="false">BT33-CB33</f>
        <v>24</v>
      </c>
      <c r="CH33" s="19" t="n">
        <f aca="false">BU33-CC33</f>
        <v>16</v>
      </c>
      <c r="CI33" s="19" t="n">
        <f aca="false">MAX(0,N33-(BQ33+BR33+BS33+BT33+BU33))</f>
        <v>0</v>
      </c>
      <c r="CJ33" s="19" t="n">
        <f aca="false">BX33+CI33</f>
        <v>0.979866509361966</v>
      </c>
      <c r="CK33" s="19" t="n">
        <f aca="false">AC33+AP33+BC33+BP33</f>
        <v>0</v>
      </c>
      <c r="CL33" s="18" t="n">
        <f aca="false">IF(OR(AND(B33&lt;CL_LIFE,AB33&lt;CL_AA_TR),AND(B33&lt;CL_LIFE,AO33&lt;CL_A_TR),AND(B33&lt;CL_LIFE,BB33&lt;CL_BBB_TR),AND(B33&lt;CL_LIFE,BO33&lt;CL_BB_TR)),1,0)</f>
        <v>0</v>
      </c>
    </row>
    <row r="34" customFormat="false" ht="15" hidden="false" customHeight="false" outlineLevel="0" collapsed="false">
      <c r="B34" s="18" t="n">
        <v>30</v>
      </c>
      <c r="C34" s="18" t="n">
        <f aca="false">INT((B34-1)/4)+1</f>
        <v>8</v>
      </c>
      <c r="D34" s="20" t="n">
        <f aca="false">INDEX(CL_CDR_BASE,1,C34)</f>
        <v>0.02</v>
      </c>
      <c r="E34" s="19" t="n">
        <f aca="false">O33</f>
        <v>224.457176338826</v>
      </c>
      <c r="F34" s="19" t="n">
        <f aca="false">E34*(1-(1-D34)^0.25)</f>
        <v>1.13080259665147</v>
      </c>
      <c r="G34" s="19" t="n">
        <f aca="false">F34*CL_REC</f>
        <v>0.791561817656029</v>
      </c>
      <c r="H34" s="19" t="n">
        <f aca="false">F34-G34</f>
        <v>0.339240778995441</v>
      </c>
      <c r="I34" s="19" t="n">
        <f aca="false">E34-F34</f>
        <v>223.326373742174</v>
      </c>
      <c r="J34" s="19" t="n">
        <f aca="false">I34*(CL_SOFR+CL_WAS)/4</f>
        <v>4.18736950766577</v>
      </c>
      <c r="K34" s="19" t="n">
        <f aca="false">IF(B34&lt;=CL_RP,0,I34*(1-(1-CL_PP)^0.25))</f>
        <v>12.1173297064058</v>
      </c>
      <c r="L34" s="19" t="n">
        <f aca="false">IF(B34&lt;=CL_RP,I34+G34,I34-K34)</f>
        <v>211.209044035768</v>
      </c>
      <c r="M34" s="19" t="n">
        <f aca="false">IF(B34=CL_LIFE,L34*CL_PX,0)</f>
        <v>0</v>
      </c>
      <c r="N34" s="19" t="n">
        <f aca="false">IF(B34&lt;=CL_RP,0,K34+G34)+M34</f>
        <v>12.9088915240618</v>
      </c>
      <c r="O34" s="19" t="n">
        <f aca="false">IF(B34&gt;=CL_LIFE,0,L34)</f>
        <v>211.209044035768</v>
      </c>
      <c r="P34" s="19" t="n">
        <f aca="false">MIN(J34,E34*(CL_SEXP+CL_SFEE)/4)</f>
        <v>0.112228588169413</v>
      </c>
      <c r="Q34" s="19" t="n">
        <f aca="false">J34-P34</f>
        <v>4.07514091949636</v>
      </c>
      <c r="R34" s="19" t="n">
        <f aca="false">CD33</f>
        <v>88.5660634991422</v>
      </c>
      <c r="S34" s="19" t="n">
        <f aca="false">R34*(CL_SOFR+CL_AAA_SP)/4</f>
        <v>1.16242958342624</v>
      </c>
      <c r="T34" s="19" t="n">
        <f aca="false">MIN(Q34,S34)</f>
        <v>1.16242958342624</v>
      </c>
      <c r="U34" s="19" t="n">
        <f aca="false">R34</f>
        <v>88.5660634991422</v>
      </c>
      <c r="V34" s="19" t="n">
        <f aca="false">Q34-T34</f>
        <v>2.91271133607011</v>
      </c>
      <c r="W34" s="19" t="n">
        <f aca="false">CE33</f>
        <v>44</v>
      </c>
      <c r="X34" s="19" t="n">
        <f aca="false">W34*(CL_SOFR+CL_AA_SP)/4</f>
        <v>0.6325</v>
      </c>
      <c r="Y34" s="19" t="n">
        <f aca="false">MIN(V34,X34)</f>
        <v>0.6325</v>
      </c>
      <c r="Z34" s="19" t="n">
        <f aca="false">W34</f>
        <v>44</v>
      </c>
      <c r="AA34" s="19" t="n">
        <f aca="false">V34-Y34</f>
        <v>2.28021133607011</v>
      </c>
      <c r="AB34" s="20" t="n">
        <f aca="false">IF((U34+Z34)&gt;0,(O34+N34)/(U34+Z34),9.9)</f>
        <v>1.69061319046621</v>
      </c>
      <c r="AC34" s="19" t="n">
        <f aca="false">IF(AND(B34&lt;CL_LIFE,AB34&lt;CL_AA_TR),MIN(AA34,(U34+Z34)-(O34+N34)/CL_AA_TR),0)</f>
        <v>0</v>
      </c>
      <c r="AD34" s="19" t="n">
        <f aca="false">U34-MIN(U34,MAX(0,AC34-(0)))</f>
        <v>88.5660634991422</v>
      </c>
      <c r="AE34" s="19" t="n">
        <f aca="false">Z34-MIN(Z34,MAX(0,AC34-(U34)))</f>
        <v>44</v>
      </c>
      <c r="AF34" s="19" t="n">
        <f aca="false">AJ34-MIN(AJ34,MAX(0,AC34-(U34+Z34)))</f>
        <v>24</v>
      </c>
      <c r="AG34" s="19" t="n">
        <f aca="false">AW34-MIN(AW34,MAX(0,AC34-(U34+Z34+AJ34)))</f>
        <v>24</v>
      </c>
      <c r="AH34" s="19" t="n">
        <f aca="false">BJ34-MIN(BJ34,MAX(0,AC34-(U34+Z34+AJ34+AW34)))</f>
        <v>16</v>
      </c>
      <c r="AI34" s="19" t="n">
        <f aca="false">AA34-AC34</f>
        <v>2.28021133607011</v>
      </c>
      <c r="AJ34" s="19" t="n">
        <f aca="false">CF33</f>
        <v>24</v>
      </c>
      <c r="AK34" s="19" t="n">
        <f aca="false">AJ34*(CL_SOFR+CL_A_SP)/4</f>
        <v>0.369</v>
      </c>
      <c r="AL34" s="19" t="n">
        <f aca="false">MIN(AI34,AK34)</f>
        <v>0.369</v>
      </c>
      <c r="AM34" s="19" t="n">
        <f aca="false">AF34+AK34-AL34</f>
        <v>24</v>
      </c>
      <c r="AN34" s="19" t="n">
        <f aca="false">AI34-AL34</f>
        <v>1.91121133607011</v>
      </c>
      <c r="AO34" s="20" t="n">
        <f aca="false">IF((AD34+AE34+AM34)&gt;0,(O34+N34)/(AD34+AE34+AM34),9.9)</f>
        <v>1.43145922271373</v>
      </c>
      <c r="AP34" s="19" t="n">
        <f aca="false">IF(AND(B34&lt;CL_LIFE,AO34&lt;CL_A_TR),MIN(AN34,(AD34+AE34+AM34)-(O34+N34)/CL_A_TR),0)</f>
        <v>0</v>
      </c>
      <c r="AQ34" s="19" t="n">
        <f aca="false">AD34-MIN(AD34,MAX(0,AP34-(0)))</f>
        <v>88.5660634991422</v>
      </c>
      <c r="AR34" s="19" t="n">
        <f aca="false">AE34-MIN(AE34,MAX(0,AP34-(AD34)))</f>
        <v>44</v>
      </c>
      <c r="AS34" s="19" t="n">
        <f aca="false">AM34-MIN(AM34,MAX(0,AP34-(AD34+AE34)))</f>
        <v>24</v>
      </c>
      <c r="AT34" s="19" t="n">
        <f aca="false">AG34-MIN(AG34,MAX(0,AP34-(AD34+AE34+AM34)))</f>
        <v>24</v>
      </c>
      <c r="AU34" s="19" t="n">
        <f aca="false">AH34-MIN(AH34,MAX(0,AP34-(AD34+AE34+AM34+AG34)))</f>
        <v>16</v>
      </c>
      <c r="AV34" s="19" t="n">
        <f aca="false">AN34-AP34</f>
        <v>1.91121133607011</v>
      </c>
      <c r="AW34" s="19" t="n">
        <f aca="false">CG33</f>
        <v>24</v>
      </c>
      <c r="AX34" s="19" t="n">
        <f aca="false">AW34*(CL_SOFR+CL_BBB_SP)/4</f>
        <v>0.432</v>
      </c>
      <c r="AY34" s="19" t="n">
        <f aca="false">MIN(AV34,AX34)</f>
        <v>0.432</v>
      </c>
      <c r="AZ34" s="19" t="n">
        <f aca="false">AT34+AX34-AY34</f>
        <v>24</v>
      </c>
      <c r="BA34" s="19" t="n">
        <f aca="false">AV34-AY34</f>
        <v>1.47921133607011</v>
      </c>
      <c r="BB34" s="20" t="n">
        <f aca="false">IF((AQ34+AR34+AS34+AZ34)&gt;0,(O34+N34)/(AQ34+AR34+AS34+AZ34),9.9)</f>
        <v>1.24119633123029</v>
      </c>
      <c r="BC34" s="19" t="n">
        <f aca="false">IF(AND(B34&lt;CL_LIFE,BB34&lt;CL_BBB_TR),MIN(BA34,(AQ34+AR34+AS34+AZ34)-(O34+N34)/CL_BBB_TR),0)</f>
        <v>0</v>
      </c>
      <c r="BD34" s="19" t="n">
        <f aca="false">AQ34-MIN(AQ34,MAX(0,BC34-(0)))</f>
        <v>88.5660634991422</v>
      </c>
      <c r="BE34" s="19" t="n">
        <f aca="false">AR34-MIN(AR34,MAX(0,BC34-(AQ34)))</f>
        <v>44</v>
      </c>
      <c r="BF34" s="19" t="n">
        <f aca="false">AS34-MIN(AS34,MAX(0,BC34-(AQ34+AR34)))</f>
        <v>24</v>
      </c>
      <c r="BG34" s="19" t="n">
        <f aca="false">AZ34-MIN(AZ34,MAX(0,BC34-(AQ34+AR34+AS34)))</f>
        <v>24</v>
      </c>
      <c r="BH34" s="19" t="n">
        <f aca="false">AU34-MIN(AU34,MAX(0,BC34-(AQ34+AR34+AS34+AZ34)))</f>
        <v>16</v>
      </c>
      <c r="BI34" s="19" t="n">
        <f aca="false">BA34-BC34</f>
        <v>1.47921133607011</v>
      </c>
      <c r="BJ34" s="19" t="n">
        <f aca="false">CH33</f>
        <v>16</v>
      </c>
      <c r="BK34" s="19" t="n">
        <f aca="false">BJ34*(CL_SOFR+CL_BB_SP)/4</f>
        <v>0.396</v>
      </c>
      <c r="BL34" s="19" t="n">
        <f aca="false">MIN(BI34,BK34)</f>
        <v>0.396</v>
      </c>
      <c r="BM34" s="19" t="n">
        <f aca="false">BH34+BK34-BL34</f>
        <v>16</v>
      </c>
      <c r="BN34" s="19" t="n">
        <f aca="false">BI34-BL34</f>
        <v>1.08321133607011</v>
      </c>
      <c r="BO34" s="20" t="n">
        <f aca="false">IF((BD34+BE34+BF34+BG34+BM34)&gt;0,(O34+N34)/(BD34+BE34+BF34+BG34+BM34),9.9)</f>
        <v>1.14016596542774</v>
      </c>
      <c r="BP34" s="19" t="n">
        <f aca="false">IF(AND(B34&lt;CL_LIFE,BO34&lt;CL_BB_TR),MIN(BN34,(BD34+BE34+BF34+BG34+BM34)-(O34+N34)/CL_BB_TR),0)</f>
        <v>0</v>
      </c>
      <c r="BQ34" s="19" t="n">
        <f aca="false">BD34-MIN(BD34,MAX(0,BP34-(0)))</f>
        <v>88.5660634991422</v>
      </c>
      <c r="BR34" s="19" t="n">
        <f aca="false">BE34-MIN(BE34,MAX(0,BP34-(BD34)))</f>
        <v>44</v>
      </c>
      <c r="BS34" s="19" t="n">
        <f aca="false">BF34-MIN(BF34,MAX(0,BP34-(BD34+BE34)))</f>
        <v>24</v>
      </c>
      <c r="BT34" s="19" t="n">
        <f aca="false">BG34-MIN(BG34,MAX(0,BP34-(BD34+BE34+BF34)))</f>
        <v>24</v>
      </c>
      <c r="BU34" s="19" t="n">
        <f aca="false">BM34-MIN(BM34,MAX(0,BP34-(BD34+BE34+BF34+BG34)))</f>
        <v>16</v>
      </c>
      <c r="BV34" s="19" t="n">
        <f aca="false">BN34-BP34</f>
        <v>1.08321133607011</v>
      </c>
      <c r="BW34" s="19" t="n">
        <f aca="false">MIN(BV34,E34*CL_SUBF/4)</f>
        <v>0.168342882254119</v>
      </c>
      <c r="BX34" s="19" t="n">
        <f aca="false">BV34-BW34</f>
        <v>0.914868453815994</v>
      </c>
      <c r="BY34" s="19" t="n">
        <f aca="false">MIN(BQ34,MAX(0,N34-(0)))</f>
        <v>12.9088915240618</v>
      </c>
      <c r="BZ34" s="19" t="n">
        <f aca="false">MIN(BR34,MAX(0,N34-(BQ34)))</f>
        <v>0</v>
      </c>
      <c r="CA34" s="19" t="n">
        <f aca="false">MIN(BS34,MAX(0,N34-(BQ34+BR34)))</f>
        <v>0</v>
      </c>
      <c r="CB34" s="19" t="n">
        <f aca="false">MIN(BT34,MAX(0,N34-(BQ34+BR34+BS34)))</f>
        <v>0</v>
      </c>
      <c r="CC34" s="19" t="n">
        <f aca="false">MIN(BU34,MAX(0,N34-(BQ34+BR34+BS34+BT34)))</f>
        <v>0</v>
      </c>
      <c r="CD34" s="19" t="n">
        <f aca="false">BQ34-BY34</f>
        <v>75.6571719750804</v>
      </c>
      <c r="CE34" s="19" t="n">
        <f aca="false">BR34-BZ34</f>
        <v>44</v>
      </c>
      <c r="CF34" s="19" t="n">
        <f aca="false">BS34-CA34</f>
        <v>24</v>
      </c>
      <c r="CG34" s="19" t="n">
        <f aca="false">BT34-CB34</f>
        <v>24</v>
      </c>
      <c r="CH34" s="19" t="n">
        <f aca="false">BU34-CC34</f>
        <v>16</v>
      </c>
      <c r="CI34" s="19" t="n">
        <f aca="false">MAX(0,N34-(BQ34+BR34+BS34+BT34+BU34))</f>
        <v>0</v>
      </c>
      <c r="CJ34" s="19" t="n">
        <f aca="false">BX34+CI34</f>
        <v>0.914868453815994</v>
      </c>
      <c r="CK34" s="19" t="n">
        <f aca="false">AC34+AP34+BC34+BP34</f>
        <v>0</v>
      </c>
      <c r="CL34" s="18" t="n">
        <f aca="false">IF(OR(AND(B34&lt;CL_LIFE,AB34&lt;CL_AA_TR),AND(B34&lt;CL_LIFE,AO34&lt;CL_A_TR),AND(B34&lt;CL_LIFE,BB34&lt;CL_BBB_TR),AND(B34&lt;CL_LIFE,BO34&lt;CL_BB_TR)),1,0)</f>
        <v>0</v>
      </c>
    </row>
    <row r="35" customFormat="false" ht="15" hidden="false" customHeight="false" outlineLevel="0" collapsed="false">
      <c r="B35" s="18" t="n">
        <v>31</v>
      </c>
      <c r="C35" s="18" t="n">
        <f aca="false">INT((B35-1)/4)+1</f>
        <v>8</v>
      </c>
      <c r="D35" s="20" t="n">
        <f aca="false">INDEX(CL_CDR_BASE,1,C35)</f>
        <v>0.02</v>
      </c>
      <c r="E35" s="19" t="n">
        <f aca="false">O34</f>
        <v>211.209044035768</v>
      </c>
      <c r="F35" s="19" t="n">
        <f aca="false">E35*(1-(1-D35)^0.25)</f>
        <v>1.06405925320646</v>
      </c>
      <c r="G35" s="19" t="n">
        <f aca="false">F35*CL_REC</f>
        <v>0.744841477244522</v>
      </c>
      <c r="H35" s="19" t="n">
        <f aca="false">F35-G35</f>
        <v>0.319217775961938</v>
      </c>
      <c r="I35" s="19" t="n">
        <f aca="false">E35-F35</f>
        <v>210.144984782562</v>
      </c>
      <c r="J35" s="19" t="n">
        <f aca="false">I35*(CL_SOFR+CL_WAS)/4</f>
        <v>3.94021846467304</v>
      </c>
      <c r="K35" s="19" t="n">
        <f aca="false">IF(B35&lt;=CL_RP,0,I35*(1-(1-CL_PP)^0.25))</f>
        <v>11.4021287503539</v>
      </c>
      <c r="L35" s="19" t="n">
        <f aca="false">IF(B35&lt;=CL_RP,I35+G35,I35-K35)</f>
        <v>198.742856032208</v>
      </c>
      <c r="M35" s="19" t="n">
        <f aca="false">IF(B35=CL_LIFE,L35*CL_PX,0)</f>
        <v>0</v>
      </c>
      <c r="N35" s="19" t="n">
        <f aca="false">IF(B35&lt;=CL_RP,0,K35+G35)+M35</f>
        <v>12.1469702275984</v>
      </c>
      <c r="O35" s="19" t="n">
        <f aca="false">IF(B35&gt;=CL_LIFE,0,L35)</f>
        <v>198.742856032208</v>
      </c>
      <c r="P35" s="19" t="n">
        <f aca="false">MIN(J35,E35*(CL_SEXP+CL_SFEE)/4)</f>
        <v>0.105604522017884</v>
      </c>
      <c r="Q35" s="19" t="n">
        <f aca="false">J35-P35</f>
        <v>3.83461394265515</v>
      </c>
      <c r="R35" s="19" t="n">
        <f aca="false">CD34</f>
        <v>75.6571719750804</v>
      </c>
      <c r="S35" s="19" t="n">
        <f aca="false">R35*(CL_SOFR+CL_AAA_SP)/4</f>
        <v>0.99300038217293</v>
      </c>
      <c r="T35" s="19" t="n">
        <f aca="false">MIN(Q35,S35)</f>
        <v>0.99300038217293</v>
      </c>
      <c r="U35" s="19" t="n">
        <f aca="false">R35</f>
        <v>75.6571719750804</v>
      </c>
      <c r="V35" s="19" t="n">
        <f aca="false">Q35-T35</f>
        <v>2.84161356048222</v>
      </c>
      <c r="W35" s="19" t="n">
        <f aca="false">CE34</f>
        <v>44</v>
      </c>
      <c r="X35" s="19" t="n">
        <f aca="false">W35*(CL_SOFR+CL_AA_SP)/4</f>
        <v>0.6325</v>
      </c>
      <c r="Y35" s="19" t="n">
        <f aca="false">MIN(V35,X35)</f>
        <v>0.6325</v>
      </c>
      <c r="Z35" s="19" t="n">
        <f aca="false">W35</f>
        <v>44</v>
      </c>
      <c r="AA35" s="19" t="n">
        <f aca="false">V35-Y35</f>
        <v>2.20911356048222</v>
      </c>
      <c r="AB35" s="20" t="n">
        <f aca="false">IF((U35+Z35)&gt;0,(O35+N35)/(U35+Z35),9.9)</f>
        <v>1.76245036364161</v>
      </c>
      <c r="AC35" s="19" t="n">
        <f aca="false">IF(AND(B35&lt;CL_LIFE,AB35&lt;CL_AA_TR),MIN(AA35,(U35+Z35)-(O35+N35)/CL_AA_TR),0)</f>
        <v>0</v>
      </c>
      <c r="AD35" s="19" t="n">
        <f aca="false">U35-MIN(U35,MAX(0,AC35-(0)))</f>
        <v>75.6571719750804</v>
      </c>
      <c r="AE35" s="19" t="n">
        <f aca="false">Z35-MIN(Z35,MAX(0,AC35-(U35)))</f>
        <v>44</v>
      </c>
      <c r="AF35" s="19" t="n">
        <f aca="false">AJ35-MIN(AJ35,MAX(0,AC35-(U35+Z35)))</f>
        <v>24</v>
      </c>
      <c r="AG35" s="19" t="n">
        <f aca="false">AW35-MIN(AW35,MAX(0,AC35-(U35+Z35+AJ35)))</f>
        <v>24</v>
      </c>
      <c r="AH35" s="19" t="n">
        <f aca="false">BJ35-MIN(BJ35,MAX(0,AC35-(U35+Z35+AJ35+AW35)))</f>
        <v>16</v>
      </c>
      <c r="AI35" s="19" t="n">
        <f aca="false">AA35-AC35</f>
        <v>2.20911356048222</v>
      </c>
      <c r="AJ35" s="19" t="n">
        <f aca="false">CF34</f>
        <v>24</v>
      </c>
      <c r="AK35" s="19" t="n">
        <f aca="false">AJ35*(CL_SOFR+CL_A_SP)/4</f>
        <v>0.369</v>
      </c>
      <c r="AL35" s="19" t="n">
        <f aca="false">MIN(AI35,AK35)</f>
        <v>0.369</v>
      </c>
      <c r="AM35" s="19" t="n">
        <f aca="false">AF35+AK35-AL35</f>
        <v>24</v>
      </c>
      <c r="AN35" s="19" t="n">
        <f aca="false">AI35-AL35</f>
        <v>1.84011356048222</v>
      </c>
      <c r="AO35" s="20" t="n">
        <f aca="false">IF((AD35+AE35+AM35)&gt;0,(O35+N35)/(AD35+AE35+AM35),9.9)</f>
        <v>1.46800764180704</v>
      </c>
      <c r="AP35" s="19" t="n">
        <f aca="false">IF(AND(B35&lt;CL_LIFE,AO35&lt;CL_A_TR),MIN(AN35,(AD35+AE35+AM35)-(O35+N35)/CL_A_TR),0)</f>
        <v>0</v>
      </c>
      <c r="AQ35" s="19" t="n">
        <f aca="false">AD35-MIN(AD35,MAX(0,AP35-(0)))</f>
        <v>75.6571719750804</v>
      </c>
      <c r="AR35" s="19" t="n">
        <f aca="false">AE35-MIN(AE35,MAX(0,AP35-(AD35)))</f>
        <v>44</v>
      </c>
      <c r="AS35" s="19" t="n">
        <f aca="false">AM35-MIN(AM35,MAX(0,AP35-(AD35+AE35)))</f>
        <v>24</v>
      </c>
      <c r="AT35" s="19" t="n">
        <f aca="false">AG35-MIN(AG35,MAX(0,AP35-(AD35+AE35+AM35)))</f>
        <v>24</v>
      </c>
      <c r="AU35" s="19" t="n">
        <f aca="false">AH35-MIN(AH35,MAX(0,AP35-(AD35+AE35+AM35+AG35)))</f>
        <v>16</v>
      </c>
      <c r="AV35" s="19" t="n">
        <f aca="false">AN35-AP35</f>
        <v>1.84011356048222</v>
      </c>
      <c r="AW35" s="19" t="n">
        <f aca="false">CG34</f>
        <v>24</v>
      </c>
      <c r="AX35" s="19" t="n">
        <f aca="false">AW35*(CL_SOFR+CL_BBB_SP)/4</f>
        <v>0.432</v>
      </c>
      <c r="AY35" s="19" t="n">
        <f aca="false">MIN(AV35,AX35)</f>
        <v>0.432</v>
      </c>
      <c r="AZ35" s="19" t="n">
        <f aca="false">AT35+AX35-AY35</f>
        <v>24</v>
      </c>
      <c r="BA35" s="19" t="n">
        <f aca="false">AV35-AY35</f>
        <v>1.40811356048222</v>
      </c>
      <c r="BB35" s="20" t="n">
        <f aca="false">IF((AQ35+AR35+AS35+AZ35)&gt;0,(O35+N35)/(AQ35+AR35+AS35+AZ35),9.9)</f>
        <v>1.25786343510048</v>
      </c>
      <c r="BC35" s="19" t="n">
        <f aca="false">IF(AND(B35&lt;CL_LIFE,BB35&lt;CL_BBB_TR),MIN(BA35,(AQ35+AR35+AS35+AZ35)-(O35+N35)/CL_BBB_TR),0)</f>
        <v>0</v>
      </c>
      <c r="BD35" s="19" t="n">
        <f aca="false">AQ35-MIN(AQ35,MAX(0,BC35-(0)))</f>
        <v>75.6571719750804</v>
      </c>
      <c r="BE35" s="19" t="n">
        <f aca="false">AR35-MIN(AR35,MAX(0,BC35-(AQ35)))</f>
        <v>44</v>
      </c>
      <c r="BF35" s="19" t="n">
        <f aca="false">AS35-MIN(AS35,MAX(0,BC35-(AQ35+AR35)))</f>
        <v>24</v>
      </c>
      <c r="BG35" s="19" t="n">
        <f aca="false">AZ35-MIN(AZ35,MAX(0,BC35-(AQ35+AR35+AS35)))</f>
        <v>24</v>
      </c>
      <c r="BH35" s="19" t="n">
        <f aca="false">AU35-MIN(AU35,MAX(0,BC35-(AQ35+AR35+AS35+AZ35)))</f>
        <v>16</v>
      </c>
      <c r="BI35" s="19" t="n">
        <f aca="false">BA35-BC35</f>
        <v>1.40811356048222</v>
      </c>
      <c r="BJ35" s="19" t="n">
        <f aca="false">CH34</f>
        <v>16</v>
      </c>
      <c r="BK35" s="19" t="n">
        <f aca="false">BJ35*(CL_SOFR+CL_BB_SP)/4</f>
        <v>0.396</v>
      </c>
      <c r="BL35" s="19" t="n">
        <f aca="false">MIN(BI35,BK35)</f>
        <v>0.396</v>
      </c>
      <c r="BM35" s="19" t="n">
        <f aca="false">BH35+BK35-BL35</f>
        <v>16</v>
      </c>
      <c r="BN35" s="19" t="n">
        <f aca="false">BI35-BL35</f>
        <v>1.01211356048222</v>
      </c>
      <c r="BO35" s="20" t="n">
        <f aca="false">IF((BD35+BE35+BF35+BG35+BM35)&gt;0,(O35+N35)/(BD35+BE35+BF35+BG35+BM35),9.9)</f>
        <v>1.14827983025036</v>
      </c>
      <c r="BP35" s="19" t="n">
        <f aca="false">IF(AND(B35&lt;CL_LIFE,BO35&lt;CL_BB_TR),MIN(BN35,(BD35+BE35+BF35+BG35+BM35)-(O35+N35)/CL_BB_TR),0)</f>
        <v>0</v>
      </c>
      <c r="BQ35" s="19" t="n">
        <f aca="false">BD35-MIN(BD35,MAX(0,BP35-(0)))</f>
        <v>75.6571719750804</v>
      </c>
      <c r="BR35" s="19" t="n">
        <f aca="false">BE35-MIN(BE35,MAX(0,BP35-(BD35)))</f>
        <v>44</v>
      </c>
      <c r="BS35" s="19" t="n">
        <f aca="false">BF35-MIN(BF35,MAX(0,BP35-(BD35+BE35)))</f>
        <v>24</v>
      </c>
      <c r="BT35" s="19" t="n">
        <f aca="false">BG35-MIN(BG35,MAX(0,BP35-(BD35+BE35+BF35)))</f>
        <v>24</v>
      </c>
      <c r="BU35" s="19" t="n">
        <f aca="false">BM35-MIN(BM35,MAX(0,BP35-(BD35+BE35+BF35+BG35)))</f>
        <v>16</v>
      </c>
      <c r="BV35" s="19" t="n">
        <f aca="false">BN35-BP35</f>
        <v>1.01211356048222</v>
      </c>
      <c r="BW35" s="19" t="n">
        <f aca="false">MIN(BV35,E35*CL_SUBF/4)</f>
        <v>0.158406783026826</v>
      </c>
      <c r="BX35" s="19" t="n">
        <f aca="false">BV35-BW35</f>
        <v>0.853706777455398</v>
      </c>
      <c r="BY35" s="19" t="n">
        <f aca="false">MIN(BQ35,MAX(0,N35-(0)))</f>
        <v>12.1469702275984</v>
      </c>
      <c r="BZ35" s="19" t="n">
        <f aca="false">MIN(BR35,MAX(0,N35-(BQ35)))</f>
        <v>0</v>
      </c>
      <c r="CA35" s="19" t="n">
        <f aca="false">MIN(BS35,MAX(0,N35-(BQ35+BR35)))</f>
        <v>0</v>
      </c>
      <c r="CB35" s="19" t="n">
        <f aca="false">MIN(BT35,MAX(0,N35-(BQ35+BR35+BS35)))</f>
        <v>0</v>
      </c>
      <c r="CC35" s="19" t="n">
        <f aca="false">MIN(BU35,MAX(0,N35-(BQ35+BR35+BS35+BT35)))</f>
        <v>0</v>
      </c>
      <c r="CD35" s="19" t="n">
        <f aca="false">BQ35-BY35</f>
        <v>63.5102017474819</v>
      </c>
      <c r="CE35" s="19" t="n">
        <f aca="false">BR35-BZ35</f>
        <v>44</v>
      </c>
      <c r="CF35" s="19" t="n">
        <f aca="false">BS35-CA35</f>
        <v>24</v>
      </c>
      <c r="CG35" s="19" t="n">
        <f aca="false">BT35-CB35</f>
        <v>24</v>
      </c>
      <c r="CH35" s="19" t="n">
        <f aca="false">BU35-CC35</f>
        <v>16</v>
      </c>
      <c r="CI35" s="19" t="n">
        <f aca="false">MAX(0,N35-(BQ35+BR35+BS35+BT35+BU35))</f>
        <v>0</v>
      </c>
      <c r="CJ35" s="19" t="n">
        <f aca="false">BX35+CI35</f>
        <v>0.853706777455398</v>
      </c>
      <c r="CK35" s="19" t="n">
        <f aca="false">AC35+AP35+BC35+BP35</f>
        <v>0</v>
      </c>
      <c r="CL35" s="18" t="n">
        <f aca="false">IF(OR(AND(B35&lt;CL_LIFE,AB35&lt;CL_AA_TR),AND(B35&lt;CL_LIFE,AO35&lt;CL_A_TR),AND(B35&lt;CL_LIFE,BB35&lt;CL_BBB_TR),AND(B35&lt;CL_LIFE,BO35&lt;CL_BB_TR)),1,0)</f>
        <v>0</v>
      </c>
    </row>
    <row r="36" customFormat="false" ht="15" hidden="false" customHeight="false" outlineLevel="0" collapsed="false">
      <c r="B36" s="18" t="n">
        <v>32</v>
      </c>
      <c r="C36" s="18" t="n">
        <f aca="false">INT((B36-1)/4)+1</f>
        <v>8</v>
      </c>
      <c r="D36" s="20" t="n">
        <f aca="false">INDEX(CL_CDR_BASE,1,C36)</f>
        <v>0.02</v>
      </c>
      <c r="E36" s="19" t="n">
        <f aca="false">O35</f>
        <v>198.742856032208</v>
      </c>
      <c r="F36" s="19" t="n">
        <f aca="false">E36*(1-(1-D36)^0.25)</f>
        <v>1.00125530104637</v>
      </c>
      <c r="G36" s="19" t="n">
        <f aca="false">F36*CL_REC</f>
        <v>0.700878710732462</v>
      </c>
      <c r="H36" s="19" t="n">
        <f aca="false">F36-G36</f>
        <v>0.300376590313912</v>
      </c>
      <c r="I36" s="19" t="n">
        <f aca="false">E36-F36</f>
        <v>197.741600731162</v>
      </c>
      <c r="J36" s="19" t="n">
        <f aca="false">I36*(CL_SOFR+CL_WAS)/4</f>
        <v>3.70765501370928</v>
      </c>
      <c r="K36" s="19" t="n">
        <f aca="false">IF(B36&lt;=CL_RP,0,I36*(1-(1-CL_PP)^0.25))</f>
        <v>10.7291410888093</v>
      </c>
      <c r="L36" s="19" t="n">
        <f aca="false">IF(B36&lt;=CL_RP,I36+G36,I36-K36)</f>
        <v>187.012459642352</v>
      </c>
      <c r="M36" s="19" t="n">
        <f aca="false">IF(B36=CL_LIFE,L36*CL_PX,0)</f>
        <v>185.142335045929</v>
      </c>
      <c r="N36" s="19" t="n">
        <f aca="false">IF(B36&lt;=CL_RP,0,K36+G36)+M36</f>
        <v>196.572354845471</v>
      </c>
      <c r="O36" s="19" t="n">
        <f aca="false">IF(B36&gt;=CL_LIFE,0,L36)</f>
        <v>0</v>
      </c>
      <c r="P36" s="19" t="n">
        <f aca="false">MIN(J36,E36*(CL_SEXP+CL_SFEE)/4)</f>
        <v>0.0993714280161041</v>
      </c>
      <c r="Q36" s="19" t="n">
        <f aca="false">J36-P36</f>
        <v>3.60828358569318</v>
      </c>
      <c r="R36" s="19" t="n">
        <f aca="false">CD35</f>
        <v>63.5102017474819</v>
      </c>
      <c r="S36" s="19" t="n">
        <f aca="false">R36*(CL_SOFR+CL_AAA_SP)/4</f>
        <v>0.8335713979357</v>
      </c>
      <c r="T36" s="19" t="n">
        <f aca="false">MIN(Q36,S36)</f>
        <v>0.8335713979357</v>
      </c>
      <c r="U36" s="19" t="n">
        <f aca="false">R36</f>
        <v>63.5102017474819</v>
      </c>
      <c r="V36" s="19" t="n">
        <f aca="false">Q36-T36</f>
        <v>2.77471218775748</v>
      </c>
      <c r="W36" s="19" t="n">
        <f aca="false">CE35</f>
        <v>44</v>
      </c>
      <c r="X36" s="19" t="n">
        <f aca="false">W36*(CL_SOFR+CL_AA_SP)/4</f>
        <v>0.6325</v>
      </c>
      <c r="Y36" s="19" t="n">
        <f aca="false">MIN(V36,X36)</f>
        <v>0.6325</v>
      </c>
      <c r="Z36" s="19" t="n">
        <f aca="false">W36</f>
        <v>44</v>
      </c>
      <c r="AA36" s="19" t="n">
        <f aca="false">V36-Y36</f>
        <v>2.14221218775748</v>
      </c>
      <c r="AB36" s="20" t="n">
        <f aca="false">IF((U36+Z36)&gt;0,(O36+N36)/(U36+Z36),9.9)</f>
        <v>1.82840652933734</v>
      </c>
      <c r="AC36" s="19" t="n">
        <f aca="false">IF(AND(B36&lt;CL_LIFE,AB36&lt;CL_AA_TR),MIN(AA36,(U36+Z36)-(O36+N36)/CL_AA_TR),0)</f>
        <v>0</v>
      </c>
      <c r="AD36" s="19" t="n">
        <f aca="false">U36-MIN(U36,MAX(0,AC36-(0)))</f>
        <v>63.5102017474819</v>
      </c>
      <c r="AE36" s="19" t="n">
        <f aca="false">Z36-MIN(Z36,MAX(0,AC36-(U36)))</f>
        <v>44</v>
      </c>
      <c r="AF36" s="19" t="n">
        <f aca="false">AJ36-MIN(AJ36,MAX(0,AC36-(U36+Z36)))</f>
        <v>24</v>
      </c>
      <c r="AG36" s="19" t="n">
        <f aca="false">AW36-MIN(AW36,MAX(0,AC36-(U36+Z36+AJ36)))</f>
        <v>24</v>
      </c>
      <c r="AH36" s="19" t="n">
        <f aca="false">BJ36-MIN(BJ36,MAX(0,AC36-(U36+Z36+AJ36+AW36)))</f>
        <v>16</v>
      </c>
      <c r="AI36" s="19" t="n">
        <f aca="false">AA36-AC36</f>
        <v>2.14221218775748</v>
      </c>
      <c r="AJ36" s="19" t="n">
        <f aca="false">CF35</f>
        <v>24</v>
      </c>
      <c r="AK36" s="19" t="n">
        <f aca="false">AJ36*(CL_SOFR+CL_A_SP)/4</f>
        <v>0.369</v>
      </c>
      <c r="AL36" s="19" t="n">
        <f aca="false">MIN(AI36,AK36)</f>
        <v>0.369</v>
      </c>
      <c r="AM36" s="19" t="n">
        <f aca="false">AF36+AK36-AL36</f>
        <v>24</v>
      </c>
      <c r="AN36" s="19" t="n">
        <f aca="false">AI36-AL36</f>
        <v>1.77321218775748</v>
      </c>
      <c r="AO36" s="20" t="n">
        <f aca="false">IF((AD36+AE36+AM36)&gt;0,(O36+N36)/(AD36+AE36+AM36),9.9)</f>
        <v>1.49473084394561</v>
      </c>
      <c r="AP36" s="19" t="n">
        <f aca="false">IF(AND(B36&lt;CL_LIFE,AO36&lt;CL_A_TR),MIN(AN36,(AD36+AE36+AM36)-(O36+N36)/CL_A_TR),0)</f>
        <v>0</v>
      </c>
      <c r="AQ36" s="19" t="n">
        <f aca="false">AD36-MIN(AD36,MAX(0,AP36-(0)))</f>
        <v>63.5102017474819</v>
      </c>
      <c r="AR36" s="19" t="n">
        <f aca="false">AE36-MIN(AE36,MAX(0,AP36-(AD36)))</f>
        <v>44</v>
      </c>
      <c r="AS36" s="19" t="n">
        <f aca="false">AM36-MIN(AM36,MAX(0,AP36-(AD36+AE36)))</f>
        <v>24</v>
      </c>
      <c r="AT36" s="19" t="n">
        <f aca="false">AG36-MIN(AG36,MAX(0,AP36-(AD36+AE36+AM36)))</f>
        <v>24</v>
      </c>
      <c r="AU36" s="19" t="n">
        <f aca="false">AH36-MIN(AH36,MAX(0,AP36-(AD36+AE36+AM36+AG36)))</f>
        <v>16</v>
      </c>
      <c r="AV36" s="19" t="n">
        <f aca="false">AN36-AP36</f>
        <v>1.77321218775748</v>
      </c>
      <c r="AW36" s="19" t="n">
        <f aca="false">CG35</f>
        <v>24</v>
      </c>
      <c r="AX36" s="19" t="n">
        <f aca="false">AW36*(CL_SOFR+CL_BBB_SP)/4</f>
        <v>0.432</v>
      </c>
      <c r="AY36" s="19" t="n">
        <f aca="false">MIN(AV36,AX36)</f>
        <v>0.432</v>
      </c>
      <c r="AZ36" s="19" t="n">
        <f aca="false">AT36+AX36-AY36</f>
        <v>24</v>
      </c>
      <c r="BA36" s="19" t="n">
        <f aca="false">AV36-AY36</f>
        <v>1.34121218775748</v>
      </c>
      <c r="BB36" s="20" t="n">
        <f aca="false">IF((AQ36+AR36+AS36+AZ36)&gt;0,(O36+N36)/(AQ36+AR36+AS36+AZ36),9.9)</f>
        <v>1.26404797007894</v>
      </c>
      <c r="BC36" s="19" t="n">
        <f aca="false">IF(AND(B36&lt;CL_LIFE,BB36&lt;CL_BBB_TR),MIN(BA36,(AQ36+AR36+AS36+AZ36)-(O36+N36)/CL_BBB_TR),0)</f>
        <v>0</v>
      </c>
      <c r="BD36" s="19" t="n">
        <f aca="false">AQ36-MIN(AQ36,MAX(0,BC36-(0)))</f>
        <v>63.5102017474819</v>
      </c>
      <c r="BE36" s="19" t="n">
        <f aca="false">AR36-MIN(AR36,MAX(0,BC36-(AQ36)))</f>
        <v>44</v>
      </c>
      <c r="BF36" s="19" t="n">
        <f aca="false">AS36-MIN(AS36,MAX(0,BC36-(AQ36+AR36)))</f>
        <v>24</v>
      </c>
      <c r="BG36" s="19" t="n">
        <f aca="false">AZ36-MIN(AZ36,MAX(0,BC36-(AQ36+AR36+AS36)))</f>
        <v>24</v>
      </c>
      <c r="BH36" s="19" t="n">
        <f aca="false">AU36-MIN(AU36,MAX(0,BC36-(AQ36+AR36+AS36+AZ36)))</f>
        <v>16</v>
      </c>
      <c r="BI36" s="19" t="n">
        <f aca="false">BA36-BC36</f>
        <v>1.34121218775748</v>
      </c>
      <c r="BJ36" s="19" t="n">
        <f aca="false">CH35</f>
        <v>16</v>
      </c>
      <c r="BK36" s="19" t="n">
        <f aca="false">BJ36*(CL_SOFR+CL_BB_SP)/4</f>
        <v>0.396</v>
      </c>
      <c r="BL36" s="19" t="n">
        <f aca="false">MIN(BI36,BK36)</f>
        <v>0.396</v>
      </c>
      <c r="BM36" s="19" t="n">
        <f aca="false">BH36+BK36-BL36</f>
        <v>16</v>
      </c>
      <c r="BN36" s="19" t="n">
        <f aca="false">BI36-BL36</f>
        <v>0.945212187757479</v>
      </c>
      <c r="BO36" s="20" t="n">
        <f aca="false">IF((BD36+BE36+BF36+BG36+BM36)&gt;0,(O36+N36)/(BD36+BE36+BF36+BG36+BM36),9.9)</f>
        <v>1.14612631110357</v>
      </c>
      <c r="BP36" s="19" t="n">
        <f aca="false">IF(AND(B36&lt;CL_LIFE,BO36&lt;CL_BB_TR),MIN(BN36,(BD36+BE36+BF36+BG36+BM36)-(O36+N36)/CL_BB_TR),0)</f>
        <v>0</v>
      </c>
      <c r="BQ36" s="19" t="n">
        <f aca="false">BD36-MIN(BD36,MAX(0,BP36-(0)))</f>
        <v>63.5102017474819</v>
      </c>
      <c r="BR36" s="19" t="n">
        <f aca="false">BE36-MIN(BE36,MAX(0,BP36-(BD36)))</f>
        <v>44</v>
      </c>
      <c r="BS36" s="19" t="n">
        <f aca="false">BF36-MIN(BF36,MAX(0,BP36-(BD36+BE36)))</f>
        <v>24</v>
      </c>
      <c r="BT36" s="19" t="n">
        <f aca="false">BG36-MIN(BG36,MAX(0,BP36-(BD36+BE36+BF36)))</f>
        <v>24</v>
      </c>
      <c r="BU36" s="19" t="n">
        <f aca="false">BM36-MIN(BM36,MAX(0,BP36-(BD36+BE36+BF36+BG36)))</f>
        <v>16</v>
      </c>
      <c r="BV36" s="19" t="n">
        <f aca="false">BN36-BP36</f>
        <v>0.945212187757479</v>
      </c>
      <c r="BW36" s="19" t="n">
        <f aca="false">MIN(BV36,E36*CL_SUBF/4)</f>
        <v>0.149057142024156</v>
      </c>
      <c r="BX36" s="19" t="n">
        <f aca="false">BV36-BW36</f>
        <v>0.796155045733322</v>
      </c>
      <c r="BY36" s="19" t="n">
        <f aca="false">MIN(BQ36,MAX(0,N36-(0)))</f>
        <v>63.5102017474819</v>
      </c>
      <c r="BZ36" s="19" t="n">
        <f aca="false">MIN(BR36,MAX(0,N36-(BQ36)))</f>
        <v>44</v>
      </c>
      <c r="CA36" s="19" t="n">
        <f aca="false">MIN(BS36,MAX(0,N36-(BQ36+BR36)))</f>
        <v>24</v>
      </c>
      <c r="CB36" s="19" t="n">
        <f aca="false">MIN(BT36,MAX(0,N36-(BQ36+BR36+BS36)))</f>
        <v>24</v>
      </c>
      <c r="CC36" s="19" t="n">
        <f aca="false">MIN(BU36,MAX(0,N36-(BQ36+BR36+BS36+BT36)))</f>
        <v>16</v>
      </c>
      <c r="CD36" s="19" t="n">
        <f aca="false">BQ36-BY36</f>
        <v>0</v>
      </c>
      <c r="CE36" s="19" t="n">
        <f aca="false">BR36-BZ36</f>
        <v>0</v>
      </c>
      <c r="CF36" s="19" t="n">
        <f aca="false">BS36-CA36</f>
        <v>0</v>
      </c>
      <c r="CG36" s="19" t="n">
        <f aca="false">BT36-CB36</f>
        <v>0</v>
      </c>
      <c r="CH36" s="19" t="n">
        <f aca="false">BU36-CC36</f>
        <v>0</v>
      </c>
      <c r="CI36" s="19" t="n">
        <f aca="false">MAX(0,N36-(BQ36+BR36+BS36+BT36+BU36))</f>
        <v>25.0621530979888</v>
      </c>
      <c r="CJ36" s="19" t="n">
        <f aca="false">BX36+CI36</f>
        <v>25.8583081437221</v>
      </c>
      <c r="CK36" s="19" t="n">
        <f aca="false">AC36+AP36+BC36+BP36</f>
        <v>0</v>
      </c>
      <c r="CL36" s="18" t="n">
        <f aca="false">IF(OR(AND(B36&lt;CL_LIFE,AB36&lt;CL_AA_TR),AND(B36&lt;CL_LIFE,AO36&lt;CL_A_TR),AND(B36&lt;CL_LIFE,BB36&lt;CL_BBB_TR),AND(B36&lt;CL_LIFE,BO36&lt;CL_BB_TR)),1,0)</f>
        <v>0</v>
      </c>
    </row>
    <row r="38" customFormat="false" ht="15" hidden="false" customHeight="false" outlineLevel="0" collapsed="false">
      <c r="B38" s="3" t="s">
        <v>208</v>
      </c>
    </row>
    <row r="39" customFormat="false" ht="15" hidden="false" customHeight="false" outlineLevel="0" collapsed="false">
      <c r="B39" s="2" t="s">
        <v>305</v>
      </c>
      <c r="E39" s="12" t="n">
        <f aca="false">-CL_EQ</f>
        <v>-44</v>
      </c>
      <c r="F39" s="12" t="n">
        <f aca="false">CJ5</f>
        <v>1.87771542294516</v>
      </c>
      <c r="G39" s="12" t="n">
        <f aca="false">CJ6</f>
        <v>1.86719284834034</v>
      </c>
      <c r="H39" s="12" t="n">
        <f aca="false">CJ7</f>
        <v>1.85668617737675</v>
      </c>
      <c r="I39" s="12" t="n">
        <f aca="false">CJ8</f>
        <v>1.84619538601791</v>
      </c>
      <c r="J39" s="12" t="n">
        <f aca="false">CJ9</f>
        <v>1.83572045026364</v>
      </c>
      <c r="K39" s="12" t="n">
        <f aca="false">CJ10</f>
        <v>1.82526134615006</v>
      </c>
      <c r="L39" s="12" t="n">
        <f aca="false">CJ11</f>
        <v>1.8148180497495</v>
      </c>
      <c r="M39" s="12" t="n">
        <f aca="false">CJ12</f>
        <v>1.80439053717043</v>
      </c>
      <c r="N39" s="12" t="n">
        <f aca="false">CJ13</f>
        <v>1.79397878455747</v>
      </c>
      <c r="O39" s="12" t="n">
        <f aca="false">CJ14</f>
        <v>1.78358276809126</v>
      </c>
      <c r="P39" s="12" t="n">
        <f aca="false">CJ15</f>
        <v>1.77320246398846</v>
      </c>
      <c r="Q39" s="12" t="n">
        <f aca="false">CJ16</f>
        <v>1.76283784850167</v>
      </c>
      <c r="R39" s="12" t="n">
        <f aca="false">CJ17</f>
        <v>1.75248889791938</v>
      </c>
      <c r="S39" s="12" t="n">
        <f aca="false">CJ18</f>
        <v>1.74215558856592</v>
      </c>
      <c r="T39" s="12" t="n">
        <f aca="false">CJ19</f>
        <v>1.7318378968014</v>
      </c>
      <c r="U39" s="12" t="n">
        <f aca="false">CJ20</f>
        <v>1.72153579902166</v>
      </c>
      <c r="V39" s="12" t="n">
        <f aca="false">CJ21</f>
        <v>1.71124927165822</v>
      </c>
      <c r="W39" s="12" t="n">
        <f aca="false">CJ22</f>
        <v>1.7009782911782</v>
      </c>
      <c r="X39" s="12" t="n">
        <f aca="false">CJ23</f>
        <v>1.69072283408433</v>
      </c>
      <c r="Y39" s="12" t="n">
        <f aca="false">CJ24</f>
        <v>1.6804828769148</v>
      </c>
      <c r="Z39" s="12" t="n">
        <f aca="false">CJ25</f>
        <v>1.6702583962433</v>
      </c>
      <c r="AA39" s="12" t="n">
        <f aca="false">CJ26</f>
        <v>1.5645113514801</v>
      </c>
      <c r="AB39" s="12" t="n">
        <f aca="false">CJ27</f>
        <v>1.46500581283637</v>
      </c>
      <c r="AC39" s="12" t="n">
        <f aca="false">CJ28</f>
        <v>1.37137338799699</v>
      </c>
      <c r="AD39" s="12" t="n">
        <f aca="false">CJ29</f>
        <v>1.28326742826049</v>
      </c>
      <c r="AE39" s="12" t="n">
        <f aca="false">CJ30</f>
        <v>1.20036174516614</v>
      </c>
      <c r="AF39" s="12" t="n">
        <f aca="false">CJ31</f>
        <v>1.12234940286946</v>
      </c>
      <c r="AG39" s="12" t="n">
        <f aca="false">CJ32</f>
        <v>1.04894158179538</v>
      </c>
      <c r="AH39" s="12" t="n">
        <f aca="false">CJ33</f>
        <v>0.979866509361966</v>
      </c>
      <c r="AI39" s="12" t="n">
        <f aca="false">CJ34</f>
        <v>0.914868453815994</v>
      </c>
      <c r="AJ39" s="12" t="n">
        <f aca="false">CJ35</f>
        <v>0.853706777455398</v>
      </c>
      <c r="AK39" s="12" t="n">
        <f aca="false">CJ36</f>
        <v>25.8583081437221</v>
      </c>
    </row>
    <row r="40" customFormat="false" ht="15" hidden="false" customHeight="false" outlineLevel="0" collapsed="false">
      <c r="B40" s="2" t="s">
        <v>306</v>
      </c>
      <c r="E40" s="15" t="n">
        <f aca="false">(1+IRR(E39:AK39,0.03))^4-1</f>
        <v>0.119774076721362</v>
      </c>
    </row>
    <row r="41" customFormat="false" ht="15" hidden="false" customHeight="false" outlineLevel="0" collapsed="false">
      <c r="B41" s="2" t="s">
        <v>307</v>
      </c>
      <c r="E41" s="11" t="n">
        <f aca="false">SUM(CJ5:CJ36)/CL_EQ</f>
        <v>1.70240573932501</v>
      </c>
    </row>
    <row r="42" customFormat="false" ht="15" hidden="false" customHeight="false" outlineLevel="0" collapsed="false">
      <c r="B42" s="2" t="s">
        <v>308</v>
      </c>
      <c r="E42" s="14" t="n">
        <f aca="false">SUM(CJ5:CJ8)</f>
        <v>7.44778983468015</v>
      </c>
    </row>
    <row r="43" customFormat="false" ht="15" hidden="false" customHeight="false" outlineLevel="0" collapsed="false">
      <c r="B43" s="2" t="s">
        <v>309</v>
      </c>
      <c r="E43" s="14" t="n">
        <f aca="false">SUM(H5:H36)</f>
        <v>17.0677223055878</v>
      </c>
    </row>
    <row r="44" customFormat="false" ht="15" hidden="false" customHeight="false" outlineLevel="0" collapsed="false">
      <c r="B44" s="2" t="s">
        <v>310</v>
      </c>
      <c r="E44" s="11" t="n">
        <f aca="false">SUM(CK5:CK36)</f>
        <v>0</v>
      </c>
    </row>
    <row r="45" customFormat="false" ht="15" hidden="false" customHeight="false" outlineLevel="0" collapsed="false">
      <c r="B45" s="2" t="s">
        <v>311</v>
      </c>
      <c r="E45" s="16" t="n">
        <f aca="false">SUM(CL5:CL36)</f>
        <v>0</v>
      </c>
    </row>
    <row r="46" customFormat="false" ht="15" hidden="false" customHeight="false" outlineLevel="0" collapsed="false">
      <c r="B46" s="2" t="s">
        <v>312</v>
      </c>
      <c r="E46" s="12" t="n">
        <f aca="false">CD36+CE36+CF36+CG36+CH36</f>
        <v>0</v>
      </c>
    </row>
    <row r="47" customFormat="false" ht="15" hidden="false" customHeight="false" outlineLevel="0" collapsed="false">
      <c r="B47" s="2" t="s">
        <v>313</v>
      </c>
      <c r="E47" s="15" t="n">
        <f aca="false">BO24</f>
        <v>1.09011510194606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0" min="2" style="0" width="11"/>
  </cols>
  <sheetData>
    <row r="2" customFormat="false" ht="17.35" hidden="false" customHeight="false" outlineLevel="0" collapsed="false">
      <c r="B2" s="1" t="s">
        <v>314</v>
      </c>
    </row>
    <row r="4" customFormat="false" ht="42" hidden="false" customHeight="true" outlineLevel="0" collapsed="false">
      <c r="B4" s="17" t="s">
        <v>224</v>
      </c>
      <c r="C4" s="17" t="s">
        <v>225</v>
      </c>
      <c r="D4" s="17" t="s">
        <v>226</v>
      </c>
      <c r="E4" s="17" t="s">
        <v>227</v>
      </c>
      <c r="F4" s="17" t="s">
        <v>156</v>
      </c>
      <c r="G4" s="17" t="s">
        <v>163</v>
      </c>
      <c r="H4" s="17" t="s">
        <v>228</v>
      </c>
      <c r="I4" s="17" t="s">
        <v>157</v>
      </c>
      <c r="J4" s="17" t="s">
        <v>159</v>
      </c>
      <c r="K4" s="17" t="s">
        <v>161</v>
      </c>
      <c r="L4" s="17" t="s">
        <v>229</v>
      </c>
      <c r="M4" s="17" t="s">
        <v>230</v>
      </c>
      <c r="N4" s="17" t="s">
        <v>231</v>
      </c>
      <c r="O4" s="17" t="s">
        <v>232</v>
      </c>
      <c r="P4" s="17" t="s">
        <v>233</v>
      </c>
      <c r="Q4" s="17" t="s">
        <v>234</v>
      </c>
      <c r="R4" s="17" t="s">
        <v>235</v>
      </c>
      <c r="S4" s="17" t="s">
        <v>236</v>
      </c>
      <c r="T4" s="17" t="s">
        <v>237</v>
      </c>
      <c r="U4" s="17" t="s">
        <v>238</v>
      </c>
      <c r="V4" s="17" t="s">
        <v>239</v>
      </c>
      <c r="W4" s="17" t="s">
        <v>240</v>
      </c>
      <c r="X4" s="17" t="s">
        <v>241</v>
      </c>
      <c r="Y4" s="17" t="s">
        <v>242</v>
      </c>
      <c r="Z4" s="17" t="s">
        <v>243</v>
      </c>
      <c r="AA4" s="17" t="s">
        <v>244</v>
      </c>
      <c r="AB4" s="17" t="s">
        <v>245</v>
      </c>
      <c r="AC4" s="17" t="s">
        <v>246</v>
      </c>
      <c r="AD4" s="17" t="s">
        <v>247</v>
      </c>
      <c r="AE4" s="17" t="s">
        <v>248</v>
      </c>
      <c r="AF4" s="17" t="s">
        <v>249</v>
      </c>
      <c r="AG4" s="17" t="s">
        <v>250</v>
      </c>
      <c r="AH4" s="17" t="s">
        <v>251</v>
      </c>
      <c r="AI4" s="17" t="s">
        <v>252</v>
      </c>
      <c r="AJ4" s="17" t="s">
        <v>167</v>
      </c>
      <c r="AK4" s="17" t="s">
        <v>253</v>
      </c>
      <c r="AL4" s="17" t="s">
        <v>254</v>
      </c>
      <c r="AM4" s="17" t="s">
        <v>255</v>
      </c>
      <c r="AN4" s="17" t="s">
        <v>256</v>
      </c>
      <c r="AO4" s="17" t="s">
        <v>257</v>
      </c>
      <c r="AP4" s="17" t="s">
        <v>258</v>
      </c>
      <c r="AQ4" s="17" t="s">
        <v>259</v>
      </c>
      <c r="AR4" s="17" t="s">
        <v>260</v>
      </c>
      <c r="AS4" s="17" t="s">
        <v>261</v>
      </c>
      <c r="AT4" s="17" t="s">
        <v>262</v>
      </c>
      <c r="AU4" s="17" t="s">
        <v>263</v>
      </c>
      <c r="AV4" s="17" t="s">
        <v>264</v>
      </c>
      <c r="AW4" s="17" t="s">
        <v>265</v>
      </c>
      <c r="AX4" s="17" t="s">
        <v>266</v>
      </c>
      <c r="AY4" s="17" t="s">
        <v>267</v>
      </c>
      <c r="AZ4" s="17" t="s">
        <v>268</v>
      </c>
      <c r="BA4" s="17" t="s">
        <v>269</v>
      </c>
      <c r="BB4" s="17" t="s">
        <v>270</v>
      </c>
      <c r="BC4" s="17" t="s">
        <v>271</v>
      </c>
      <c r="BD4" s="17" t="s">
        <v>272</v>
      </c>
      <c r="BE4" s="17" t="s">
        <v>273</v>
      </c>
      <c r="BF4" s="17" t="s">
        <v>274</v>
      </c>
      <c r="BG4" s="17" t="s">
        <v>275</v>
      </c>
      <c r="BH4" s="17" t="s">
        <v>276</v>
      </c>
      <c r="BI4" s="17" t="s">
        <v>277</v>
      </c>
      <c r="BJ4" s="17" t="s">
        <v>278</v>
      </c>
      <c r="BK4" s="17" t="s">
        <v>279</v>
      </c>
      <c r="BL4" s="17" t="s">
        <v>280</v>
      </c>
      <c r="BM4" s="17" t="s">
        <v>281</v>
      </c>
      <c r="BN4" s="17" t="s">
        <v>282</v>
      </c>
      <c r="BO4" s="17" t="s">
        <v>283</v>
      </c>
      <c r="BP4" s="17" t="s">
        <v>284</v>
      </c>
      <c r="BQ4" s="17" t="s">
        <v>285</v>
      </c>
      <c r="BR4" s="17" t="s">
        <v>286</v>
      </c>
      <c r="BS4" s="17" t="s">
        <v>287</v>
      </c>
      <c r="BT4" s="17" t="s">
        <v>288</v>
      </c>
      <c r="BU4" s="17" t="s">
        <v>289</v>
      </c>
      <c r="BV4" s="17" t="s">
        <v>290</v>
      </c>
      <c r="BW4" s="17" t="s">
        <v>291</v>
      </c>
      <c r="BX4" s="17" t="s">
        <v>292</v>
      </c>
      <c r="BY4" s="17" t="s">
        <v>293</v>
      </c>
      <c r="BZ4" s="17" t="s">
        <v>294</v>
      </c>
      <c r="CA4" s="17" t="s">
        <v>193</v>
      </c>
      <c r="CB4" s="17" t="s">
        <v>295</v>
      </c>
      <c r="CC4" s="17" t="s">
        <v>296</v>
      </c>
      <c r="CD4" s="17" t="s">
        <v>297</v>
      </c>
      <c r="CE4" s="17" t="s">
        <v>298</v>
      </c>
      <c r="CF4" s="17" t="s">
        <v>197</v>
      </c>
      <c r="CG4" s="17" t="s">
        <v>299</v>
      </c>
      <c r="CH4" s="17" t="s">
        <v>300</v>
      </c>
      <c r="CI4" s="17" t="s">
        <v>301</v>
      </c>
      <c r="CJ4" s="17" t="s">
        <v>302</v>
      </c>
      <c r="CK4" s="17" t="s">
        <v>303</v>
      </c>
      <c r="CL4" s="17" t="s">
        <v>304</v>
      </c>
    </row>
    <row r="5" customFormat="false" ht="15" hidden="false" customHeight="false" outlineLevel="0" collapsed="false">
      <c r="B5" s="18" t="n">
        <v>1</v>
      </c>
      <c r="C5" s="18" t="n">
        <f aca="false">INT((B5-1)/4)+1</f>
        <v>1</v>
      </c>
      <c r="D5" s="20" t="n">
        <f aca="false">INDEX(CL_CDR_STRESS,1,C5)</f>
        <v>0.03</v>
      </c>
      <c r="E5" s="19" t="n">
        <f aca="false">CL_PAR</f>
        <v>400</v>
      </c>
      <c r="F5" s="19" t="n">
        <f aca="false">E5*(1-(1-D5)^0.25)</f>
        <v>3.0343530874017</v>
      </c>
      <c r="G5" s="19" t="n">
        <f aca="false">F5*CL_REC</f>
        <v>2.12404716118119</v>
      </c>
      <c r="H5" s="19" t="n">
        <f aca="false">F5-G5</f>
        <v>0.910305926220509</v>
      </c>
      <c r="I5" s="19" t="n">
        <f aca="false">E5-F5</f>
        <v>396.965646912598</v>
      </c>
      <c r="J5" s="19" t="n">
        <f aca="false">I5*(CL_SOFR+CL_WAS)/4</f>
        <v>7.44310587961122</v>
      </c>
      <c r="K5" s="19" t="n">
        <f aca="false">IF(B5&lt;=CL_RP,0,I5*(1-(1-CL_PP)^0.25))</f>
        <v>0</v>
      </c>
      <c r="L5" s="19" t="n">
        <f aca="false">IF(B5&lt;=CL_RP,I5+G5,I5-K5)</f>
        <v>399.089694073779</v>
      </c>
      <c r="M5" s="19" t="n">
        <f aca="false">IF(B5=CL_LIFE,L5*CL_PX,0)</f>
        <v>0</v>
      </c>
      <c r="N5" s="19" t="n">
        <f aca="false">IF(B5&lt;=CL_RP,0,K5+G5)+M5</f>
        <v>0</v>
      </c>
      <c r="O5" s="19" t="n">
        <f aca="false">IF(B5&gt;=CL_LIFE,0,L5)</f>
        <v>399.089694073779</v>
      </c>
      <c r="P5" s="19" t="n">
        <f aca="false">MIN(J5,E5*(CL_SEXP+CL_SFEE)/4)</f>
        <v>0.2</v>
      </c>
      <c r="Q5" s="19" t="n">
        <f aca="false">J5-P5</f>
        <v>7.24310587961122</v>
      </c>
      <c r="R5" s="19" t="n">
        <f aca="false">CL_AAA_SZ</f>
        <v>248</v>
      </c>
      <c r="S5" s="19" t="n">
        <f aca="false">R5*(CL_SOFR+CL_AAA_SP)/4</f>
        <v>3.255</v>
      </c>
      <c r="T5" s="19" t="n">
        <f aca="false">MIN(Q5,S5)</f>
        <v>3.255</v>
      </c>
      <c r="U5" s="19" t="n">
        <f aca="false">R5</f>
        <v>248</v>
      </c>
      <c r="V5" s="19" t="n">
        <f aca="false">Q5-T5</f>
        <v>3.98810587961122</v>
      </c>
      <c r="W5" s="19" t="n">
        <f aca="false">CL_AA_SZ</f>
        <v>44</v>
      </c>
      <c r="X5" s="19" t="n">
        <f aca="false">W5*(CL_SOFR+CL_AA_SP)/4</f>
        <v>0.6325</v>
      </c>
      <c r="Y5" s="19" t="n">
        <f aca="false">MIN(V5,X5)</f>
        <v>0.6325</v>
      </c>
      <c r="Z5" s="19" t="n">
        <f aca="false">W5</f>
        <v>44</v>
      </c>
      <c r="AA5" s="19" t="n">
        <f aca="false">V5-Y5</f>
        <v>3.35560587961122</v>
      </c>
      <c r="AB5" s="20" t="n">
        <f aca="false">IF((U5+Z5)&gt;0,(O5+N5)/(U5+Z5),9.9)</f>
        <v>1.36674552764993</v>
      </c>
      <c r="AC5" s="19" t="n">
        <f aca="false">IF(AND(B5&lt;CL_LIFE,AB5&lt;CL_AA_TR),MIN(AA5,(U5+Z5)-(O5+N5)/CL_AA_TR),0)</f>
        <v>0</v>
      </c>
      <c r="AD5" s="19" t="n">
        <f aca="false">U5-MIN(U5,MAX(0,AC5-(0)))</f>
        <v>248</v>
      </c>
      <c r="AE5" s="19" t="n">
        <f aca="false">Z5-MIN(Z5,MAX(0,AC5-(U5)))</f>
        <v>44</v>
      </c>
      <c r="AF5" s="19" t="n">
        <f aca="false">AJ5-MIN(AJ5,MAX(0,AC5-(U5+Z5)))</f>
        <v>24</v>
      </c>
      <c r="AG5" s="19" t="n">
        <f aca="false">AW5-MIN(AW5,MAX(0,AC5-(U5+Z5+AJ5)))</f>
        <v>24</v>
      </c>
      <c r="AH5" s="19" t="n">
        <f aca="false">BJ5-MIN(BJ5,MAX(0,AC5-(U5+Z5+AJ5+AW5)))</f>
        <v>16</v>
      </c>
      <c r="AI5" s="19" t="n">
        <f aca="false">AA5-AC5</f>
        <v>3.35560587961122</v>
      </c>
      <c r="AJ5" s="19" t="n">
        <f aca="false">CL_A_SZ</f>
        <v>24</v>
      </c>
      <c r="AK5" s="19" t="n">
        <f aca="false">AJ5*(CL_SOFR+CL_A_SP)/4</f>
        <v>0.369</v>
      </c>
      <c r="AL5" s="19" t="n">
        <f aca="false">MIN(AI5,AK5)</f>
        <v>0.369</v>
      </c>
      <c r="AM5" s="19" t="n">
        <f aca="false">AF5+AK5-AL5</f>
        <v>24</v>
      </c>
      <c r="AN5" s="19" t="n">
        <f aca="false">AI5-AL5</f>
        <v>2.98660587961122</v>
      </c>
      <c r="AO5" s="20" t="n">
        <f aca="false">IF((AD5+AE5+AM5)&gt;0,(O5+N5)/(AD5+AE5+AM5),9.9)</f>
        <v>1.26294206985373</v>
      </c>
      <c r="AP5" s="19" t="n">
        <f aca="false">IF(AND(B5&lt;CL_LIFE,AO5&lt;CL_A_TR),MIN(AN5,(AD5+AE5+AM5)-(O5+N5)/CL_A_TR),0)</f>
        <v>0</v>
      </c>
      <c r="AQ5" s="19" t="n">
        <f aca="false">AD5-MIN(AD5,MAX(0,AP5-(0)))</f>
        <v>248</v>
      </c>
      <c r="AR5" s="19" t="n">
        <f aca="false">AE5-MIN(AE5,MAX(0,AP5-(AD5)))</f>
        <v>44</v>
      </c>
      <c r="AS5" s="19" t="n">
        <f aca="false">AM5-MIN(AM5,MAX(0,AP5-(AD5+AE5)))</f>
        <v>24</v>
      </c>
      <c r="AT5" s="19" t="n">
        <f aca="false">AG5-MIN(AG5,MAX(0,AP5-(AD5+AE5+AM5)))</f>
        <v>24</v>
      </c>
      <c r="AU5" s="19" t="n">
        <f aca="false">AH5-MIN(AH5,MAX(0,AP5-(AD5+AE5+AM5+AG5)))</f>
        <v>16</v>
      </c>
      <c r="AV5" s="19" t="n">
        <f aca="false">AN5-AP5</f>
        <v>2.98660587961122</v>
      </c>
      <c r="AW5" s="19" t="n">
        <f aca="false">CL_BBB_SZ</f>
        <v>24</v>
      </c>
      <c r="AX5" s="19" t="n">
        <f aca="false">AW5*(CL_SOFR+CL_BBB_SP)/4</f>
        <v>0.432</v>
      </c>
      <c r="AY5" s="19" t="n">
        <f aca="false">MIN(AV5,AX5)</f>
        <v>0.432</v>
      </c>
      <c r="AZ5" s="19" t="n">
        <f aca="false">AT5+AX5-AY5</f>
        <v>24</v>
      </c>
      <c r="BA5" s="19" t="n">
        <f aca="false">AV5-AY5</f>
        <v>2.55460587961122</v>
      </c>
      <c r="BB5" s="20" t="n">
        <f aca="false">IF((AQ5+AR5+AS5+AZ5)&gt;0,(O5+N5)/(AQ5+AR5+AS5+AZ5),9.9)</f>
        <v>1.17379321786406</v>
      </c>
      <c r="BC5" s="19" t="n">
        <f aca="false">IF(AND(B5&lt;CL_LIFE,BB5&lt;CL_BBB_TR),MIN(BA5,(AQ5+AR5+AS5+AZ5)-(O5+N5)/CL_BBB_TR),0)</f>
        <v>0</v>
      </c>
      <c r="BD5" s="19" t="n">
        <f aca="false">AQ5-MIN(AQ5,MAX(0,BC5-(0)))</f>
        <v>248</v>
      </c>
      <c r="BE5" s="19" t="n">
        <f aca="false">AR5-MIN(AR5,MAX(0,BC5-(AQ5)))</f>
        <v>44</v>
      </c>
      <c r="BF5" s="19" t="n">
        <f aca="false">AS5-MIN(AS5,MAX(0,BC5-(AQ5+AR5)))</f>
        <v>24</v>
      </c>
      <c r="BG5" s="19" t="n">
        <f aca="false">AZ5-MIN(AZ5,MAX(0,BC5-(AQ5+AR5+AS5)))</f>
        <v>24</v>
      </c>
      <c r="BH5" s="19" t="n">
        <f aca="false">AU5-MIN(AU5,MAX(0,BC5-(AQ5+AR5+AS5+AZ5)))</f>
        <v>16</v>
      </c>
      <c r="BI5" s="19" t="n">
        <f aca="false">BA5-BC5</f>
        <v>2.55460587961122</v>
      </c>
      <c r="BJ5" s="19" t="n">
        <f aca="false">CL_BB_SZ</f>
        <v>16</v>
      </c>
      <c r="BK5" s="19" t="n">
        <f aca="false">BJ5*(CL_SOFR+CL_BB_SP)/4</f>
        <v>0.396</v>
      </c>
      <c r="BL5" s="19" t="n">
        <f aca="false">MIN(BI5,BK5)</f>
        <v>0.396</v>
      </c>
      <c r="BM5" s="19" t="n">
        <f aca="false">BH5+BK5-BL5</f>
        <v>16</v>
      </c>
      <c r="BN5" s="19" t="n">
        <f aca="false">BI5-BL5</f>
        <v>2.15860587961122</v>
      </c>
      <c r="BO5" s="20" t="n">
        <f aca="false">IF((BD5+BE5+BF5+BG5+BM5)&gt;0,(O5+N5)/(BD5+BE5+BF5+BG5+BM5),9.9)</f>
        <v>1.12103846649938</v>
      </c>
      <c r="BP5" s="19" t="n">
        <f aca="false">IF(AND(B5&lt;CL_LIFE,BO5&lt;CL_BB_TR),MIN(BN5,(BD5+BE5+BF5+BG5+BM5)-(O5+N5)/CL_BB_TR),0)</f>
        <v>0</v>
      </c>
      <c r="BQ5" s="19" t="n">
        <f aca="false">BD5-MIN(BD5,MAX(0,BP5-(0)))</f>
        <v>248</v>
      </c>
      <c r="BR5" s="19" t="n">
        <f aca="false">BE5-MIN(BE5,MAX(0,BP5-(BD5)))</f>
        <v>44</v>
      </c>
      <c r="BS5" s="19" t="n">
        <f aca="false">BF5-MIN(BF5,MAX(0,BP5-(BD5+BE5)))</f>
        <v>24</v>
      </c>
      <c r="BT5" s="19" t="n">
        <f aca="false">BG5-MIN(BG5,MAX(0,BP5-(BD5+BE5+BF5)))</f>
        <v>24</v>
      </c>
      <c r="BU5" s="19" t="n">
        <f aca="false">BM5-MIN(BM5,MAX(0,BP5-(BD5+BE5+BF5+BG5)))</f>
        <v>16</v>
      </c>
      <c r="BV5" s="19" t="n">
        <f aca="false">BN5-BP5</f>
        <v>2.15860587961122</v>
      </c>
      <c r="BW5" s="19" t="n">
        <f aca="false">MIN(BV5,E5*CL_SUBF/4)</f>
        <v>0.3</v>
      </c>
      <c r="BX5" s="19" t="n">
        <f aca="false">BV5-BW5</f>
        <v>1.85860587961122</v>
      </c>
      <c r="BY5" s="19" t="n">
        <f aca="false">MIN(BQ5,MAX(0,N5-(0)))</f>
        <v>0</v>
      </c>
      <c r="BZ5" s="19" t="n">
        <f aca="false">MIN(BR5,MAX(0,N5-(BQ5)))</f>
        <v>0</v>
      </c>
      <c r="CA5" s="19" t="n">
        <f aca="false">MIN(BS5,MAX(0,N5-(BQ5+BR5)))</f>
        <v>0</v>
      </c>
      <c r="CB5" s="19" t="n">
        <f aca="false">MIN(BT5,MAX(0,N5-(BQ5+BR5+BS5)))</f>
        <v>0</v>
      </c>
      <c r="CC5" s="19" t="n">
        <f aca="false">MIN(BU5,MAX(0,N5-(BQ5+BR5+BS5+BT5)))</f>
        <v>0</v>
      </c>
      <c r="CD5" s="19" t="n">
        <f aca="false">BQ5-BY5</f>
        <v>248</v>
      </c>
      <c r="CE5" s="19" t="n">
        <f aca="false">BR5-BZ5</f>
        <v>44</v>
      </c>
      <c r="CF5" s="19" t="n">
        <f aca="false">BS5-CA5</f>
        <v>24</v>
      </c>
      <c r="CG5" s="19" t="n">
        <f aca="false">BT5-CB5</f>
        <v>24</v>
      </c>
      <c r="CH5" s="19" t="n">
        <f aca="false">BU5-CC5</f>
        <v>16</v>
      </c>
      <c r="CI5" s="19" t="n">
        <f aca="false">MAX(0,N5-(BQ5+BR5+BS5+BT5+BU5))</f>
        <v>0</v>
      </c>
      <c r="CJ5" s="19" t="n">
        <f aca="false">BX5+CI5</f>
        <v>1.85860587961122</v>
      </c>
      <c r="CK5" s="19" t="n">
        <f aca="false">AC5+AP5+BC5+BP5</f>
        <v>0</v>
      </c>
      <c r="CL5" s="18" t="n">
        <f aca="false">IF(OR(AND(B5&lt;CL_LIFE,AB5&lt;CL_AA_TR),AND(B5&lt;CL_LIFE,AO5&lt;CL_A_TR),AND(B5&lt;CL_LIFE,BB5&lt;CL_BBB_TR),AND(B5&lt;CL_LIFE,BO5&lt;CL_BB_TR)),1,0)</f>
        <v>0</v>
      </c>
    </row>
    <row r="6" customFormat="false" ht="15" hidden="false" customHeight="false" outlineLevel="0" collapsed="false">
      <c r="B6" s="18" t="n">
        <v>2</v>
      </c>
      <c r="C6" s="18" t="n">
        <f aca="false">INT((B6-1)/4)+1</f>
        <v>1</v>
      </c>
      <c r="D6" s="20" t="n">
        <f aca="false">INDEX(CL_CDR_STRESS,1,C6)</f>
        <v>0.03</v>
      </c>
      <c r="E6" s="19" t="n">
        <f aca="false">O5</f>
        <v>399.089694073779</v>
      </c>
      <c r="F6" s="19" t="n">
        <f aca="false">E6*(1-(1-D6)^0.25)</f>
        <v>3.02744761340743</v>
      </c>
      <c r="G6" s="19" t="n">
        <f aca="false">F6*CL_REC</f>
        <v>2.1192133293852</v>
      </c>
      <c r="H6" s="19" t="n">
        <f aca="false">F6-G6</f>
        <v>0.908234284022229</v>
      </c>
      <c r="I6" s="19" t="n">
        <f aca="false">E6-F6</f>
        <v>396.062246460372</v>
      </c>
      <c r="J6" s="19" t="n">
        <f aca="false">I6*(CL_SOFR+CL_WAS)/4</f>
        <v>7.42616712113198</v>
      </c>
      <c r="K6" s="19" t="n">
        <f aca="false">IF(B6&lt;=CL_RP,0,I6*(1-(1-CL_PP)^0.25))</f>
        <v>0</v>
      </c>
      <c r="L6" s="19" t="n">
        <f aca="false">IF(B6&lt;=CL_RP,I6+G6,I6-K6)</f>
        <v>398.181459789757</v>
      </c>
      <c r="M6" s="19" t="n">
        <f aca="false">IF(B6=CL_LIFE,L6*CL_PX,0)</f>
        <v>0</v>
      </c>
      <c r="N6" s="19" t="n">
        <f aca="false">IF(B6&lt;=CL_RP,0,K6+G6)+M6</f>
        <v>0</v>
      </c>
      <c r="O6" s="19" t="n">
        <f aca="false">IF(B6&gt;=CL_LIFE,0,L6)</f>
        <v>398.181459789757</v>
      </c>
      <c r="P6" s="19" t="n">
        <f aca="false">MIN(J6,E6*(CL_SEXP+CL_SFEE)/4)</f>
        <v>0.19954484703689</v>
      </c>
      <c r="Q6" s="19" t="n">
        <f aca="false">J6-P6</f>
        <v>7.22662227409509</v>
      </c>
      <c r="R6" s="19" t="n">
        <f aca="false">CD5</f>
        <v>248</v>
      </c>
      <c r="S6" s="19" t="n">
        <f aca="false">R6*(CL_SOFR+CL_AAA_SP)/4</f>
        <v>3.255</v>
      </c>
      <c r="T6" s="19" t="n">
        <f aca="false">MIN(Q6,S6)</f>
        <v>3.255</v>
      </c>
      <c r="U6" s="19" t="n">
        <f aca="false">R6</f>
        <v>248</v>
      </c>
      <c r="V6" s="19" t="n">
        <f aca="false">Q6-T6</f>
        <v>3.97162227409509</v>
      </c>
      <c r="W6" s="19" t="n">
        <f aca="false">CE5</f>
        <v>44</v>
      </c>
      <c r="X6" s="19" t="n">
        <f aca="false">W6*(CL_SOFR+CL_AA_SP)/4</f>
        <v>0.6325</v>
      </c>
      <c r="Y6" s="19" t="n">
        <f aca="false">MIN(V6,X6)</f>
        <v>0.6325</v>
      </c>
      <c r="Z6" s="19" t="n">
        <f aca="false">W6</f>
        <v>44</v>
      </c>
      <c r="AA6" s="19" t="n">
        <f aca="false">V6-Y6</f>
        <v>3.33912227409509</v>
      </c>
      <c r="AB6" s="20" t="n">
        <f aca="false">IF((U6+Z6)&gt;0,(O6+N6)/(U6+Z6),9.9)</f>
        <v>1.36363513626629</v>
      </c>
      <c r="AC6" s="19" t="n">
        <f aca="false">IF(AND(B6&lt;CL_LIFE,AB6&lt;CL_AA_TR),MIN(AA6,(U6+Z6)-(O6+N6)/CL_AA_TR),0)</f>
        <v>0</v>
      </c>
      <c r="AD6" s="19" t="n">
        <f aca="false">U6-MIN(U6,MAX(0,AC6-(0)))</f>
        <v>248</v>
      </c>
      <c r="AE6" s="19" t="n">
        <f aca="false">Z6-MIN(Z6,MAX(0,AC6-(U6)))</f>
        <v>44</v>
      </c>
      <c r="AF6" s="19" t="n">
        <f aca="false">AJ6-MIN(AJ6,MAX(0,AC6-(U6+Z6)))</f>
        <v>24</v>
      </c>
      <c r="AG6" s="19" t="n">
        <f aca="false">AW6-MIN(AW6,MAX(0,AC6-(U6+Z6+AJ6)))</f>
        <v>24</v>
      </c>
      <c r="AH6" s="19" t="n">
        <f aca="false">BJ6-MIN(BJ6,MAX(0,AC6-(U6+Z6+AJ6+AW6)))</f>
        <v>16</v>
      </c>
      <c r="AI6" s="19" t="n">
        <f aca="false">AA6-AC6</f>
        <v>3.33912227409509</v>
      </c>
      <c r="AJ6" s="19" t="n">
        <f aca="false">CF5</f>
        <v>24</v>
      </c>
      <c r="AK6" s="19" t="n">
        <f aca="false">AJ6*(CL_SOFR+CL_A_SP)/4</f>
        <v>0.369</v>
      </c>
      <c r="AL6" s="19" t="n">
        <f aca="false">MIN(AI6,AK6)</f>
        <v>0.369</v>
      </c>
      <c r="AM6" s="19" t="n">
        <f aca="false">AF6+AK6-AL6</f>
        <v>24</v>
      </c>
      <c r="AN6" s="19" t="n">
        <f aca="false">AI6-AL6</f>
        <v>2.97012227409509</v>
      </c>
      <c r="AO6" s="20" t="n">
        <f aca="false">IF((AD6+AE6+AM6)&gt;0,(O6+N6)/(AD6+AE6+AM6),9.9)</f>
        <v>1.26006791072708</v>
      </c>
      <c r="AP6" s="19" t="n">
        <f aca="false">IF(AND(B6&lt;CL_LIFE,AO6&lt;CL_A_TR),MIN(AN6,(AD6+AE6+AM6)-(O6+N6)/CL_A_TR),0)</f>
        <v>0</v>
      </c>
      <c r="AQ6" s="19" t="n">
        <f aca="false">AD6-MIN(AD6,MAX(0,AP6-(0)))</f>
        <v>248</v>
      </c>
      <c r="AR6" s="19" t="n">
        <f aca="false">AE6-MIN(AE6,MAX(0,AP6-(AD6)))</f>
        <v>44</v>
      </c>
      <c r="AS6" s="19" t="n">
        <f aca="false">AM6-MIN(AM6,MAX(0,AP6-(AD6+AE6)))</f>
        <v>24</v>
      </c>
      <c r="AT6" s="19" t="n">
        <f aca="false">AG6-MIN(AG6,MAX(0,AP6-(AD6+AE6+AM6)))</f>
        <v>24</v>
      </c>
      <c r="AU6" s="19" t="n">
        <f aca="false">AH6-MIN(AH6,MAX(0,AP6-(AD6+AE6+AM6+AG6)))</f>
        <v>16</v>
      </c>
      <c r="AV6" s="19" t="n">
        <f aca="false">AN6-AP6</f>
        <v>2.97012227409509</v>
      </c>
      <c r="AW6" s="19" t="n">
        <f aca="false">CG5</f>
        <v>24</v>
      </c>
      <c r="AX6" s="19" t="n">
        <f aca="false">AW6*(CL_SOFR+CL_BBB_SP)/4</f>
        <v>0.432</v>
      </c>
      <c r="AY6" s="19" t="n">
        <f aca="false">MIN(AV6,AX6)</f>
        <v>0.432</v>
      </c>
      <c r="AZ6" s="19" t="n">
        <f aca="false">AT6+AX6-AY6</f>
        <v>24</v>
      </c>
      <c r="BA6" s="19" t="n">
        <f aca="false">AV6-AY6</f>
        <v>2.53812227409509</v>
      </c>
      <c r="BB6" s="20" t="n">
        <f aca="false">IF((AQ6+AR6+AS6+AZ6)&gt;0,(O6+N6)/(AQ6+AR6+AS6+AZ6),9.9)</f>
        <v>1.17112194055811</v>
      </c>
      <c r="BC6" s="19" t="n">
        <f aca="false">IF(AND(B6&lt;CL_LIFE,BB6&lt;CL_BBB_TR),MIN(BA6,(AQ6+AR6+AS6+AZ6)-(O6+N6)/CL_BBB_TR),0)</f>
        <v>0</v>
      </c>
      <c r="BD6" s="19" t="n">
        <f aca="false">AQ6-MIN(AQ6,MAX(0,BC6-(0)))</f>
        <v>248</v>
      </c>
      <c r="BE6" s="19" t="n">
        <f aca="false">AR6-MIN(AR6,MAX(0,BC6-(AQ6)))</f>
        <v>44</v>
      </c>
      <c r="BF6" s="19" t="n">
        <f aca="false">AS6-MIN(AS6,MAX(0,BC6-(AQ6+AR6)))</f>
        <v>24</v>
      </c>
      <c r="BG6" s="19" t="n">
        <f aca="false">AZ6-MIN(AZ6,MAX(0,BC6-(AQ6+AR6+AS6)))</f>
        <v>24</v>
      </c>
      <c r="BH6" s="19" t="n">
        <f aca="false">AU6-MIN(AU6,MAX(0,BC6-(AQ6+AR6+AS6+AZ6)))</f>
        <v>16</v>
      </c>
      <c r="BI6" s="19" t="n">
        <f aca="false">BA6-BC6</f>
        <v>2.53812227409509</v>
      </c>
      <c r="BJ6" s="19" t="n">
        <f aca="false">CH5</f>
        <v>16</v>
      </c>
      <c r="BK6" s="19" t="n">
        <f aca="false">BJ6*(CL_SOFR+CL_BB_SP)/4</f>
        <v>0.396</v>
      </c>
      <c r="BL6" s="19" t="n">
        <f aca="false">MIN(BI6,BK6)</f>
        <v>0.396</v>
      </c>
      <c r="BM6" s="19" t="n">
        <f aca="false">BH6+BK6-BL6</f>
        <v>16</v>
      </c>
      <c r="BN6" s="19" t="n">
        <f aca="false">BI6-BL6</f>
        <v>2.14212227409509</v>
      </c>
      <c r="BO6" s="20" t="n">
        <f aca="false">IF((BD6+BE6+BF6+BG6+BM6)&gt;0,(O6+N6)/(BD6+BE6+BF6+BG6+BM6),9.9)</f>
        <v>1.11848724660044</v>
      </c>
      <c r="BP6" s="19" t="n">
        <f aca="false">IF(AND(B6&lt;CL_LIFE,BO6&lt;CL_BB_TR),MIN(BN6,(BD6+BE6+BF6+BG6+BM6)-(O6+N6)/CL_BB_TR),0)</f>
        <v>0</v>
      </c>
      <c r="BQ6" s="19" t="n">
        <f aca="false">BD6-MIN(BD6,MAX(0,BP6-(0)))</f>
        <v>248</v>
      </c>
      <c r="BR6" s="19" t="n">
        <f aca="false">BE6-MIN(BE6,MAX(0,BP6-(BD6)))</f>
        <v>44</v>
      </c>
      <c r="BS6" s="19" t="n">
        <f aca="false">BF6-MIN(BF6,MAX(0,BP6-(BD6+BE6)))</f>
        <v>24</v>
      </c>
      <c r="BT6" s="19" t="n">
        <f aca="false">BG6-MIN(BG6,MAX(0,BP6-(BD6+BE6+BF6)))</f>
        <v>24</v>
      </c>
      <c r="BU6" s="19" t="n">
        <f aca="false">BM6-MIN(BM6,MAX(0,BP6-(BD6+BE6+BF6+BG6)))</f>
        <v>16</v>
      </c>
      <c r="BV6" s="19" t="n">
        <f aca="false">BN6-BP6</f>
        <v>2.14212227409509</v>
      </c>
      <c r="BW6" s="19" t="n">
        <f aca="false">MIN(BV6,E6*CL_SUBF/4)</f>
        <v>0.299317270555335</v>
      </c>
      <c r="BX6" s="19" t="n">
        <f aca="false">BV6-BW6</f>
        <v>1.84280500353975</v>
      </c>
      <c r="BY6" s="19" t="n">
        <f aca="false">MIN(BQ6,MAX(0,N6-(0)))</f>
        <v>0</v>
      </c>
      <c r="BZ6" s="19" t="n">
        <f aca="false">MIN(BR6,MAX(0,N6-(BQ6)))</f>
        <v>0</v>
      </c>
      <c r="CA6" s="19" t="n">
        <f aca="false">MIN(BS6,MAX(0,N6-(BQ6+BR6)))</f>
        <v>0</v>
      </c>
      <c r="CB6" s="19" t="n">
        <f aca="false">MIN(BT6,MAX(0,N6-(BQ6+BR6+BS6)))</f>
        <v>0</v>
      </c>
      <c r="CC6" s="19" t="n">
        <f aca="false">MIN(BU6,MAX(0,N6-(BQ6+BR6+BS6+BT6)))</f>
        <v>0</v>
      </c>
      <c r="CD6" s="19" t="n">
        <f aca="false">BQ6-BY6</f>
        <v>248</v>
      </c>
      <c r="CE6" s="19" t="n">
        <f aca="false">BR6-BZ6</f>
        <v>44</v>
      </c>
      <c r="CF6" s="19" t="n">
        <f aca="false">BS6-CA6</f>
        <v>24</v>
      </c>
      <c r="CG6" s="19" t="n">
        <f aca="false">BT6-CB6</f>
        <v>24</v>
      </c>
      <c r="CH6" s="19" t="n">
        <f aca="false">BU6-CC6</f>
        <v>16</v>
      </c>
      <c r="CI6" s="19" t="n">
        <f aca="false">MAX(0,N6-(BQ6+BR6+BS6+BT6+BU6))</f>
        <v>0</v>
      </c>
      <c r="CJ6" s="19" t="n">
        <f aca="false">BX6+CI6</f>
        <v>1.84280500353975</v>
      </c>
      <c r="CK6" s="19" t="n">
        <f aca="false">AC6+AP6+BC6+BP6</f>
        <v>0</v>
      </c>
      <c r="CL6" s="18" t="n">
        <f aca="false">IF(OR(AND(B6&lt;CL_LIFE,AB6&lt;CL_AA_TR),AND(B6&lt;CL_LIFE,AO6&lt;CL_A_TR),AND(B6&lt;CL_LIFE,BB6&lt;CL_BBB_TR),AND(B6&lt;CL_LIFE,BO6&lt;CL_BB_TR)),1,0)</f>
        <v>0</v>
      </c>
    </row>
    <row r="7" customFormat="false" ht="15" hidden="false" customHeight="false" outlineLevel="0" collapsed="false">
      <c r="B7" s="18" t="n">
        <v>3</v>
      </c>
      <c r="C7" s="18" t="n">
        <f aca="false">INT((B7-1)/4)+1</f>
        <v>1</v>
      </c>
      <c r="D7" s="20" t="n">
        <f aca="false">INDEX(CL_CDR_STRESS,1,C7)</f>
        <v>0.03</v>
      </c>
      <c r="E7" s="19" t="n">
        <f aca="false">O6</f>
        <v>398.181459789757</v>
      </c>
      <c r="F7" s="19" t="n">
        <f aca="false">E7*(1-(1-D7)^0.25)</f>
        <v>3.02055785464791</v>
      </c>
      <c r="G7" s="19" t="n">
        <f aca="false">F7*CL_REC</f>
        <v>2.11439049825354</v>
      </c>
      <c r="H7" s="19" t="n">
        <f aca="false">F7-G7</f>
        <v>0.906167356394374</v>
      </c>
      <c r="I7" s="19" t="n">
        <f aca="false">E7-F7</f>
        <v>395.160901935109</v>
      </c>
      <c r="J7" s="19" t="n">
        <f aca="false">I7*(CL_SOFR+CL_WAS)/4</f>
        <v>7.4092669112833</v>
      </c>
      <c r="K7" s="19" t="n">
        <f aca="false">IF(B7&lt;=CL_RP,0,I7*(1-(1-CL_PP)^0.25))</f>
        <v>0</v>
      </c>
      <c r="L7" s="19" t="n">
        <f aca="false">IF(B7&lt;=CL_RP,I7+G7,I7-K7)</f>
        <v>397.275292433363</v>
      </c>
      <c r="M7" s="19" t="n">
        <f aca="false">IF(B7=CL_LIFE,L7*CL_PX,0)</f>
        <v>0</v>
      </c>
      <c r="N7" s="19" t="n">
        <f aca="false">IF(B7&lt;=CL_RP,0,K7+G7)+M7</f>
        <v>0</v>
      </c>
      <c r="O7" s="19" t="n">
        <f aca="false">IF(B7&gt;=CL_LIFE,0,L7)</f>
        <v>397.275292433363</v>
      </c>
      <c r="P7" s="19" t="n">
        <f aca="false">MIN(J7,E7*(CL_SEXP+CL_SFEE)/4)</f>
        <v>0.199090729894879</v>
      </c>
      <c r="Q7" s="19" t="n">
        <f aca="false">J7-P7</f>
        <v>7.21017618138842</v>
      </c>
      <c r="R7" s="19" t="n">
        <f aca="false">CD6</f>
        <v>248</v>
      </c>
      <c r="S7" s="19" t="n">
        <f aca="false">R7*(CL_SOFR+CL_AAA_SP)/4</f>
        <v>3.255</v>
      </c>
      <c r="T7" s="19" t="n">
        <f aca="false">MIN(Q7,S7)</f>
        <v>3.255</v>
      </c>
      <c r="U7" s="19" t="n">
        <f aca="false">R7</f>
        <v>248</v>
      </c>
      <c r="V7" s="19" t="n">
        <f aca="false">Q7-T7</f>
        <v>3.95517618138842</v>
      </c>
      <c r="W7" s="19" t="n">
        <f aca="false">CE6</f>
        <v>44</v>
      </c>
      <c r="X7" s="19" t="n">
        <f aca="false">W7*(CL_SOFR+CL_AA_SP)/4</f>
        <v>0.6325</v>
      </c>
      <c r="Y7" s="19" t="n">
        <f aca="false">MIN(V7,X7)</f>
        <v>0.6325</v>
      </c>
      <c r="Z7" s="19" t="n">
        <f aca="false">W7</f>
        <v>44</v>
      </c>
      <c r="AA7" s="19" t="n">
        <f aca="false">V7-Y7</f>
        <v>3.32267618138842</v>
      </c>
      <c r="AB7" s="20" t="n">
        <f aca="false">IF((U7+Z7)&gt;0,(O7+N7)/(U7+Z7),9.9)</f>
        <v>1.36053182340193</v>
      </c>
      <c r="AC7" s="19" t="n">
        <f aca="false">IF(AND(B7&lt;CL_LIFE,AB7&lt;CL_AA_TR),MIN(AA7,(U7+Z7)-(O7+N7)/CL_AA_TR),0)</f>
        <v>0</v>
      </c>
      <c r="AD7" s="19" t="n">
        <f aca="false">U7-MIN(U7,MAX(0,AC7-(0)))</f>
        <v>248</v>
      </c>
      <c r="AE7" s="19" t="n">
        <f aca="false">Z7-MIN(Z7,MAX(0,AC7-(U7)))</f>
        <v>44</v>
      </c>
      <c r="AF7" s="19" t="n">
        <f aca="false">AJ7-MIN(AJ7,MAX(0,AC7-(U7+Z7)))</f>
        <v>24</v>
      </c>
      <c r="AG7" s="19" t="n">
        <f aca="false">AW7-MIN(AW7,MAX(0,AC7-(U7+Z7+AJ7)))</f>
        <v>24</v>
      </c>
      <c r="AH7" s="19" t="n">
        <f aca="false">BJ7-MIN(BJ7,MAX(0,AC7-(U7+Z7+AJ7+AW7)))</f>
        <v>16</v>
      </c>
      <c r="AI7" s="19" t="n">
        <f aca="false">AA7-AC7</f>
        <v>3.32267618138842</v>
      </c>
      <c r="AJ7" s="19" t="n">
        <f aca="false">CF6</f>
        <v>24</v>
      </c>
      <c r="AK7" s="19" t="n">
        <f aca="false">AJ7*(CL_SOFR+CL_A_SP)/4</f>
        <v>0.369</v>
      </c>
      <c r="AL7" s="19" t="n">
        <f aca="false">MIN(AI7,AK7)</f>
        <v>0.369</v>
      </c>
      <c r="AM7" s="19" t="n">
        <f aca="false">AF7+AK7-AL7</f>
        <v>24</v>
      </c>
      <c r="AN7" s="19" t="n">
        <f aca="false">AI7-AL7</f>
        <v>2.95367618138842</v>
      </c>
      <c r="AO7" s="20" t="n">
        <f aca="false">IF((AD7+AE7+AM7)&gt;0,(O7+N7)/(AD7+AE7+AM7),9.9)</f>
        <v>1.25720029251064</v>
      </c>
      <c r="AP7" s="19" t="n">
        <f aca="false">IF(AND(B7&lt;CL_LIFE,AO7&lt;CL_A_TR),MIN(AN7,(AD7+AE7+AM7)-(O7+N7)/CL_A_TR),0)</f>
        <v>0</v>
      </c>
      <c r="AQ7" s="19" t="n">
        <f aca="false">AD7-MIN(AD7,MAX(0,AP7-(0)))</f>
        <v>248</v>
      </c>
      <c r="AR7" s="19" t="n">
        <f aca="false">AE7-MIN(AE7,MAX(0,AP7-(AD7)))</f>
        <v>44</v>
      </c>
      <c r="AS7" s="19" t="n">
        <f aca="false">AM7-MIN(AM7,MAX(0,AP7-(AD7+AE7)))</f>
        <v>24</v>
      </c>
      <c r="AT7" s="19" t="n">
        <f aca="false">AG7-MIN(AG7,MAX(0,AP7-(AD7+AE7+AM7)))</f>
        <v>24</v>
      </c>
      <c r="AU7" s="19" t="n">
        <f aca="false">AH7-MIN(AH7,MAX(0,AP7-(AD7+AE7+AM7+AG7)))</f>
        <v>16</v>
      </c>
      <c r="AV7" s="19" t="n">
        <f aca="false">AN7-AP7</f>
        <v>2.95367618138842</v>
      </c>
      <c r="AW7" s="19" t="n">
        <f aca="false">CG6</f>
        <v>24</v>
      </c>
      <c r="AX7" s="19" t="n">
        <f aca="false">AW7*(CL_SOFR+CL_BBB_SP)/4</f>
        <v>0.432</v>
      </c>
      <c r="AY7" s="19" t="n">
        <f aca="false">MIN(AV7,AX7)</f>
        <v>0.432</v>
      </c>
      <c r="AZ7" s="19" t="n">
        <f aca="false">AT7+AX7-AY7</f>
        <v>24</v>
      </c>
      <c r="BA7" s="19" t="n">
        <f aca="false">AV7-AY7</f>
        <v>2.52167618138842</v>
      </c>
      <c r="BB7" s="20" t="n">
        <f aca="false">IF((AQ7+AR7+AS7+AZ7)&gt;0,(O7+N7)/(AQ7+AR7+AS7+AZ7),9.9)</f>
        <v>1.16845674245107</v>
      </c>
      <c r="BC7" s="19" t="n">
        <f aca="false">IF(AND(B7&lt;CL_LIFE,BB7&lt;CL_BBB_TR),MIN(BA7,(AQ7+AR7+AS7+AZ7)-(O7+N7)/CL_BBB_TR),0)</f>
        <v>0</v>
      </c>
      <c r="BD7" s="19" t="n">
        <f aca="false">AQ7-MIN(AQ7,MAX(0,BC7-(0)))</f>
        <v>248</v>
      </c>
      <c r="BE7" s="19" t="n">
        <f aca="false">AR7-MIN(AR7,MAX(0,BC7-(AQ7)))</f>
        <v>44</v>
      </c>
      <c r="BF7" s="19" t="n">
        <f aca="false">AS7-MIN(AS7,MAX(0,BC7-(AQ7+AR7)))</f>
        <v>24</v>
      </c>
      <c r="BG7" s="19" t="n">
        <f aca="false">AZ7-MIN(AZ7,MAX(0,BC7-(AQ7+AR7+AS7)))</f>
        <v>24</v>
      </c>
      <c r="BH7" s="19" t="n">
        <f aca="false">AU7-MIN(AU7,MAX(0,BC7-(AQ7+AR7+AS7+AZ7)))</f>
        <v>16</v>
      </c>
      <c r="BI7" s="19" t="n">
        <f aca="false">BA7-BC7</f>
        <v>2.52167618138842</v>
      </c>
      <c r="BJ7" s="19" t="n">
        <f aca="false">CH6</f>
        <v>16</v>
      </c>
      <c r="BK7" s="19" t="n">
        <f aca="false">BJ7*(CL_SOFR+CL_BB_SP)/4</f>
        <v>0.396</v>
      </c>
      <c r="BL7" s="19" t="n">
        <f aca="false">MIN(BI7,BK7)</f>
        <v>0.396</v>
      </c>
      <c r="BM7" s="19" t="n">
        <f aca="false">BH7+BK7-BL7</f>
        <v>16</v>
      </c>
      <c r="BN7" s="19" t="n">
        <f aca="false">BI7-BL7</f>
        <v>2.12567618138842</v>
      </c>
      <c r="BO7" s="20" t="n">
        <f aca="false">IF((BD7+BE7+BF7+BG7+BM7)&gt;0,(O7+N7)/(BD7+BE7+BF7+BG7+BM7),9.9)</f>
        <v>1.11594183267799</v>
      </c>
      <c r="BP7" s="19" t="n">
        <f aca="false">IF(AND(B7&lt;CL_LIFE,BO7&lt;CL_BB_TR),MIN(BN7,(BD7+BE7+BF7+BG7+BM7)-(O7+N7)/CL_BB_TR),0)</f>
        <v>0</v>
      </c>
      <c r="BQ7" s="19" t="n">
        <f aca="false">BD7-MIN(BD7,MAX(0,BP7-(0)))</f>
        <v>248</v>
      </c>
      <c r="BR7" s="19" t="n">
        <f aca="false">BE7-MIN(BE7,MAX(0,BP7-(BD7)))</f>
        <v>44</v>
      </c>
      <c r="BS7" s="19" t="n">
        <f aca="false">BF7-MIN(BF7,MAX(0,BP7-(BD7+BE7)))</f>
        <v>24</v>
      </c>
      <c r="BT7" s="19" t="n">
        <f aca="false">BG7-MIN(BG7,MAX(0,BP7-(BD7+BE7+BF7)))</f>
        <v>24</v>
      </c>
      <c r="BU7" s="19" t="n">
        <f aca="false">BM7-MIN(BM7,MAX(0,BP7-(BD7+BE7+BF7+BG7)))</f>
        <v>16</v>
      </c>
      <c r="BV7" s="19" t="n">
        <f aca="false">BN7-BP7</f>
        <v>2.12567618138842</v>
      </c>
      <c r="BW7" s="19" t="n">
        <f aca="false">MIN(BV7,E7*CL_SUBF/4)</f>
        <v>0.298636094842318</v>
      </c>
      <c r="BX7" s="19" t="n">
        <f aca="false">BV7-BW7</f>
        <v>1.8270400865461</v>
      </c>
      <c r="BY7" s="19" t="n">
        <f aca="false">MIN(BQ7,MAX(0,N7-(0)))</f>
        <v>0</v>
      </c>
      <c r="BZ7" s="19" t="n">
        <f aca="false">MIN(BR7,MAX(0,N7-(BQ7)))</f>
        <v>0</v>
      </c>
      <c r="CA7" s="19" t="n">
        <f aca="false">MIN(BS7,MAX(0,N7-(BQ7+BR7)))</f>
        <v>0</v>
      </c>
      <c r="CB7" s="19" t="n">
        <f aca="false">MIN(BT7,MAX(0,N7-(BQ7+BR7+BS7)))</f>
        <v>0</v>
      </c>
      <c r="CC7" s="19" t="n">
        <f aca="false">MIN(BU7,MAX(0,N7-(BQ7+BR7+BS7+BT7)))</f>
        <v>0</v>
      </c>
      <c r="CD7" s="19" t="n">
        <f aca="false">BQ7-BY7</f>
        <v>248</v>
      </c>
      <c r="CE7" s="19" t="n">
        <f aca="false">BR7-BZ7</f>
        <v>44</v>
      </c>
      <c r="CF7" s="19" t="n">
        <f aca="false">BS7-CA7</f>
        <v>24</v>
      </c>
      <c r="CG7" s="19" t="n">
        <f aca="false">BT7-CB7</f>
        <v>24</v>
      </c>
      <c r="CH7" s="19" t="n">
        <f aca="false">BU7-CC7</f>
        <v>16</v>
      </c>
      <c r="CI7" s="19" t="n">
        <f aca="false">MAX(0,N7-(BQ7+BR7+BS7+BT7+BU7))</f>
        <v>0</v>
      </c>
      <c r="CJ7" s="19" t="n">
        <f aca="false">BX7+CI7</f>
        <v>1.8270400865461</v>
      </c>
      <c r="CK7" s="19" t="n">
        <f aca="false">AC7+AP7+BC7+BP7</f>
        <v>0</v>
      </c>
      <c r="CL7" s="18" t="n">
        <f aca="false">IF(OR(AND(B7&lt;CL_LIFE,AB7&lt;CL_AA_TR),AND(B7&lt;CL_LIFE,AO7&lt;CL_A_TR),AND(B7&lt;CL_LIFE,BB7&lt;CL_BBB_TR),AND(B7&lt;CL_LIFE,BO7&lt;CL_BB_TR)),1,0)</f>
        <v>0</v>
      </c>
    </row>
    <row r="8" customFormat="false" ht="15" hidden="false" customHeight="false" outlineLevel="0" collapsed="false">
      <c r="B8" s="18" t="n">
        <v>4</v>
      </c>
      <c r="C8" s="18" t="n">
        <f aca="false">INT((B8-1)/4)+1</f>
        <v>1</v>
      </c>
      <c r="D8" s="20" t="n">
        <f aca="false">INDEX(CL_CDR_STRESS,1,C8)</f>
        <v>0.03</v>
      </c>
      <c r="E8" s="19" t="n">
        <f aca="false">O7</f>
        <v>397.275292433363</v>
      </c>
      <c r="F8" s="19" t="n">
        <f aca="false">E8*(1-(1-D8)^0.25)</f>
        <v>3.01368377535897</v>
      </c>
      <c r="G8" s="19" t="n">
        <f aca="false">F8*CL_REC</f>
        <v>2.10957864275128</v>
      </c>
      <c r="H8" s="19" t="n">
        <f aca="false">F8-G8</f>
        <v>0.904105132607691</v>
      </c>
      <c r="I8" s="19" t="n">
        <f aca="false">E8-F8</f>
        <v>394.261608658004</v>
      </c>
      <c r="J8" s="19" t="n">
        <f aca="false">I8*(CL_SOFR+CL_WAS)/4</f>
        <v>7.39240516233758</v>
      </c>
      <c r="K8" s="19" t="n">
        <f aca="false">IF(B8&lt;=CL_RP,0,I8*(1-(1-CL_PP)^0.25))</f>
        <v>0</v>
      </c>
      <c r="L8" s="19" t="n">
        <f aca="false">IF(B8&lt;=CL_RP,I8+G8,I8-K8)</f>
        <v>396.371187300755</v>
      </c>
      <c r="M8" s="19" t="n">
        <f aca="false">IF(B8=CL_LIFE,L8*CL_PX,0)</f>
        <v>0</v>
      </c>
      <c r="N8" s="19" t="n">
        <f aca="false">IF(B8&lt;=CL_RP,0,K8+G8)+M8</f>
        <v>0</v>
      </c>
      <c r="O8" s="19" t="n">
        <f aca="false">IF(B8&gt;=CL_LIFE,0,L8)</f>
        <v>396.371187300755</v>
      </c>
      <c r="P8" s="19" t="n">
        <f aca="false">MIN(J8,E8*(CL_SEXP+CL_SFEE)/4)</f>
        <v>0.198637646216681</v>
      </c>
      <c r="Q8" s="19" t="n">
        <f aca="false">J8-P8</f>
        <v>7.19376751612089</v>
      </c>
      <c r="R8" s="19" t="n">
        <f aca="false">CD7</f>
        <v>248</v>
      </c>
      <c r="S8" s="19" t="n">
        <f aca="false">R8*(CL_SOFR+CL_AAA_SP)/4</f>
        <v>3.255</v>
      </c>
      <c r="T8" s="19" t="n">
        <f aca="false">MIN(Q8,S8)</f>
        <v>3.255</v>
      </c>
      <c r="U8" s="19" t="n">
        <f aca="false">R8</f>
        <v>248</v>
      </c>
      <c r="V8" s="19" t="n">
        <f aca="false">Q8-T8</f>
        <v>3.93876751612089</v>
      </c>
      <c r="W8" s="19" t="n">
        <f aca="false">CE7</f>
        <v>44</v>
      </c>
      <c r="X8" s="19" t="n">
        <f aca="false">W8*(CL_SOFR+CL_AA_SP)/4</f>
        <v>0.6325</v>
      </c>
      <c r="Y8" s="19" t="n">
        <f aca="false">MIN(V8,X8)</f>
        <v>0.6325</v>
      </c>
      <c r="Z8" s="19" t="n">
        <f aca="false">W8</f>
        <v>44</v>
      </c>
      <c r="AA8" s="19" t="n">
        <f aca="false">V8-Y8</f>
        <v>3.30626751612089</v>
      </c>
      <c r="AB8" s="20" t="n">
        <f aca="false">IF((U8+Z8)&gt;0,(O8+N8)/(U8+Z8),9.9)</f>
        <v>1.35743557294779</v>
      </c>
      <c r="AC8" s="19" t="n">
        <f aca="false">IF(AND(B8&lt;CL_LIFE,AB8&lt;CL_AA_TR),MIN(AA8,(U8+Z8)-(O8+N8)/CL_AA_TR),0)</f>
        <v>0</v>
      </c>
      <c r="AD8" s="19" t="n">
        <f aca="false">U8-MIN(U8,MAX(0,AC8-(0)))</f>
        <v>248</v>
      </c>
      <c r="AE8" s="19" t="n">
        <f aca="false">Z8-MIN(Z8,MAX(0,AC8-(U8)))</f>
        <v>44</v>
      </c>
      <c r="AF8" s="19" t="n">
        <f aca="false">AJ8-MIN(AJ8,MAX(0,AC8-(U8+Z8)))</f>
        <v>24</v>
      </c>
      <c r="AG8" s="19" t="n">
        <f aca="false">AW8-MIN(AW8,MAX(0,AC8-(U8+Z8+AJ8)))</f>
        <v>24</v>
      </c>
      <c r="AH8" s="19" t="n">
        <f aca="false">BJ8-MIN(BJ8,MAX(0,AC8-(U8+Z8+AJ8+AW8)))</f>
        <v>16</v>
      </c>
      <c r="AI8" s="19" t="n">
        <f aca="false">AA8-AC8</f>
        <v>3.30626751612089</v>
      </c>
      <c r="AJ8" s="19" t="n">
        <f aca="false">CF7</f>
        <v>24</v>
      </c>
      <c r="AK8" s="19" t="n">
        <f aca="false">AJ8*(CL_SOFR+CL_A_SP)/4</f>
        <v>0.369</v>
      </c>
      <c r="AL8" s="19" t="n">
        <f aca="false">MIN(AI8,AK8)</f>
        <v>0.369</v>
      </c>
      <c r="AM8" s="19" t="n">
        <f aca="false">AF8+AK8-AL8</f>
        <v>24</v>
      </c>
      <c r="AN8" s="19" t="n">
        <f aca="false">AI8-AL8</f>
        <v>2.93726751612089</v>
      </c>
      <c r="AO8" s="20" t="n">
        <f aca="false">IF((AD8+AE8+AM8)&gt;0,(O8+N8)/(AD8+AE8+AM8),9.9)</f>
        <v>1.25433920031885</v>
      </c>
      <c r="AP8" s="19" t="n">
        <f aca="false">IF(AND(B8&lt;CL_LIFE,AO8&lt;CL_A_TR),MIN(AN8,(AD8+AE8+AM8)-(O8+N8)/CL_A_TR),0)</f>
        <v>0</v>
      </c>
      <c r="AQ8" s="19" t="n">
        <f aca="false">AD8-MIN(AD8,MAX(0,AP8-(0)))</f>
        <v>248</v>
      </c>
      <c r="AR8" s="19" t="n">
        <f aca="false">AE8-MIN(AE8,MAX(0,AP8-(AD8)))</f>
        <v>44</v>
      </c>
      <c r="AS8" s="19" t="n">
        <f aca="false">AM8-MIN(AM8,MAX(0,AP8-(AD8+AE8)))</f>
        <v>24</v>
      </c>
      <c r="AT8" s="19" t="n">
        <f aca="false">AG8-MIN(AG8,MAX(0,AP8-(AD8+AE8+AM8)))</f>
        <v>24</v>
      </c>
      <c r="AU8" s="19" t="n">
        <f aca="false">AH8-MIN(AH8,MAX(0,AP8-(AD8+AE8+AM8+AG8)))</f>
        <v>16</v>
      </c>
      <c r="AV8" s="19" t="n">
        <f aca="false">AN8-AP8</f>
        <v>2.93726751612089</v>
      </c>
      <c r="AW8" s="19" t="n">
        <f aca="false">CG7</f>
        <v>24</v>
      </c>
      <c r="AX8" s="19" t="n">
        <f aca="false">AW8*(CL_SOFR+CL_BBB_SP)/4</f>
        <v>0.432</v>
      </c>
      <c r="AY8" s="19" t="n">
        <f aca="false">MIN(AV8,AX8)</f>
        <v>0.432</v>
      </c>
      <c r="AZ8" s="19" t="n">
        <f aca="false">AT8+AX8-AY8</f>
        <v>24</v>
      </c>
      <c r="BA8" s="19" t="n">
        <f aca="false">AV8-AY8</f>
        <v>2.50526751612089</v>
      </c>
      <c r="BB8" s="20" t="n">
        <f aca="false">IF((AQ8+AR8+AS8+AZ8)&gt;0,(O8+N8)/(AQ8+AR8+AS8+AZ8),9.9)</f>
        <v>1.1657976097081</v>
      </c>
      <c r="BC8" s="19" t="n">
        <f aca="false">IF(AND(B8&lt;CL_LIFE,BB8&lt;CL_BBB_TR),MIN(BA8,(AQ8+AR8+AS8+AZ8)-(O8+N8)/CL_BBB_TR),0)</f>
        <v>0</v>
      </c>
      <c r="BD8" s="19" t="n">
        <f aca="false">AQ8-MIN(AQ8,MAX(0,BC8-(0)))</f>
        <v>248</v>
      </c>
      <c r="BE8" s="19" t="n">
        <f aca="false">AR8-MIN(AR8,MAX(0,BC8-(AQ8)))</f>
        <v>44</v>
      </c>
      <c r="BF8" s="19" t="n">
        <f aca="false">AS8-MIN(AS8,MAX(0,BC8-(AQ8+AR8)))</f>
        <v>24</v>
      </c>
      <c r="BG8" s="19" t="n">
        <f aca="false">AZ8-MIN(AZ8,MAX(0,BC8-(AQ8+AR8+AS8)))</f>
        <v>24</v>
      </c>
      <c r="BH8" s="19" t="n">
        <f aca="false">AU8-MIN(AU8,MAX(0,BC8-(AQ8+AR8+AS8+AZ8)))</f>
        <v>16</v>
      </c>
      <c r="BI8" s="19" t="n">
        <f aca="false">BA8-BC8</f>
        <v>2.50526751612089</v>
      </c>
      <c r="BJ8" s="19" t="n">
        <f aca="false">CH7</f>
        <v>16</v>
      </c>
      <c r="BK8" s="19" t="n">
        <f aca="false">BJ8*(CL_SOFR+CL_BB_SP)/4</f>
        <v>0.396</v>
      </c>
      <c r="BL8" s="19" t="n">
        <f aca="false">MIN(BI8,BK8)</f>
        <v>0.396</v>
      </c>
      <c r="BM8" s="19" t="n">
        <f aca="false">BH8+BK8-BL8</f>
        <v>16</v>
      </c>
      <c r="BN8" s="19" t="n">
        <f aca="false">BI8-BL8</f>
        <v>2.10926751612089</v>
      </c>
      <c r="BO8" s="20" t="n">
        <f aca="false">IF((BD8+BE8+BF8+BG8+BM8)&gt;0,(O8+N8)/(BD8+BE8+BF8+BG8+BM8),9.9)</f>
        <v>1.11340221151898</v>
      </c>
      <c r="BP8" s="19" t="n">
        <f aca="false">IF(AND(B8&lt;CL_LIFE,BO8&lt;CL_BB_TR),MIN(BN8,(BD8+BE8+BF8+BG8+BM8)-(O8+N8)/CL_BB_TR),0)</f>
        <v>0</v>
      </c>
      <c r="BQ8" s="19" t="n">
        <f aca="false">BD8-MIN(BD8,MAX(0,BP8-(0)))</f>
        <v>248</v>
      </c>
      <c r="BR8" s="19" t="n">
        <f aca="false">BE8-MIN(BE8,MAX(0,BP8-(BD8)))</f>
        <v>44</v>
      </c>
      <c r="BS8" s="19" t="n">
        <f aca="false">BF8-MIN(BF8,MAX(0,BP8-(BD8+BE8)))</f>
        <v>24</v>
      </c>
      <c r="BT8" s="19" t="n">
        <f aca="false">BG8-MIN(BG8,MAX(0,BP8-(BD8+BE8+BF8)))</f>
        <v>24</v>
      </c>
      <c r="BU8" s="19" t="n">
        <f aca="false">BM8-MIN(BM8,MAX(0,BP8-(BD8+BE8+BF8+BG8)))</f>
        <v>16</v>
      </c>
      <c r="BV8" s="19" t="n">
        <f aca="false">BN8-BP8</f>
        <v>2.10926751612089</v>
      </c>
      <c r="BW8" s="19" t="n">
        <f aca="false">MIN(BV8,E8*CL_SUBF/4)</f>
        <v>0.297956469325022</v>
      </c>
      <c r="BX8" s="19" t="n">
        <f aca="false">BV8-BW8</f>
        <v>1.81131104679587</v>
      </c>
      <c r="BY8" s="19" t="n">
        <f aca="false">MIN(BQ8,MAX(0,N8-(0)))</f>
        <v>0</v>
      </c>
      <c r="BZ8" s="19" t="n">
        <f aca="false">MIN(BR8,MAX(0,N8-(BQ8)))</f>
        <v>0</v>
      </c>
      <c r="CA8" s="19" t="n">
        <f aca="false">MIN(BS8,MAX(0,N8-(BQ8+BR8)))</f>
        <v>0</v>
      </c>
      <c r="CB8" s="19" t="n">
        <f aca="false">MIN(BT8,MAX(0,N8-(BQ8+BR8+BS8)))</f>
        <v>0</v>
      </c>
      <c r="CC8" s="19" t="n">
        <f aca="false">MIN(BU8,MAX(0,N8-(BQ8+BR8+BS8+BT8)))</f>
        <v>0</v>
      </c>
      <c r="CD8" s="19" t="n">
        <f aca="false">BQ8-BY8</f>
        <v>248</v>
      </c>
      <c r="CE8" s="19" t="n">
        <f aca="false">BR8-BZ8</f>
        <v>44</v>
      </c>
      <c r="CF8" s="19" t="n">
        <f aca="false">BS8-CA8</f>
        <v>24</v>
      </c>
      <c r="CG8" s="19" t="n">
        <f aca="false">BT8-CB8</f>
        <v>24</v>
      </c>
      <c r="CH8" s="19" t="n">
        <f aca="false">BU8-CC8</f>
        <v>16</v>
      </c>
      <c r="CI8" s="19" t="n">
        <f aca="false">MAX(0,N8-(BQ8+BR8+BS8+BT8+BU8))</f>
        <v>0</v>
      </c>
      <c r="CJ8" s="19" t="n">
        <f aca="false">BX8+CI8</f>
        <v>1.81131104679587</v>
      </c>
      <c r="CK8" s="19" t="n">
        <f aca="false">AC8+AP8+BC8+BP8</f>
        <v>0</v>
      </c>
      <c r="CL8" s="18" t="n">
        <f aca="false">IF(OR(AND(B8&lt;CL_LIFE,AB8&lt;CL_AA_TR),AND(B8&lt;CL_LIFE,AO8&lt;CL_A_TR),AND(B8&lt;CL_LIFE,BB8&lt;CL_BBB_TR),AND(B8&lt;CL_LIFE,BO8&lt;CL_BB_TR)),1,0)</f>
        <v>0</v>
      </c>
    </row>
    <row r="9" customFormat="false" ht="15" hidden="false" customHeight="false" outlineLevel="0" collapsed="false">
      <c r="B9" s="18" t="n">
        <v>5</v>
      </c>
      <c r="C9" s="18" t="n">
        <f aca="false">INT((B9-1)/4)+1</f>
        <v>2</v>
      </c>
      <c r="D9" s="20" t="n">
        <f aca="false">INDEX(CL_CDR_STRESS,1,C9)</f>
        <v>0.06</v>
      </c>
      <c r="E9" s="19" t="n">
        <f aca="false">O8</f>
        <v>396.371187300755</v>
      </c>
      <c r="F9" s="19" t="n">
        <f aca="false">E9*(1-(1-D9)^0.25)</f>
        <v>6.08422748340766</v>
      </c>
      <c r="G9" s="19" t="n">
        <f aca="false">F9*CL_REC</f>
        <v>4.25895923838536</v>
      </c>
      <c r="H9" s="19" t="n">
        <f aca="false">F9-G9</f>
        <v>1.8252682450223</v>
      </c>
      <c r="I9" s="19" t="n">
        <f aca="false">E9-F9</f>
        <v>390.286959817348</v>
      </c>
      <c r="J9" s="19" t="n">
        <f aca="false">I9*(CL_SOFR+CL_WAS)/4</f>
        <v>7.31788049657527</v>
      </c>
      <c r="K9" s="19" t="n">
        <f aca="false">IF(B9&lt;=CL_RP,0,I9*(1-(1-CL_PP)^0.25))</f>
        <v>0</v>
      </c>
      <c r="L9" s="19" t="n">
        <f aca="false">IF(B9&lt;=CL_RP,I9+G9,I9-K9)</f>
        <v>394.545919055733</v>
      </c>
      <c r="M9" s="19" t="n">
        <f aca="false">IF(B9=CL_LIFE,L9*CL_PX,0)</f>
        <v>0</v>
      </c>
      <c r="N9" s="19" t="n">
        <f aca="false">IF(B9&lt;=CL_RP,0,K9+G9)+M9</f>
        <v>0</v>
      </c>
      <c r="O9" s="19" t="n">
        <f aca="false">IF(B9&gt;=CL_LIFE,0,L9)</f>
        <v>394.545919055733</v>
      </c>
      <c r="P9" s="19" t="n">
        <f aca="false">MIN(J9,E9*(CL_SEXP+CL_SFEE)/4)</f>
        <v>0.198185593650378</v>
      </c>
      <c r="Q9" s="19" t="n">
        <f aca="false">J9-P9</f>
        <v>7.11969490292489</v>
      </c>
      <c r="R9" s="19" t="n">
        <f aca="false">CD8</f>
        <v>248</v>
      </c>
      <c r="S9" s="19" t="n">
        <f aca="false">R9*(CL_SOFR+CL_AAA_SP)/4</f>
        <v>3.255</v>
      </c>
      <c r="T9" s="19" t="n">
        <f aca="false">MIN(Q9,S9)</f>
        <v>3.255</v>
      </c>
      <c r="U9" s="19" t="n">
        <f aca="false">R9</f>
        <v>248</v>
      </c>
      <c r="V9" s="19" t="n">
        <f aca="false">Q9-T9</f>
        <v>3.86469490292489</v>
      </c>
      <c r="W9" s="19" t="n">
        <f aca="false">CE8</f>
        <v>44</v>
      </c>
      <c r="X9" s="19" t="n">
        <f aca="false">W9*(CL_SOFR+CL_AA_SP)/4</f>
        <v>0.6325</v>
      </c>
      <c r="Y9" s="19" t="n">
        <f aca="false">MIN(V9,X9)</f>
        <v>0.6325</v>
      </c>
      <c r="Z9" s="19" t="n">
        <f aca="false">W9</f>
        <v>44</v>
      </c>
      <c r="AA9" s="19" t="n">
        <f aca="false">V9-Y9</f>
        <v>3.23219490292489</v>
      </c>
      <c r="AB9" s="20" t="n">
        <f aca="false">IF((U9+Z9)&gt;0,(O9+N9)/(U9+Z9),9.9)</f>
        <v>1.35118465430046</v>
      </c>
      <c r="AC9" s="19" t="n">
        <f aca="false">IF(AND(B9&lt;CL_LIFE,AB9&lt;CL_AA_TR),MIN(AA9,(U9+Z9)-(O9+N9)/CL_AA_TR),0)</f>
        <v>0</v>
      </c>
      <c r="AD9" s="19" t="n">
        <f aca="false">U9-MIN(U9,MAX(0,AC9-(0)))</f>
        <v>248</v>
      </c>
      <c r="AE9" s="19" t="n">
        <f aca="false">Z9-MIN(Z9,MAX(0,AC9-(U9)))</f>
        <v>44</v>
      </c>
      <c r="AF9" s="19" t="n">
        <f aca="false">AJ9-MIN(AJ9,MAX(0,AC9-(U9+Z9)))</f>
        <v>24</v>
      </c>
      <c r="AG9" s="19" t="n">
        <f aca="false">AW9-MIN(AW9,MAX(0,AC9-(U9+Z9+AJ9)))</f>
        <v>24</v>
      </c>
      <c r="AH9" s="19" t="n">
        <f aca="false">BJ9-MIN(BJ9,MAX(0,AC9-(U9+Z9+AJ9+AW9)))</f>
        <v>16</v>
      </c>
      <c r="AI9" s="19" t="n">
        <f aca="false">AA9-AC9</f>
        <v>3.23219490292489</v>
      </c>
      <c r="AJ9" s="19" t="n">
        <f aca="false">CF8</f>
        <v>24</v>
      </c>
      <c r="AK9" s="19" t="n">
        <f aca="false">AJ9*(CL_SOFR+CL_A_SP)/4</f>
        <v>0.369</v>
      </c>
      <c r="AL9" s="19" t="n">
        <f aca="false">MIN(AI9,AK9)</f>
        <v>0.369</v>
      </c>
      <c r="AM9" s="19" t="n">
        <f aca="false">AF9+AK9-AL9</f>
        <v>24</v>
      </c>
      <c r="AN9" s="19" t="n">
        <f aca="false">AI9-AL9</f>
        <v>2.86319490292489</v>
      </c>
      <c r="AO9" s="20" t="n">
        <f aca="false">IF((AD9+AE9+AM9)&gt;0,(O9+N9)/(AD9+AE9+AM9),9.9)</f>
        <v>1.2485630349865</v>
      </c>
      <c r="AP9" s="19" t="n">
        <f aca="false">IF(AND(B9&lt;CL_LIFE,AO9&lt;CL_A_TR),MIN(AN9,(AD9+AE9+AM9)-(O9+N9)/CL_A_TR),0)</f>
        <v>0</v>
      </c>
      <c r="AQ9" s="19" t="n">
        <f aca="false">AD9-MIN(AD9,MAX(0,AP9-(0)))</f>
        <v>248</v>
      </c>
      <c r="AR9" s="19" t="n">
        <f aca="false">AE9-MIN(AE9,MAX(0,AP9-(AD9)))</f>
        <v>44</v>
      </c>
      <c r="AS9" s="19" t="n">
        <f aca="false">AM9-MIN(AM9,MAX(0,AP9-(AD9+AE9)))</f>
        <v>24</v>
      </c>
      <c r="AT9" s="19" t="n">
        <f aca="false">AG9-MIN(AG9,MAX(0,AP9-(AD9+AE9+AM9)))</f>
        <v>24</v>
      </c>
      <c r="AU9" s="19" t="n">
        <f aca="false">AH9-MIN(AH9,MAX(0,AP9-(AD9+AE9+AM9+AG9)))</f>
        <v>16</v>
      </c>
      <c r="AV9" s="19" t="n">
        <f aca="false">AN9-AP9</f>
        <v>2.86319490292489</v>
      </c>
      <c r="AW9" s="19" t="n">
        <f aca="false">CG8</f>
        <v>24</v>
      </c>
      <c r="AX9" s="19" t="n">
        <f aca="false">AW9*(CL_SOFR+CL_BBB_SP)/4</f>
        <v>0.432</v>
      </c>
      <c r="AY9" s="19" t="n">
        <f aca="false">MIN(AV9,AX9)</f>
        <v>0.432</v>
      </c>
      <c r="AZ9" s="19" t="n">
        <f aca="false">AT9+AX9-AY9</f>
        <v>24</v>
      </c>
      <c r="BA9" s="19" t="n">
        <f aca="false">AV9-AY9</f>
        <v>2.43119490292489</v>
      </c>
      <c r="BB9" s="20" t="n">
        <f aca="false">IF((AQ9+AR9+AS9+AZ9)&gt;0,(O9+N9)/(AQ9+AR9+AS9+AZ9),9.9)</f>
        <v>1.16042917369333</v>
      </c>
      <c r="BC9" s="19" t="n">
        <f aca="false">IF(AND(B9&lt;CL_LIFE,BB9&lt;CL_BBB_TR),MIN(BA9,(AQ9+AR9+AS9+AZ9)-(O9+N9)/CL_BBB_TR),0)</f>
        <v>0</v>
      </c>
      <c r="BD9" s="19" t="n">
        <f aca="false">AQ9-MIN(AQ9,MAX(0,BC9-(0)))</f>
        <v>248</v>
      </c>
      <c r="BE9" s="19" t="n">
        <f aca="false">AR9-MIN(AR9,MAX(0,BC9-(AQ9)))</f>
        <v>44</v>
      </c>
      <c r="BF9" s="19" t="n">
        <f aca="false">AS9-MIN(AS9,MAX(0,BC9-(AQ9+AR9)))</f>
        <v>24</v>
      </c>
      <c r="BG9" s="19" t="n">
        <f aca="false">AZ9-MIN(AZ9,MAX(0,BC9-(AQ9+AR9+AS9)))</f>
        <v>24</v>
      </c>
      <c r="BH9" s="19" t="n">
        <f aca="false">AU9-MIN(AU9,MAX(0,BC9-(AQ9+AR9+AS9+AZ9)))</f>
        <v>16</v>
      </c>
      <c r="BI9" s="19" t="n">
        <f aca="false">BA9-BC9</f>
        <v>2.43119490292489</v>
      </c>
      <c r="BJ9" s="19" t="n">
        <f aca="false">CH8</f>
        <v>16</v>
      </c>
      <c r="BK9" s="19" t="n">
        <f aca="false">BJ9*(CL_SOFR+CL_BB_SP)/4</f>
        <v>0.396</v>
      </c>
      <c r="BL9" s="19" t="n">
        <f aca="false">MIN(BI9,BK9)</f>
        <v>0.396</v>
      </c>
      <c r="BM9" s="19" t="n">
        <f aca="false">BH9+BK9-BL9</f>
        <v>16</v>
      </c>
      <c r="BN9" s="19" t="n">
        <f aca="false">BI9-BL9</f>
        <v>2.03519490292489</v>
      </c>
      <c r="BO9" s="20" t="n">
        <f aca="false">IF((BD9+BE9+BF9+BG9+BM9)&gt;0,(O9+N9)/(BD9+BE9+BF9+BG9+BM9),9.9)</f>
        <v>1.10827505352734</v>
      </c>
      <c r="BP9" s="19" t="n">
        <f aca="false">IF(AND(B9&lt;CL_LIFE,BO9&lt;CL_BB_TR),MIN(BN9,(BD9+BE9+BF9+BG9+BM9)-(O9+N9)/CL_BB_TR),0)</f>
        <v>0</v>
      </c>
      <c r="BQ9" s="19" t="n">
        <f aca="false">BD9-MIN(BD9,MAX(0,BP9-(0)))</f>
        <v>248</v>
      </c>
      <c r="BR9" s="19" t="n">
        <f aca="false">BE9-MIN(BE9,MAX(0,BP9-(BD9)))</f>
        <v>44</v>
      </c>
      <c r="BS9" s="19" t="n">
        <f aca="false">BF9-MIN(BF9,MAX(0,BP9-(BD9+BE9)))</f>
        <v>24</v>
      </c>
      <c r="BT9" s="19" t="n">
        <f aca="false">BG9-MIN(BG9,MAX(0,BP9-(BD9+BE9+BF9)))</f>
        <v>24</v>
      </c>
      <c r="BU9" s="19" t="n">
        <f aca="false">BM9-MIN(BM9,MAX(0,BP9-(BD9+BE9+BF9+BG9)))</f>
        <v>16</v>
      </c>
      <c r="BV9" s="19" t="n">
        <f aca="false">BN9-BP9</f>
        <v>2.03519490292489</v>
      </c>
      <c r="BW9" s="19" t="n">
        <f aca="false">MIN(BV9,E9*CL_SUBF/4)</f>
        <v>0.297278390475566</v>
      </c>
      <c r="BX9" s="19" t="n">
        <f aca="false">BV9-BW9</f>
        <v>1.73791651244932</v>
      </c>
      <c r="BY9" s="19" t="n">
        <f aca="false">MIN(BQ9,MAX(0,N9-(0)))</f>
        <v>0</v>
      </c>
      <c r="BZ9" s="19" t="n">
        <f aca="false">MIN(BR9,MAX(0,N9-(BQ9)))</f>
        <v>0</v>
      </c>
      <c r="CA9" s="19" t="n">
        <f aca="false">MIN(BS9,MAX(0,N9-(BQ9+BR9)))</f>
        <v>0</v>
      </c>
      <c r="CB9" s="19" t="n">
        <f aca="false">MIN(BT9,MAX(0,N9-(BQ9+BR9+BS9)))</f>
        <v>0</v>
      </c>
      <c r="CC9" s="19" t="n">
        <f aca="false">MIN(BU9,MAX(0,N9-(BQ9+BR9+BS9+BT9)))</f>
        <v>0</v>
      </c>
      <c r="CD9" s="19" t="n">
        <f aca="false">BQ9-BY9</f>
        <v>248</v>
      </c>
      <c r="CE9" s="19" t="n">
        <f aca="false">BR9-BZ9</f>
        <v>44</v>
      </c>
      <c r="CF9" s="19" t="n">
        <f aca="false">BS9-CA9</f>
        <v>24</v>
      </c>
      <c r="CG9" s="19" t="n">
        <f aca="false">BT9-CB9</f>
        <v>24</v>
      </c>
      <c r="CH9" s="19" t="n">
        <f aca="false">BU9-CC9</f>
        <v>16</v>
      </c>
      <c r="CI9" s="19" t="n">
        <f aca="false">MAX(0,N9-(BQ9+BR9+BS9+BT9+BU9))</f>
        <v>0</v>
      </c>
      <c r="CJ9" s="19" t="n">
        <f aca="false">BX9+CI9</f>
        <v>1.73791651244932</v>
      </c>
      <c r="CK9" s="19" t="n">
        <f aca="false">AC9+AP9+BC9+BP9</f>
        <v>0</v>
      </c>
      <c r="CL9" s="18" t="n">
        <f aca="false">IF(OR(AND(B9&lt;CL_LIFE,AB9&lt;CL_AA_TR),AND(B9&lt;CL_LIFE,AO9&lt;CL_A_TR),AND(B9&lt;CL_LIFE,BB9&lt;CL_BBB_TR),AND(B9&lt;CL_LIFE,BO9&lt;CL_BB_TR)),1,0)</f>
        <v>0</v>
      </c>
    </row>
    <row r="10" customFormat="false" ht="15" hidden="false" customHeight="false" outlineLevel="0" collapsed="false">
      <c r="B10" s="18" t="n">
        <v>6</v>
      </c>
      <c r="C10" s="18" t="n">
        <f aca="false">INT((B10-1)/4)+1</f>
        <v>2</v>
      </c>
      <c r="D10" s="20" t="n">
        <f aca="false">INDEX(CL_CDR_STRESS,1,C10)</f>
        <v>0.06</v>
      </c>
      <c r="E10" s="19" t="n">
        <f aca="false">O9</f>
        <v>394.545919055733</v>
      </c>
      <c r="F10" s="19" t="n">
        <f aca="false">E10*(1-(1-D10)^0.25)</f>
        <v>6.05620993930567</v>
      </c>
      <c r="G10" s="19" t="n">
        <f aca="false">F10*CL_REC</f>
        <v>4.23934695751397</v>
      </c>
      <c r="H10" s="19" t="n">
        <f aca="false">F10-G10</f>
        <v>1.8168629817917</v>
      </c>
      <c r="I10" s="19" t="n">
        <f aca="false">E10-F10</f>
        <v>388.489709116427</v>
      </c>
      <c r="J10" s="19" t="n">
        <f aca="false">I10*(CL_SOFR+CL_WAS)/4</f>
        <v>7.28418204593301</v>
      </c>
      <c r="K10" s="19" t="n">
        <f aca="false">IF(B10&lt;=CL_RP,0,I10*(1-(1-CL_PP)^0.25))</f>
        <v>0</v>
      </c>
      <c r="L10" s="19" t="n">
        <f aca="false">IF(B10&lt;=CL_RP,I10+G10,I10-K10)</f>
        <v>392.729056073941</v>
      </c>
      <c r="M10" s="19" t="n">
        <f aca="false">IF(B10=CL_LIFE,L10*CL_PX,0)</f>
        <v>0</v>
      </c>
      <c r="N10" s="19" t="n">
        <f aca="false">IF(B10&lt;=CL_RP,0,K10+G10)+M10</f>
        <v>0</v>
      </c>
      <c r="O10" s="19" t="n">
        <f aca="false">IF(B10&gt;=CL_LIFE,0,L10)</f>
        <v>392.729056073941</v>
      </c>
      <c r="P10" s="19" t="n">
        <f aca="false">MIN(J10,E10*(CL_SEXP+CL_SFEE)/4)</f>
        <v>0.197272959527866</v>
      </c>
      <c r="Q10" s="19" t="n">
        <f aca="false">J10-P10</f>
        <v>7.08690908640515</v>
      </c>
      <c r="R10" s="19" t="n">
        <f aca="false">CD9</f>
        <v>248</v>
      </c>
      <c r="S10" s="19" t="n">
        <f aca="false">R10*(CL_SOFR+CL_AAA_SP)/4</f>
        <v>3.255</v>
      </c>
      <c r="T10" s="19" t="n">
        <f aca="false">MIN(Q10,S10)</f>
        <v>3.255</v>
      </c>
      <c r="U10" s="19" t="n">
        <f aca="false">R10</f>
        <v>248</v>
      </c>
      <c r="V10" s="19" t="n">
        <f aca="false">Q10-T10</f>
        <v>3.83190908640515</v>
      </c>
      <c r="W10" s="19" t="n">
        <f aca="false">CE9</f>
        <v>44</v>
      </c>
      <c r="X10" s="19" t="n">
        <f aca="false">W10*(CL_SOFR+CL_AA_SP)/4</f>
        <v>0.6325</v>
      </c>
      <c r="Y10" s="19" t="n">
        <f aca="false">MIN(V10,X10)</f>
        <v>0.6325</v>
      </c>
      <c r="Z10" s="19" t="n">
        <f aca="false">W10</f>
        <v>44</v>
      </c>
      <c r="AA10" s="19" t="n">
        <f aca="false">V10-Y10</f>
        <v>3.19940908640515</v>
      </c>
      <c r="AB10" s="20" t="n">
        <f aca="false">IF((U10+Z10)&gt;0,(O10+N10)/(U10+Z10),9.9)</f>
        <v>1.34496252080117</v>
      </c>
      <c r="AC10" s="19" t="n">
        <f aca="false">IF(AND(B10&lt;CL_LIFE,AB10&lt;CL_AA_TR),MIN(AA10,(U10+Z10)-(O10+N10)/CL_AA_TR),0)</f>
        <v>0</v>
      </c>
      <c r="AD10" s="19" t="n">
        <f aca="false">U10-MIN(U10,MAX(0,AC10-(0)))</f>
        <v>248</v>
      </c>
      <c r="AE10" s="19" t="n">
        <f aca="false">Z10-MIN(Z10,MAX(0,AC10-(U10)))</f>
        <v>44</v>
      </c>
      <c r="AF10" s="19" t="n">
        <f aca="false">AJ10-MIN(AJ10,MAX(0,AC10-(U10+Z10)))</f>
        <v>24</v>
      </c>
      <c r="AG10" s="19" t="n">
        <f aca="false">AW10-MIN(AW10,MAX(0,AC10-(U10+Z10+AJ10)))</f>
        <v>24</v>
      </c>
      <c r="AH10" s="19" t="n">
        <f aca="false">BJ10-MIN(BJ10,MAX(0,AC10-(U10+Z10+AJ10+AW10)))</f>
        <v>16</v>
      </c>
      <c r="AI10" s="19" t="n">
        <f aca="false">AA10-AC10</f>
        <v>3.19940908640515</v>
      </c>
      <c r="AJ10" s="19" t="n">
        <f aca="false">CF9</f>
        <v>24</v>
      </c>
      <c r="AK10" s="19" t="n">
        <f aca="false">AJ10*(CL_SOFR+CL_A_SP)/4</f>
        <v>0.369</v>
      </c>
      <c r="AL10" s="19" t="n">
        <f aca="false">MIN(AI10,AK10)</f>
        <v>0.369</v>
      </c>
      <c r="AM10" s="19" t="n">
        <f aca="false">AF10+AK10-AL10</f>
        <v>24</v>
      </c>
      <c r="AN10" s="19" t="n">
        <f aca="false">AI10-AL10</f>
        <v>2.83040908640515</v>
      </c>
      <c r="AO10" s="20" t="n">
        <f aca="false">IF((AD10+AE10+AM10)&gt;0,(O10+N10)/(AD10+AE10+AM10),9.9)</f>
        <v>1.24281346858842</v>
      </c>
      <c r="AP10" s="19" t="n">
        <f aca="false">IF(AND(B10&lt;CL_LIFE,AO10&lt;CL_A_TR),MIN(AN10,(AD10+AE10+AM10)-(O10+N10)/CL_A_TR),0)</f>
        <v>0</v>
      </c>
      <c r="AQ10" s="19" t="n">
        <f aca="false">AD10-MIN(AD10,MAX(0,AP10-(0)))</f>
        <v>248</v>
      </c>
      <c r="AR10" s="19" t="n">
        <f aca="false">AE10-MIN(AE10,MAX(0,AP10-(AD10)))</f>
        <v>44</v>
      </c>
      <c r="AS10" s="19" t="n">
        <f aca="false">AM10-MIN(AM10,MAX(0,AP10-(AD10+AE10)))</f>
        <v>24</v>
      </c>
      <c r="AT10" s="19" t="n">
        <f aca="false">AG10-MIN(AG10,MAX(0,AP10-(AD10+AE10+AM10)))</f>
        <v>24</v>
      </c>
      <c r="AU10" s="19" t="n">
        <f aca="false">AH10-MIN(AH10,MAX(0,AP10-(AD10+AE10+AM10+AG10)))</f>
        <v>16</v>
      </c>
      <c r="AV10" s="19" t="n">
        <f aca="false">AN10-AP10</f>
        <v>2.83040908640515</v>
      </c>
      <c r="AW10" s="19" t="n">
        <f aca="false">CG9</f>
        <v>24</v>
      </c>
      <c r="AX10" s="19" t="n">
        <f aca="false">AW10*(CL_SOFR+CL_BBB_SP)/4</f>
        <v>0.432</v>
      </c>
      <c r="AY10" s="19" t="n">
        <f aca="false">MIN(AV10,AX10)</f>
        <v>0.432</v>
      </c>
      <c r="AZ10" s="19" t="n">
        <f aca="false">AT10+AX10-AY10</f>
        <v>24</v>
      </c>
      <c r="BA10" s="19" t="n">
        <f aca="false">AV10-AY10</f>
        <v>2.39840908640515</v>
      </c>
      <c r="BB10" s="20" t="n">
        <f aca="false">IF((AQ10+AR10+AS10+AZ10)&gt;0,(O10+N10)/(AQ10+AR10+AS10+AZ10),9.9)</f>
        <v>1.155085459041</v>
      </c>
      <c r="BC10" s="19" t="n">
        <f aca="false">IF(AND(B10&lt;CL_LIFE,BB10&lt;CL_BBB_TR),MIN(BA10,(AQ10+AR10+AS10+AZ10)-(O10+N10)/CL_BBB_TR),0)</f>
        <v>0</v>
      </c>
      <c r="BD10" s="19" t="n">
        <f aca="false">AQ10-MIN(AQ10,MAX(0,BC10-(0)))</f>
        <v>248</v>
      </c>
      <c r="BE10" s="19" t="n">
        <f aca="false">AR10-MIN(AR10,MAX(0,BC10-(AQ10)))</f>
        <v>44</v>
      </c>
      <c r="BF10" s="19" t="n">
        <f aca="false">AS10-MIN(AS10,MAX(0,BC10-(AQ10+AR10)))</f>
        <v>24</v>
      </c>
      <c r="BG10" s="19" t="n">
        <f aca="false">AZ10-MIN(AZ10,MAX(0,BC10-(AQ10+AR10+AS10)))</f>
        <v>24</v>
      </c>
      <c r="BH10" s="19" t="n">
        <f aca="false">AU10-MIN(AU10,MAX(0,BC10-(AQ10+AR10+AS10+AZ10)))</f>
        <v>16</v>
      </c>
      <c r="BI10" s="19" t="n">
        <f aca="false">BA10-BC10</f>
        <v>2.39840908640515</v>
      </c>
      <c r="BJ10" s="19" t="n">
        <f aca="false">CH9</f>
        <v>16</v>
      </c>
      <c r="BK10" s="19" t="n">
        <f aca="false">BJ10*(CL_SOFR+CL_BB_SP)/4</f>
        <v>0.396</v>
      </c>
      <c r="BL10" s="19" t="n">
        <f aca="false">MIN(BI10,BK10)</f>
        <v>0.396</v>
      </c>
      <c r="BM10" s="19" t="n">
        <f aca="false">BH10+BK10-BL10</f>
        <v>16</v>
      </c>
      <c r="BN10" s="19" t="n">
        <f aca="false">BI10-BL10</f>
        <v>2.00240908640515</v>
      </c>
      <c r="BO10" s="20" t="n">
        <f aca="false">IF((BD10+BE10+BF10+BG10+BM10)&gt;0,(O10+N10)/(BD10+BE10+BF10+BG10+BM10),9.9)</f>
        <v>1.10317150582568</v>
      </c>
      <c r="BP10" s="19" t="n">
        <f aca="false">IF(AND(B10&lt;CL_LIFE,BO10&lt;CL_BB_TR),MIN(BN10,(BD10+BE10+BF10+BG10+BM10)-(O10+N10)/CL_BB_TR),0)</f>
        <v>0</v>
      </c>
      <c r="BQ10" s="19" t="n">
        <f aca="false">BD10-MIN(BD10,MAX(0,BP10-(0)))</f>
        <v>248</v>
      </c>
      <c r="BR10" s="19" t="n">
        <f aca="false">BE10-MIN(BE10,MAX(0,BP10-(BD10)))</f>
        <v>44</v>
      </c>
      <c r="BS10" s="19" t="n">
        <f aca="false">BF10-MIN(BF10,MAX(0,BP10-(BD10+BE10)))</f>
        <v>24</v>
      </c>
      <c r="BT10" s="19" t="n">
        <f aca="false">BG10-MIN(BG10,MAX(0,BP10-(BD10+BE10+BF10)))</f>
        <v>24</v>
      </c>
      <c r="BU10" s="19" t="n">
        <f aca="false">BM10-MIN(BM10,MAX(0,BP10-(BD10+BE10+BF10+BG10)))</f>
        <v>16</v>
      </c>
      <c r="BV10" s="19" t="n">
        <f aca="false">BN10-BP10</f>
        <v>2.00240908640515</v>
      </c>
      <c r="BW10" s="19" t="n">
        <f aca="false">MIN(BV10,E10*CL_SUBF/4)</f>
        <v>0.2959094392918</v>
      </c>
      <c r="BX10" s="19" t="n">
        <f aca="false">BV10-BW10</f>
        <v>1.70649964711335</v>
      </c>
      <c r="BY10" s="19" t="n">
        <f aca="false">MIN(BQ10,MAX(0,N10-(0)))</f>
        <v>0</v>
      </c>
      <c r="BZ10" s="19" t="n">
        <f aca="false">MIN(BR10,MAX(0,N10-(BQ10)))</f>
        <v>0</v>
      </c>
      <c r="CA10" s="19" t="n">
        <f aca="false">MIN(BS10,MAX(0,N10-(BQ10+BR10)))</f>
        <v>0</v>
      </c>
      <c r="CB10" s="19" t="n">
        <f aca="false">MIN(BT10,MAX(0,N10-(BQ10+BR10+BS10)))</f>
        <v>0</v>
      </c>
      <c r="CC10" s="19" t="n">
        <f aca="false">MIN(BU10,MAX(0,N10-(BQ10+BR10+BS10+BT10)))</f>
        <v>0</v>
      </c>
      <c r="CD10" s="19" t="n">
        <f aca="false">BQ10-BY10</f>
        <v>248</v>
      </c>
      <c r="CE10" s="19" t="n">
        <f aca="false">BR10-BZ10</f>
        <v>44</v>
      </c>
      <c r="CF10" s="19" t="n">
        <f aca="false">BS10-CA10</f>
        <v>24</v>
      </c>
      <c r="CG10" s="19" t="n">
        <f aca="false">BT10-CB10</f>
        <v>24</v>
      </c>
      <c r="CH10" s="19" t="n">
        <f aca="false">BU10-CC10</f>
        <v>16</v>
      </c>
      <c r="CI10" s="19" t="n">
        <f aca="false">MAX(0,N10-(BQ10+BR10+BS10+BT10+BU10))</f>
        <v>0</v>
      </c>
      <c r="CJ10" s="19" t="n">
        <f aca="false">BX10+CI10</f>
        <v>1.70649964711335</v>
      </c>
      <c r="CK10" s="19" t="n">
        <f aca="false">AC10+AP10+BC10+BP10</f>
        <v>0</v>
      </c>
      <c r="CL10" s="18" t="n">
        <f aca="false">IF(OR(AND(B10&lt;CL_LIFE,AB10&lt;CL_AA_TR),AND(B10&lt;CL_LIFE,AO10&lt;CL_A_TR),AND(B10&lt;CL_LIFE,BB10&lt;CL_BBB_TR),AND(B10&lt;CL_LIFE,BO10&lt;CL_BB_TR)),1,0)</f>
        <v>0</v>
      </c>
    </row>
    <row r="11" customFormat="false" ht="15" hidden="false" customHeight="false" outlineLevel="0" collapsed="false">
      <c r="B11" s="18" t="n">
        <v>7</v>
      </c>
      <c r="C11" s="18" t="n">
        <f aca="false">INT((B11-1)/4)+1</f>
        <v>2</v>
      </c>
      <c r="D11" s="20" t="n">
        <f aca="false">INDEX(CL_CDR_STRESS,1,C11)</f>
        <v>0.06</v>
      </c>
      <c r="E11" s="19" t="n">
        <f aca="false">O10</f>
        <v>392.729056073941</v>
      </c>
      <c r="F11" s="19" t="n">
        <f aca="false">E11*(1-(1-D11)^0.25)</f>
        <v>6.02832141450476</v>
      </c>
      <c r="G11" s="19" t="n">
        <f aca="false">F11*CL_REC</f>
        <v>4.21982499015333</v>
      </c>
      <c r="H11" s="19" t="n">
        <f aca="false">F11-G11</f>
        <v>1.80849642435143</v>
      </c>
      <c r="I11" s="19" t="n">
        <f aca="false">E11-F11</f>
        <v>386.700734659437</v>
      </c>
      <c r="J11" s="19" t="n">
        <f aca="false">I11*(CL_SOFR+CL_WAS)/4</f>
        <v>7.25063877486444</v>
      </c>
      <c r="K11" s="19" t="n">
        <f aca="false">IF(B11&lt;=CL_RP,0,I11*(1-(1-CL_PP)^0.25))</f>
        <v>0</v>
      </c>
      <c r="L11" s="19" t="n">
        <f aca="false">IF(B11&lt;=CL_RP,I11+G11,I11-K11)</f>
        <v>390.92055964959</v>
      </c>
      <c r="M11" s="19" t="n">
        <f aca="false">IF(B11=CL_LIFE,L11*CL_PX,0)</f>
        <v>0</v>
      </c>
      <c r="N11" s="19" t="n">
        <f aca="false">IF(B11&lt;=CL_RP,0,K11+G11)+M11</f>
        <v>0</v>
      </c>
      <c r="O11" s="19" t="n">
        <f aca="false">IF(B11&gt;=CL_LIFE,0,L11)</f>
        <v>390.92055964959</v>
      </c>
      <c r="P11" s="19" t="n">
        <f aca="false">MIN(J11,E11*(CL_SEXP+CL_SFEE)/4)</f>
        <v>0.196364528036971</v>
      </c>
      <c r="Q11" s="19" t="n">
        <f aca="false">J11-P11</f>
        <v>7.05427424682747</v>
      </c>
      <c r="R11" s="19" t="n">
        <f aca="false">CD10</f>
        <v>248</v>
      </c>
      <c r="S11" s="19" t="n">
        <f aca="false">R11*(CL_SOFR+CL_AAA_SP)/4</f>
        <v>3.255</v>
      </c>
      <c r="T11" s="19" t="n">
        <f aca="false">MIN(Q11,S11)</f>
        <v>3.255</v>
      </c>
      <c r="U11" s="19" t="n">
        <f aca="false">R11</f>
        <v>248</v>
      </c>
      <c r="V11" s="19" t="n">
        <f aca="false">Q11-T11</f>
        <v>3.79927424682746</v>
      </c>
      <c r="W11" s="19" t="n">
        <f aca="false">CE10</f>
        <v>44</v>
      </c>
      <c r="X11" s="19" t="n">
        <f aca="false">W11*(CL_SOFR+CL_AA_SP)/4</f>
        <v>0.6325</v>
      </c>
      <c r="Y11" s="19" t="n">
        <f aca="false">MIN(V11,X11)</f>
        <v>0.6325</v>
      </c>
      <c r="Z11" s="19" t="n">
        <f aca="false">W11</f>
        <v>44</v>
      </c>
      <c r="AA11" s="19" t="n">
        <f aca="false">V11-Y11</f>
        <v>3.16677424682746</v>
      </c>
      <c r="AB11" s="20" t="n">
        <f aca="false">IF((U11+Z11)&gt;0,(O11+N11)/(U11+Z11),9.9)</f>
        <v>1.33876903989586</v>
      </c>
      <c r="AC11" s="19" t="n">
        <f aca="false">IF(AND(B11&lt;CL_LIFE,AB11&lt;CL_AA_TR),MIN(AA11,(U11+Z11)-(O11+N11)/CL_AA_TR),0)</f>
        <v>0</v>
      </c>
      <c r="AD11" s="19" t="n">
        <f aca="false">U11-MIN(U11,MAX(0,AC11-(0)))</f>
        <v>248</v>
      </c>
      <c r="AE11" s="19" t="n">
        <f aca="false">Z11-MIN(Z11,MAX(0,AC11-(U11)))</f>
        <v>44</v>
      </c>
      <c r="AF11" s="19" t="n">
        <f aca="false">AJ11-MIN(AJ11,MAX(0,AC11-(U11+Z11)))</f>
        <v>24</v>
      </c>
      <c r="AG11" s="19" t="n">
        <f aca="false">AW11-MIN(AW11,MAX(0,AC11-(U11+Z11+AJ11)))</f>
        <v>24</v>
      </c>
      <c r="AH11" s="19" t="n">
        <f aca="false">BJ11-MIN(BJ11,MAX(0,AC11-(U11+Z11+AJ11+AW11)))</f>
        <v>16</v>
      </c>
      <c r="AI11" s="19" t="n">
        <f aca="false">AA11-AC11</f>
        <v>3.16677424682746</v>
      </c>
      <c r="AJ11" s="19" t="n">
        <f aca="false">CF10</f>
        <v>24</v>
      </c>
      <c r="AK11" s="19" t="n">
        <f aca="false">AJ11*(CL_SOFR+CL_A_SP)/4</f>
        <v>0.369</v>
      </c>
      <c r="AL11" s="19" t="n">
        <f aca="false">MIN(AI11,AK11)</f>
        <v>0.369</v>
      </c>
      <c r="AM11" s="19" t="n">
        <f aca="false">AF11+AK11-AL11</f>
        <v>24</v>
      </c>
      <c r="AN11" s="19" t="n">
        <f aca="false">AI11-AL11</f>
        <v>2.79777424682746</v>
      </c>
      <c r="AO11" s="20" t="n">
        <f aca="false">IF((AD11+AE11+AM11)&gt;0,(O11+N11)/(AD11+AE11+AM11),9.9)</f>
        <v>1.23709037863794</v>
      </c>
      <c r="AP11" s="19" t="n">
        <f aca="false">IF(AND(B11&lt;CL_LIFE,AO11&lt;CL_A_TR),MIN(AN11,(AD11+AE11+AM11)-(O11+N11)/CL_A_TR),0)</f>
        <v>0</v>
      </c>
      <c r="AQ11" s="19" t="n">
        <f aca="false">AD11-MIN(AD11,MAX(0,AP11-(0)))</f>
        <v>248</v>
      </c>
      <c r="AR11" s="19" t="n">
        <f aca="false">AE11-MIN(AE11,MAX(0,AP11-(AD11)))</f>
        <v>44</v>
      </c>
      <c r="AS11" s="19" t="n">
        <f aca="false">AM11-MIN(AM11,MAX(0,AP11-(AD11+AE11)))</f>
        <v>24</v>
      </c>
      <c r="AT11" s="19" t="n">
        <f aca="false">AG11-MIN(AG11,MAX(0,AP11-(AD11+AE11+AM11)))</f>
        <v>24</v>
      </c>
      <c r="AU11" s="19" t="n">
        <f aca="false">AH11-MIN(AH11,MAX(0,AP11-(AD11+AE11+AM11+AG11)))</f>
        <v>16</v>
      </c>
      <c r="AV11" s="19" t="n">
        <f aca="false">AN11-AP11</f>
        <v>2.79777424682746</v>
      </c>
      <c r="AW11" s="19" t="n">
        <f aca="false">CG10</f>
        <v>24</v>
      </c>
      <c r="AX11" s="19" t="n">
        <f aca="false">AW11*(CL_SOFR+CL_BBB_SP)/4</f>
        <v>0.432</v>
      </c>
      <c r="AY11" s="19" t="n">
        <f aca="false">MIN(AV11,AX11)</f>
        <v>0.432</v>
      </c>
      <c r="AZ11" s="19" t="n">
        <f aca="false">AT11+AX11-AY11</f>
        <v>24</v>
      </c>
      <c r="BA11" s="19" t="n">
        <f aca="false">AV11-AY11</f>
        <v>2.36577424682746</v>
      </c>
      <c r="BB11" s="20" t="n">
        <f aca="false">IF((AQ11+AR11+AS11+AZ11)&gt;0,(O11+N11)/(AQ11+AR11+AS11+AZ11),9.9)</f>
        <v>1.14976635191056</v>
      </c>
      <c r="BC11" s="19" t="n">
        <f aca="false">IF(AND(B11&lt;CL_LIFE,BB11&lt;CL_BBB_TR),MIN(BA11,(AQ11+AR11+AS11+AZ11)-(O11+N11)/CL_BBB_TR),0)</f>
        <v>0</v>
      </c>
      <c r="BD11" s="19" t="n">
        <f aca="false">AQ11-MIN(AQ11,MAX(0,BC11-(0)))</f>
        <v>248</v>
      </c>
      <c r="BE11" s="19" t="n">
        <f aca="false">AR11-MIN(AR11,MAX(0,BC11-(AQ11)))</f>
        <v>44</v>
      </c>
      <c r="BF11" s="19" t="n">
        <f aca="false">AS11-MIN(AS11,MAX(0,BC11-(AQ11+AR11)))</f>
        <v>24</v>
      </c>
      <c r="BG11" s="19" t="n">
        <f aca="false">AZ11-MIN(AZ11,MAX(0,BC11-(AQ11+AR11+AS11)))</f>
        <v>24</v>
      </c>
      <c r="BH11" s="19" t="n">
        <f aca="false">AU11-MIN(AU11,MAX(0,BC11-(AQ11+AR11+AS11+AZ11)))</f>
        <v>16</v>
      </c>
      <c r="BI11" s="19" t="n">
        <f aca="false">BA11-BC11</f>
        <v>2.36577424682746</v>
      </c>
      <c r="BJ11" s="19" t="n">
        <f aca="false">CH10</f>
        <v>16</v>
      </c>
      <c r="BK11" s="19" t="n">
        <f aca="false">BJ11*(CL_SOFR+CL_BB_SP)/4</f>
        <v>0.396</v>
      </c>
      <c r="BL11" s="19" t="n">
        <f aca="false">MIN(BI11,BK11)</f>
        <v>0.396</v>
      </c>
      <c r="BM11" s="19" t="n">
        <f aca="false">BH11+BK11-BL11</f>
        <v>16</v>
      </c>
      <c r="BN11" s="19" t="n">
        <f aca="false">BI11-BL11</f>
        <v>1.96977424682746</v>
      </c>
      <c r="BO11" s="20" t="n">
        <f aca="false">IF((BD11+BE11+BF11+BG11+BM11)&gt;0,(O11+N11)/(BD11+BE11+BF11+BG11+BM11),9.9)</f>
        <v>1.09809145968986</v>
      </c>
      <c r="BP11" s="19" t="n">
        <f aca="false">IF(AND(B11&lt;CL_LIFE,BO11&lt;CL_BB_TR),MIN(BN11,(BD11+BE11+BF11+BG11+BM11)-(O11+N11)/CL_BB_TR),0)</f>
        <v>0</v>
      </c>
      <c r="BQ11" s="19" t="n">
        <f aca="false">BD11-MIN(BD11,MAX(0,BP11-(0)))</f>
        <v>248</v>
      </c>
      <c r="BR11" s="19" t="n">
        <f aca="false">BE11-MIN(BE11,MAX(0,BP11-(BD11)))</f>
        <v>44</v>
      </c>
      <c r="BS11" s="19" t="n">
        <f aca="false">BF11-MIN(BF11,MAX(0,BP11-(BD11+BE11)))</f>
        <v>24</v>
      </c>
      <c r="BT11" s="19" t="n">
        <f aca="false">BG11-MIN(BG11,MAX(0,BP11-(BD11+BE11+BF11)))</f>
        <v>24</v>
      </c>
      <c r="BU11" s="19" t="n">
        <f aca="false">BM11-MIN(BM11,MAX(0,BP11-(BD11+BE11+BF11+BG11)))</f>
        <v>16</v>
      </c>
      <c r="BV11" s="19" t="n">
        <f aca="false">BN11-BP11</f>
        <v>1.96977424682746</v>
      </c>
      <c r="BW11" s="19" t="n">
        <f aca="false">MIN(BV11,E11*CL_SUBF/4)</f>
        <v>0.294546792055456</v>
      </c>
      <c r="BX11" s="19" t="n">
        <f aca="false">BV11-BW11</f>
        <v>1.67522745477201</v>
      </c>
      <c r="BY11" s="19" t="n">
        <f aca="false">MIN(BQ11,MAX(0,N11-(0)))</f>
        <v>0</v>
      </c>
      <c r="BZ11" s="19" t="n">
        <f aca="false">MIN(BR11,MAX(0,N11-(BQ11)))</f>
        <v>0</v>
      </c>
      <c r="CA11" s="19" t="n">
        <f aca="false">MIN(BS11,MAX(0,N11-(BQ11+BR11)))</f>
        <v>0</v>
      </c>
      <c r="CB11" s="19" t="n">
        <f aca="false">MIN(BT11,MAX(0,N11-(BQ11+BR11+BS11)))</f>
        <v>0</v>
      </c>
      <c r="CC11" s="19" t="n">
        <f aca="false">MIN(BU11,MAX(0,N11-(BQ11+BR11+BS11+BT11)))</f>
        <v>0</v>
      </c>
      <c r="CD11" s="19" t="n">
        <f aca="false">BQ11-BY11</f>
        <v>248</v>
      </c>
      <c r="CE11" s="19" t="n">
        <f aca="false">BR11-BZ11</f>
        <v>44</v>
      </c>
      <c r="CF11" s="19" t="n">
        <f aca="false">BS11-CA11</f>
        <v>24</v>
      </c>
      <c r="CG11" s="19" t="n">
        <f aca="false">BT11-CB11</f>
        <v>24</v>
      </c>
      <c r="CH11" s="19" t="n">
        <f aca="false">BU11-CC11</f>
        <v>16</v>
      </c>
      <c r="CI11" s="19" t="n">
        <f aca="false">MAX(0,N11-(BQ11+BR11+BS11+BT11+BU11))</f>
        <v>0</v>
      </c>
      <c r="CJ11" s="19" t="n">
        <f aca="false">BX11+CI11</f>
        <v>1.67522745477201</v>
      </c>
      <c r="CK11" s="19" t="n">
        <f aca="false">AC11+AP11+BC11+BP11</f>
        <v>0</v>
      </c>
      <c r="CL11" s="18" t="n">
        <f aca="false">IF(OR(AND(B11&lt;CL_LIFE,AB11&lt;CL_AA_TR),AND(B11&lt;CL_LIFE,AO11&lt;CL_A_TR),AND(B11&lt;CL_LIFE,BB11&lt;CL_BBB_TR),AND(B11&lt;CL_LIFE,BO11&lt;CL_BB_TR)),1,0)</f>
        <v>0</v>
      </c>
    </row>
    <row r="12" customFormat="false" ht="15" hidden="false" customHeight="false" outlineLevel="0" collapsed="false">
      <c r="B12" s="18" t="n">
        <v>8</v>
      </c>
      <c r="C12" s="18" t="n">
        <f aca="false">INT((B12-1)/4)+1</f>
        <v>2</v>
      </c>
      <c r="D12" s="20" t="n">
        <f aca="false">INDEX(CL_CDR_STRESS,1,C12)</f>
        <v>0.06</v>
      </c>
      <c r="E12" s="19" t="n">
        <f aca="false">O11</f>
        <v>390.92055964959</v>
      </c>
      <c r="F12" s="19" t="n">
        <f aca="false">E12*(1-(1-D12)^0.25)</f>
        <v>6.00056131487791</v>
      </c>
      <c r="G12" s="19" t="n">
        <f aca="false">F12*CL_REC</f>
        <v>4.20039292041454</v>
      </c>
      <c r="H12" s="19" t="n">
        <f aca="false">F12-G12</f>
        <v>1.80016839446337</v>
      </c>
      <c r="I12" s="19" t="n">
        <f aca="false">E12-F12</f>
        <v>384.919998334712</v>
      </c>
      <c r="J12" s="19" t="n">
        <f aca="false">I12*(CL_SOFR+CL_WAS)/4</f>
        <v>7.21724996877585</v>
      </c>
      <c r="K12" s="19" t="n">
        <f aca="false">IF(B12&lt;=CL_RP,0,I12*(1-(1-CL_PP)^0.25))</f>
        <v>0</v>
      </c>
      <c r="L12" s="19" t="n">
        <f aca="false">IF(B12&lt;=CL_RP,I12+G12,I12-K12)</f>
        <v>389.120391255126</v>
      </c>
      <c r="M12" s="19" t="n">
        <f aca="false">IF(B12=CL_LIFE,L12*CL_PX,0)</f>
        <v>0</v>
      </c>
      <c r="N12" s="19" t="n">
        <f aca="false">IF(B12&lt;=CL_RP,0,K12+G12)+M12</f>
        <v>0</v>
      </c>
      <c r="O12" s="19" t="n">
        <f aca="false">IF(B12&gt;=CL_LIFE,0,L12)</f>
        <v>389.120391255126</v>
      </c>
      <c r="P12" s="19" t="n">
        <f aca="false">MIN(J12,E12*(CL_SEXP+CL_SFEE)/4)</f>
        <v>0.195460279824795</v>
      </c>
      <c r="Q12" s="19" t="n">
        <f aca="false">J12-P12</f>
        <v>7.02178968895105</v>
      </c>
      <c r="R12" s="19" t="n">
        <f aca="false">CD11</f>
        <v>248</v>
      </c>
      <c r="S12" s="19" t="n">
        <f aca="false">R12*(CL_SOFR+CL_AAA_SP)/4</f>
        <v>3.255</v>
      </c>
      <c r="T12" s="19" t="n">
        <f aca="false">MIN(Q12,S12)</f>
        <v>3.255</v>
      </c>
      <c r="U12" s="19" t="n">
        <f aca="false">R12</f>
        <v>248</v>
      </c>
      <c r="V12" s="19" t="n">
        <f aca="false">Q12-T12</f>
        <v>3.76678968895105</v>
      </c>
      <c r="W12" s="19" t="n">
        <f aca="false">CE11</f>
        <v>44</v>
      </c>
      <c r="X12" s="19" t="n">
        <f aca="false">W12*(CL_SOFR+CL_AA_SP)/4</f>
        <v>0.6325</v>
      </c>
      <c r="Y12" s="19" t="n">
        <f aca="false">MIN(V12,X12)</f>
        <v>0.6325</v>
      </c>
      <c r="Z12" s="19" t="n">
        <f aca="false">W12</f>
        <v>44</v>
      </c>
      <c r="AA12" s="19" t="n">
        <f aca="false">V12-Y12</f>
        <v>3.13428968895105</v>
      </c>
      <c r="AB12" s="20" t="n">
        <f aca="false">IF((U12+Z12)&gt;0,(O12+N12)/(U12+Z12),9.9)</f>
        <v>1.33260407964084</v>
      </c>
      <c r="AC12" s="19" t="n">
        <f aca="false">IF(AND(B12&lt;CL_LIFE,AB12&lt;CL_AA_TR),MIN(AA12,(U12+Z12)-(O12+N12)/CL_AA_TR),0)</f>
        <v>0</v>
      </c>
      <c r="AD12" s="19" t="n">
        <f aca="false">U12-MIN(U12,MAX(0,AC12-(0)))</f>
        <v>248</v>
      </c>
      <c r="AE12" s="19" t="n">
        <f aca="false">Z12-MIN(Z12,MAX(0,AC12-(U12)))</f>
        <v>44</v>
      </c>
      <c r="AF12" s="19" t="n">
        <f aca="false">AJ12-MIN(AJ12,MAX(0,AC12-(U12+Z12)))</f>
        <v>24</v>
      </c>
      <c r="AG12" s="19" t="n">
        <f aca="false">AW12-MIN(AW12,MAX(0,AC12-(U12+Z12+AJ12)))</f>
        <v>24</v>
      </c>
      <c r="AH12" s="19" t="n">
        <f aca="false">BJ12-MIN(BJ12,MAX(0,AC12-(U12+Z12+AJ12+AW12)))</f>
        <v>16</v>
      </c>
      <c r="AI12" s="19" t="n">
        <f aca="false">AA12-AC12</f>
        <v>3.13428968895105</v>
      </c>
      <c r="AJ12" s="19" t="n">
        <f aca="false">CF11</f>
        <v>24</v>
      </c>
      <c r="AK12" s="19" t="n">
        <f aca="false">AJ12*(CL_SOFR+CL_A_SP)/4</f>
        <v>0.369</v>
      </c>
      <c r="AL12" s="19" t="n">
        <f aca="false">MIN(AI12,AK12)</f>
        <v>0.369</v>
      </c>
      <c r="AM12" s="19" t="n">
        <f aca="false">AF12+AK12-AL12</f>
        <v>24</v>
      </c>
      <c r="AN12" s="19" t="n">
        <f aca="false">AI12-AL12</f>
        <v>2.76528968895105</v>
      </c>
      <c r="AO12" s="20" t="n">
        <f aca="false">IF((AD12+AE12+AM12)&gt;0,(O12+N12)/(AD12+AE12+AM12),9.9)</f>
        <v>1.23139364321243</v>
      </c>
      <c r="AP12" s="19" t="n">
        <f aca="false">IF(AND(B12&lt;CL_LIFE,AO12&lt;CL_A_TR),MIN(AN12,(AD12+AE12+AM12)-(O12+N12)/CL_A_TR),0)</f>
        <v>0</v>
      </c>
      <c r="AQ12" s="19" t="n">
        <f aca="false">AD12-MIN(AD12,MAX(0,AP12-(0)))</f>
        <v>248</v>
      </c>
      <c r="AR12" s="19" t="n">
        <f aca="false">AE12-MIN(AE12,MAX(0,AP12-(AD12)))</f>
        <v>44</v>
      </c>
      <c r="AS12" s="19" t="n">
        <f aca="false">AM12-MIN(AM12,MAX(0,AP12-(AD12+AE12)))</f>
        <v>24</v>
      </c>
      <c r="AT12" s="19" t="n">
        <f aca="false">AG12-MIN(AG12,MAX(0,AP12-(AD12+AE12+AM12)))</f>
        <v>24</v>
      </c>
      <c r="AU12" s="19" t="n">
        <f aca="false">AH12-MIN(AH12,MAX(0,AP12-(AD12+AE12+AM12+AG12)))</f>
        <v>16</v>
      </c>
      <c r="AV12" s="19" t="n">
        <f aca="false">AN12-AP12</f>
        <v>2.76528968895105</v>
      </c>
      <c r="AW12" s="19" t="n">
        <f aca="false">CG11</f>
        <v>24</v>
      </c>
      <c r="AX12" s="19" t="n">
        <f aca="false">AW12*(CL_SOFR+CL_BBB_SP)/4</f>
        <v>0.432</v>
      </c>
      <c r="AY12" s="19" t="n">
        <f aca="false">MIN(AV12,AX12)</f>
        <v>0.432</v>
      </c>
      <c r="AZ12" s="19" t="n">
        <f aca="false">AT12+AX12-AY12</f>
        <v>24</v>
      </c>
      <c r="BA12" s="19" t="n">
        <f aca="false">AV12-AY12</f>
        <v>2.33328968895105</v>
      </c>
      <c r="BB12" s="20" t="n">
        <f aca="false">IF((AQ12+AR12+AS12+AZ12)&gt;0,(O12+N12)/(AQ12+AR12+AS12+AZ12),9.9)</f>
        <v>1.14447173898567</v>
      </c>
      <c r="BC12" s="19" t="n">
        <f aca="false">IF(AND(B12&lt;CL_LIFE,BB12&lt;CL_BBB_TR),MIN(BA12,(AQ12+AR12+AS12+AZ12)-(O12+N12)/CL_BBB_TR),0)</f>
        <v>0</v>
      </c>
      <c r="BD12" s="19" t="n">
        <f aca="false">AQ12-MIN(AQ12,MAX(0,BC12-(0)))</f>
        <v>248</v>
      </c>
      <c r="BE12" s="19" t="n">
        <f aca="false">AR12-MIN(AR12,MAX(0,BC12-(AQ12)))</f>
        <v>44</v>
      </c>
      <c r="BF12" s="19" t="n">
        <f aca="false">AS12-MIN(AS12,MAX(0,BC12-(AQ12+AR12)))</f>
        <v>24</v>
      </c>
      <c r="BG12" s="19" t="n">
        <f aca="false">AZ12-MIN(AZ12,MAX(0,BC12-(AQ12+AR12+AS12)))</f>
        <v>24</v>
      </c>
      <c r="BH12" s="19" t="n">
        <f aca="false">AU12-MIN(AU12,MAX(0,BC12-(AQ12+AR12+AS12+AZ12)))</f>
        <v>16</v>
      </c>
      <c r="BI12" s="19" t="n">
        <f aca="false">BA12-BC12</f>
        <v>2.33328968895105</v>
      </c>
      <c r="BJ12" s="19" t="n">
        <f aca="false">CH11</f>
        <v>16</v>
      </c>
      <c r="BK12" s="19" t="n">
        <f aca="false">BJ12*(CL_SOFR+CL_BB_SP)/4</f>
        <v>0.396</v>
      </c>
      <c r="BL12" s="19" t="n">
        <f aca="false">MIN(BI12,BK12)</f>
        <v>0.396</v>
      </c>
      <c r="BM12" s="19" t="n">
        <f aca="false">BH12+BK12-BL12</f>
        <v>16</v>
      </c>
      <c r="BN12" s="19" t="n">
        <f aca="false">BI12-BL12</f>
        <v>1.93728968895105</v>
      </c>
      <c r="BO12" s="20" t="n">
        <f aca="false">IF((BD12+BE12+BF12+BG12+BM12)&gt;0,(O12+N12)/(BD12+BE12+BF12+BG12+BM12),9.9)</f>
        <v>1.09303480689642</v>
      </c>
      <c r="BP12" s="19" t="n">
        <f aca="false">IF(AND(B12&lt;CL_LIFE,BO12&lt;CL_BB_TR),MIN(BN12,(BD12+BE12+BF12+BG12+BM12)-(O12+N12)/CL_BB_TR),0)</f>
        <v>0</v>
      </c>
      <c r="BQ12" s="19" t="n">
        <f aca="false">BD12-MIN(BD12,MAX(0,BP12-(0)))</f>
        <v>248</v>
      </c>
      <c r="BR12" s="19" t="n">
        <f aca="false">BE12-MIN(BE12,MAX(0,BP12-(BD12)))</f>
        <v>44</v>
      </c>
      <c r="BS12" s="19" t="n">
        <f aca="false">BF12-MIN(BF12,MAX(0,BP12-(BD12+BE12)))</f>
        <v>24</v>
      </c>
      <c r="BT12" s="19" t="n">
        <f aca="false">BG12-MIN(BG12,MAX(0,BP12-(BD12+BE12+BF12)))</f>
        <v>24</v>
      </c>
      <c r="BU12" s="19" t="n">
        <f aca="false">BM12-MIN(BM12,MAX(0,BP12-(BD12+BE12+BF12+BG12)))</f>
        <v>16</v>
      </c>
      <c r="BV12" s="19" t="n">
        <f aca="false">BN12-BP12</f>
        <v>1.93728968895105</v>
      </c>
      <c r="BW12" s="19" t="n">
        <f aca="false">MIN(BV12,E12*CL_SUBF/4)</f>
        <v>0.293190419737192</v>
      </c>
      <c r="BX12" s="19" t="n">
        <f aca="false">BV12-BW12</f>
        <v>1.64409926921386</v>
      </c>
      <c r="BY12" s="19" t="n">
        <f aca="false">MIN(BQ12,MAX(0,N12-(0)))</f>
        <v>0</v>
      </c>
      <c r="BZ12" s="19" t="n">
        <f aca="false">MIN(BR12,MAX(0,N12-(BQ12)))</f>
        <v>0</v>
      </c>
      <c r="CA12" s="19" t="n">
        <f aca="false">MIN(BS12,MAX(0,N12-(BQ12+BR12)))</f>
        <v>0</v>
      </c>
      <c r="CB12" s="19" t="n">
        <f aca="false">MIN(BT12,MAX(0,N12-(BQ12+BR12+BS12)))</f>
        <v>0</v>
      </c>
      <c r="CC12" s="19" t="n">
        <f aca="false">MIN(BU12,MAX(0,N12-(BQ12+BR12+BS12+BT12)))</f>
        <v>0</v>
      </c>
      <c r="CD12" s="19" t="n">
        <f aca="false">BQ12-BY12</f>
        <v>248</v>
      </c>
      <c r="CE12" s="19" t="n">
        <f aca="false">BR12-BZ12</f>
        <v>44</v>
      </c>
      <c r="CF12" s="19" t="n">
        <f aca="false">BS12-CA12</f>
        <v>24</v>
      </c>
      <c r="CG12" s="19" t="n">
        <f aca="false">BT12-CB12</f>
        <v>24</v>
      </c>
      <c r="CH12" s="19" t="n">
        <f aca="false">BU12-CC12</f>
        <v>16</v>
      </c>
      <c r="CI12" s="19" t="n">
        <f aca="false">MAX(0,N12-(BQ12+BR12+BS12+BT12+BU12))</f>
        <v>0</v>
      </c>
      <c r="CJ12" s="19" t="n">
        <f aca="false">BX12+CI12</f>
        <v>1.64409926921386</v>
      </c>
      <c r="CK12" s="19" t="n">
        <f aca="false">AC12+AP12+BC12+BP12</f>
        <v>0</v>
      </c>
      <c r="CL12" s="18" t="n">
        <f aca="false">IF(OR(AND(B12&lt;CL_LIFE,AB12&lt;CL_AA_TR),AND(B12&lt;CL_LIFE,AO12&lt;CL_A_TR),AND(B12&lt;CL_LIFE,BB12&lt;CL_BBB_TR),AND(B12&lt;CL_LIFE,BO12&lt;CL_BB_TR)),1,0)</f>
        <v>0</v>
      </c>
    </row>
    <row r="13" customFormat="false" ht="15" hidden="false" customHeight="false" outlineLevel="0" collapsed="false">
      <c r="B13" s="18" t="n">
        <v>9</v>
      </c>
      <c r="C13" s="18" t="n">
        <f aca="false">INT((B13-1)/4)+1</f>
        <v>3</v>
      </c>
      <c r="D13" s="20" t="n">
        <f aca="false">INDEX(CL_CDR_STRESS,1,C13)</f>
        <v>0.06</v>
      </c>
      <c r="E13" s="19" t="n">
        <f aca="false">O12</f>
        <v>389.120391255126</v>
      </c>
      <c r="F13" s="19" t="n">
        <f aca="false">E13*(1-(1-D13)^0.25)</f>
        <v>5.97292904903401</v>
      </c>
      <c r="G13" s="19" t="n">
        <f aca="false">F13*CL_REC</f>
        <v>4.18105033432381</v>
      </c>
      <c r="H13" s="19" t="n">
        <f aca="false">F13-G13</f>
        <v>1.7918787147102</v>
      </c>
      <c r="I13" s="19" t="n">
        <f aca="false">E13-F13</f>
        <v>383.147462206092</v>
      </c>
      <c r="J13" s="19" t="n">
        <f aca="false">I13*(CL_SOFR+CL_WAS)/4</f>
        <v>7.18401491636423</v>
      </c>
      <c r="K13" s="19" t="n">
        <f aca="false">IF(B13&lt;=CL_RP,0,I13*(1-(1-CL_PP)^0.25))</f>
        <v>0</v>
      </c>
      <c r="L13" s="19" t="n">
        <f aca="false">IF(B13&lt;=CL_RP,I13+G13,I13-K13)</f>
        <v>387.328512540416</v>
      </c>
      <c r="M13" s="19" t="n">
        <f aca="false">IF(B13=CL_LIFE,L13*CL_PX,0)</f>
        <v>0</v>
      </c>
      <c r="N13" s="19" t="n">
        <f aca="false">IF(B13&lt;=CL_RP,0,K13+G13)+M13</f>
        <v>0</v>
      </c>
      <c r="O13" s="19" t="n">
        <f aca="false">IF(B13&gt;=CL_LIFE,0,L13)</f>
        <v>387.328512540416</v>
      </c>
      <c r="P13" s="19" t="n">
        <f aca="false">MIN(J13,E13*(CL_SEXP+CL_SFEE)/4)</f>
        <v>0.194560195627563</v>
      </c>
      <c r="Q13" s="19" t="n">
        <f aca="false">J13-P13</f>
        <v>6.98945472073667</v>
      </c>
      <c r="R13" s="19" t="n">
        <f aca="false">CD12</f>
        <v>248</v>
      </c>
      <c r="S13" s="19" t="n">
        <f aca="false">R13*(CL_SOFR+CL_AAA_SP)/4</f>
        <v>3.255</v>
      </c>
      <c r="T13" s="19" t="n">
        <f aca="false">MIN(Q13,S13)</f>
        <v>3.255</v>
      </c>
      <c r="U13" s="19" t="n">
        <f aca="false">R13</f>
        <v>248</v>
      </c>
      <c r="V13" s="19" t="n">
        <f aca="false">Q13-T13</f>
        <v>3.73445472073667</v>
      </c>
      <c r="W13" s="19" t="n">
        <f aca="false">CE12</f>
        <v>44</v>
      </c>
      <c r="X13" s="19" t="n">
        <f aca="false">W13*(CL_SOFR+CL_AA_SP)/4</f>
        <v>0.6325</v>
      </c>
      <c r="Y13" s="19" t="n">
        <f aca="false">MIN(V13,X13)</f>
        <v>0.6325</v>
      </c>
      <c r="Z13" s="19" t="n">
        <f aca="false">W13</f>
        <v>44</v>
      </c>
      <c r="AA13" s="19" t="n">
        <f aca="false">V13-Y13</f>
        <v>3.10195472073667</v>
      </c>
      <c r="AB13" s="20" t="n">
        <f aca="false">IF((U13+Z13)&gt;0,(O13+N13)/(U13+Z13),9.9)</f>
        <v>1.32646750870006</v>
      </c>
      <c r="AC13" s="19" t="n">
        <f aca="false">IF(AND(B13&lt;CL_LIFE,AB13&lt;CL_AA_TR),MIN(AA13,(U13+Z13)-(O13+N13)/CL_AA_TR),0)</f>
        <v>0</v>
      </c>
      <c r="AD13" s="19" t="n">
        <f aca="false">U13-MIN(U13,MAX(0,AC13-(0)))</f>
        <v>248</v>
      </c>
      <c r="AE13" s="19" t="n">
        <f aca="false">Z13-MIN(Z13,MAX(0,AC13-(U13)))</f>
        <v>44</v>
      </c>
      <c r="AF13" s="19" t="n">
        <f aca="false">AJ13-MIN(AJ13,MAX(0,AC13-(U13+Z13)))</f>
        <v>24</v>
      </c>
      <c r="AG13" s="19" t="n">
        <f aca="false">AW13-MIN(AW13,MAX(0,AC13-(U13+Z13+AJ13)))</f>
        <v>24</v>
      </c>
      <c r="AH13" s="19" t="n">
        <f aca="false">BJ13-MIN(BJ13,MAX(0,AC13-(U13+Z13+AJ13+AW13)))</f>
        <v>16</v>
      </c>
      <c r="AI13" s="19" t="n">
        <f aca="false">AA13-AC13</f>
        <v>3.10195472073667</v>
      </c>
      <c r="AJ13" s="19" t="n">
        <f aca="false">CF12</f>
        <v>24</v>
      </c>
      <c r="AK13" s="19" t="n">
        <f aca="false">AJ13*(CL_SOFR+CL_A_SP)/4</f>
        <v>0.369</v>
      </c>
      <c r="AL13" s="19" t="n">
        <f aca="false">MIN(AI13,AK13)</f>
        <v>0.369</v>
      </c>
      <c r="AM13" s="19" t="n">
        <f aca="false">AF13+AK13-AL13</f>
        <v>24</v>
      </c>
      <c r="AN13" s="19" t="n">
        <f aca="false">AI13-AL13</f>
        <v>2.73295472073667</v>
      </c>
      <c r="AO13" s="20" t="n">
        <f aca="false">IF((AD13+AE13+AM13)&gt;0,(O13+N13)/(AD13+AE13+AM13),9.9)</f>
        <v>1.22572314095068</v>
      </c>
      <c r="AP13" s="19" t="n">
        <f aca="false">IF(AND(B13&lt;CL_LIFE,AO13&lt;CL_A_TR),MIN(AN13,(AD13+AE13+AM13)-(O13+N13)/CL_A_TR),0)</f>
        <v>0</v>
      </c>
      <c r="AQ13" s="19" t="n">
        <f aca="false">AD13-MIN(AD13,MAX(0,AP13-(0)))</f>
        <v>248</v>
      </c>
      <c r="AR13" s="19" t="n">
        <f aca="false">AE13-MIN(AE13,MAX(0,AP13-(AD13)))</f>
        <v>44</v>
      </c>
      <c r="AS13" s="19" t="n">
        <f aca="false">AM13-MIN(AM13,MAX(0,AP13-(AD13+AE13)))</f>
        <v>24</v>
      </c>
      <c r="AT13" s="19" t="n">
        <f aca="false">AG13-MIN(AG13,MAX(0,AP13-(AD13+AE13+AM13)))</f>
        <v>24</v>
      </c>
      <c r="AU13" s="19" t="n">
        <f aca="false">AH13-MIN(AH13,MAX(0,AP13-(AD13+AE13+AM13+AG13)))</f>
        <v>16</v>
      </c>
      <c r="AV13" s="19" t="n">
        <f aca="false">AN13-AP13</f>
        <v>2.73295472073667</v>
      </c>
      <c r="AW13" s="19" t="n">
        <f aca="false">CG12</f>
        <v>24</v>
      </c>
      <c r="AX13" s="19" t="n">
        <f aca="false">AW13*(CL_SOFR+CL_BBB_SP)/4</f>
        <v>0.432</v>
      </c>
      <c r="AY13" s="19" t="n">
        <f aca="false">MIN(AV13,AX13)</f>
        <v>0.432</v>
      </c>
      <c r="AZ13" s="19" t="n">
        <f aca="false">AT13+AX13-AY13</f>
        <v>24</v>
      </c>
      <c r="BA13" s="19" t="n">
        <f aca="false">AV13-AY13</f>
        <v>2.30095472073667</v>
      </c>
      <c r="BB13" s="20" t="n">
        <f aca="false">IF((AQ13+AR13+AS13+AZ13)&gt;0,(O13+N13)/(AQ13+AR13+AS13+AZ13),9.9)</f>
        <v>1.13920150747181</v>
      </c>
      <c r="BC13" s="19" t="n">
        <f aca="false">IF(AND(B13&lt;CL_LIFE,BB13&lt;CL_BBB_TR),MIN(BA13,(AQ13+AR13+AS13+AZ13)-(O13+N13)/CL_BBB_TR),0)</f>
        <v>0</v>
      </c>
      <c r="BD13" s="19" t="n">
        <f aca="false">AQ13-MIN(AQ13,MAX(0,BC13-(0)))</f>
        <v>248</v>
      </c>
      <c r="BE13" s="19" t="n">
        <f aca="false">AR13-MIN(AR13,MAX(0,BC13-(AQ13)))</f>
        <v>44</v>
      </c>
      <c r="BF13" s="19" t="n">
        <f aca="false">AS13-MIN(AS13,MAX(0,BC13-(AQ13+AR13)))</f>
        <v>24</v>
      </c>
      <c r="BG13" s="19" t="n">
        <f aca="false">AZ13-MIN(AZ13,MAX(0,BC13-(AQ13+AR13+AS13)))</f>
        <v>24</v>
      </c>
      <c r="BH13" s="19" t="n">
        <f aca="false">AU13-MIN(AU13,MAX(0,BC13-(AQ13+AR13+AS13+AZ13)))</f>
        <v>16</v>
      </c>
      <c r="BI13" s="19" t="n">
        <f aca="false">BA13-BC13</f>
        <v>2.30095472073667</v>
      </c>
      <c r="BJ13" s="19" t="n">
        <f aca="false">CH12</f>
        <v>16</v>
      </c>
      <c r="BK13" s="19" t="n">
        <f aca="false">BJ13*(CL_SOFR+CL_BB_SP)/4</f>
        <v>0.396</v>
      </c>
      <c r="BL13" s="19" t="n">
        <f aca="false">MIN(BI13,BK13)</f>
        <v>0.396</v>
      </c>
      <c r="BM13" s="19" t="n">
        <f aca="false">BH13+BK13-BL13</f>
        <v>16</v>
      </c>
      <c r="BN13" s="19" t="n">
        <f aca="false">BI13-BL13</f>
        <v>1.90495472073667</v>
      </c>
      <c r="BO13" s="20" t="n">
        <f aca="false">IF((BD13+BE13+BF13+BG13+BM13)&gt;0,(O13+N13)/(BD13+BE13+BF13+BG13+BM13),9.9)</f>
        <v>1.08800143972027</v>
      </c>
      <c r="BP13" s="19" t="n">
        <f aca="false">IF(AND(B13&lt;CL_LIFE,BO13&lt;CL_BB_TR),MIN(BN13,(BD13+BE13+BF13+BG13+BM13)-(O13+N13)/CL_BB_TR),0)</f>
        <v>0</v>
      </c>
      <c r="BQ13" s="19" t="n">
        <f aca="false">BD13-MIN(BD13,MAX(0,BP13-(0)))</f>
        <v>248</v>
      </c>
      <c r="BR13" s="19" t="n">
        <f aca="false">BE13-MIN(BE13,MAX(0,BP13-(BD13)))</f>
        <v>44</v>
      </c>
      <c r="BS13" s="19" t="n">
        <f aca="false">BF13-MIN(BF13,MAX(0,BP13-(BD13+BE13)))</f>
        <v>24</v>
      </c>
      <c r="BT13" s="19" t="n">
        <f aca="false">BG13-MIN(BG13,MAX(0,BP13-(BD13+BE13+BF13)))</f>
        <v>24</v>
      </c>
      <c r="BU13" s="19" t="n">
        <f aca="false">BM13-MIN(BM13,MAX(0,BP13-(BD13+BE13+BF13+BG13)))</f>
        <v>16</v>
      </c>
      <c r="BV13" s="19" t="n">
        <f aca="false">BN13-BP13</f>
        <v>1.90495472073667</v>
      </c>
      <c r="BW13" s="19" t="n">
        <f aca="false">MIN(BV13,E13*CL_SUBF/4)</f>
        <v>0.291840293441345</v>
      </c>
      <c r="BX13" s="19" t="n">
        <f aca="false">BV13-BW13</f>
        <v>1.61311442729533</v>
      </c>
      <c r="BY13" s="19" t="n">
        <f aca="false">MIN(BQ13,MAX(0,N13-(0)))</f>
        <v>0</v>
      </c>
      <c r="BZ13" s="19" t="n">
        <f aca="false">MIN(BR13,MAX(0,N13-(BQ13)))</f>
        <v>0</v>
      </c>
      <c r="CA13" s="19" t="n">
        <f aca="false">MIN(BS13,MAX(0,N13-(BQ13+BR13)))</f>
        <v>0</v>
      </c>
      <c r="CB13" s="19" t="n">
        <f aca="false">MIN(BT13,MAX(0,N13-(BQ13+BR13+BS13)))</f>
        <v>0</v>
      </c>
      <c r="CC13" s="19" t="n">
        <f aca="false">MIN(BU13,MAX(0,N13-(BQ13+BR13+BS13+BT13)))</f>
        <v>0</v>
      </c>
      <c r="CD13" s="19" t="n">
        <f aca="false">BQ13-BY13</f>
        <v>248</v>
      </c>
      <c r="CE13" s="19" t="n">
        <f aca="false">BR13-BZ13</f>
        <v>44</v>
      </c>
      <c r="CF13" s="19" t="n">
        <f aca="false">BS13-CA13</f>
        <v>24</v>
      </c>
      <c r="CG13" s="19" t="n">
        <f aca="false">BT13-CB13</f>
        <v>24</v>
      </c>
      <c r="CH13" s="19" t="n">
        <f aca="false">BU13-CC13</f>
        <v>16</v>
      </c>
      <c r="CI13" s="19" t="n">
        <f aca="false">MAX(0,N13-(BQ13+BR13+BS13+BT13+BU13))</f>
        <v>0</v>
      </c>
      <c r="CJ13" s="19" t="n">
        <f aca="false">BX13+CI13</f>
        <v>1.61311442729533</v>
      </c>
      <c r="CK13" s="19" t="n">
        <f aca="false">AC13+AP13+BC13+BP13</f>
        <v>0</v>
      </c>
      <c r="CL13" s="18" t="n">
        <f aca="false">IF(OR(AND(B13&lt;CL_LIFE,AB13&lt;CL_AA_TR),AND(B13&lt;CL_LIFE,AO13&lt;CL_A_TR),AND(B13&lt;CL_LIFE,BB13&lt;CL_BBB_TR),AND(B13&lt;CL_LIFE,BO13&lt;CL_BB_TR)),1,0)</f>
        <v>0</v>
      </c>
    </row>
    <row r="14" customFormat="false" ht="15" hidden="false" customHeight="false" outlineLevel="0" collapsed="false">
      <c r="B14" s="18" t="n">
        <v>10</v>
      </c>
      <c r="C14" s="18" t="n">
        <f aca="false">INT((B14-1)/4)+1</f>
        <v>3</v>
      </c>
      <c r="D14" s="20" t="n">
        <f aca="false">INDEX(CL_CDR_STRESS,1,C14)</f>
        <v>0.06</v>
      </c>
      <c r="E14" s="19" t="n">
        <f aca="false">O13</f>
        <v>387.328512540416</v>
      </c>
      <c r="F14" s="19" t="n">
        <f aca="false">E14*(1-(1-D14)^0.25)</f>
        <v>5.94542402830529</v>
      </c>
      <c r="G14" s="19" t="n">
        <f aca="false">F14*CL_REC</f>
        <v>4.16179681981371</v>
      </c>
      <c r="H14" s="19" t="n">
        <f aca="false">F14-G14</f>
        <v>1.78362720849159</v>
      </c>
      <c r="I14" s="19" t="n">
        <f aca="false">E14-F14</f>
        <v>381.383088512111</v>
      </c>
      <c r="J14" s="19" t="n">
        <f aca="false">I14*(CL_SOFR+CL_WAS)/4</f>
        <v>7.15093290960208</v>
      </c>
      <c r="K14" s="19" t="n">
        <f aca="false">IF(B14&lt;=CL_RP,0,I14*(1-(1-CL_PP)^0.25))</f>
        <v>0</v>
      </c>
      <c r="L14" s="19" t="n">
        <f aca="false">IF(B14&lt;=CL_RP,I14+G14,I14-K14)</f>
        <v>385.544885331925</v>
      </c>
      <c r="M14" s="19" t="n">
        <f aca="false">IF(B14=CL_LIFE,L14*CL_PX,0)</f>
        <v>0</v>
      </c>
      <c r="N14" s="19" t="n">
        <f aca="false">IF(B14&lt;=CL_RP,0,K14+G14)+M14</f>
        <v>0</v>
      </c>
      <c r="O14" s="19" t="n">
        <f aca="false">IF(B14&gt;=CL_LIFE,0,L14)</f>
        <v>385.544885331925</v>
      </c>
      <c r="P14" s="19" t="n">
        <f aca="false">MIN(J14,E14*(CL_SEXP+CL_SFEE)/4)</f>
        <v>0.193664256270208</v>
      </c>
      <c r="Q14" s="19" t="n">
        <f aca="false">J14-P14</f>
        <v>6.95726865333187</v>
      </c>
      <c r="R14" s="19" t="n">
        <f aca="false">CD13</f>
        <v>248</v>
      </c>
      <c r="S14" s="19" t="n">
        <f aca="false">R14*(CL_SOFR+CL_AAA_SP)/4</f>
        <v>3.255</v>
      </c>
      <c r="T14" s="19" t="n">
        <f aca="false">MIN(Q14,S14)</f>
        <v>3.255</v>
      </c>
      <c r="U14" s="19" t="n">
        <f aca="false">R14</f>
        <v>248</v>
      </c>
      <c r="V14" s="19" t="n">
        <f aca="false">Q14-T14</f>
        <v>3.70226865333187</v>
      </c>
      <c r="W14" s="19" t="n">
        <f aca="false">CE13</f>
        <v>44</v>
      </c>
      <c r="X14" s="19" t="n">
        <f aca="false">W14*(CL_SOFR+CL_AA_SP)/4</f>
        <v>0.6325</v>
      </c>
      <c r="Y14" s="19" t="n">
        <f aca="false">MIN(V14,X14)</f>
        <v>0.6325</v>
      </c>
      <c r="Z14" s="19" t="n">
        <f aca="false">W14</f>
        <v>44</v>
      </c>
      <c r="AA14" s="19" t="n">
        <f aca="false">V14-Y14</f>
        <v>3.06976865333187</v>
      </c>
      <c r="AB14" s="20" t="n">
        <f aca="false">IF((U14+Z14)&gt;0,(O14+N14)/(U14+Z14),9.9)</f>
        <v>1.32035919634221</v>
      </c>
      <c r="AC14" s="19" t="n">
        <f aca="false">IF(AND(B14&lt;CL_LIFE,AB14&lt;CL_AA_TR),MIN(AA14,(U14+Z14)-(O14+N14)/CL_AA_TR),0)</f>
        <v>0</v>
      </c>
      <c r="AD14" s="19" t="n">
        <f aca="false">U14-MIN(U14,MAX(0,AC14-(0)))</f>
        <v>248</v>
      </c>
      <c r="AE14" s="19" t="n">
        <f aca="false">Z14-MIN(Z14,MAX(0,AC14-(U14)))</f>
        <v>44</v>
      </c>
      <c r="AF14" s="19" t="n">
        <f aca="false">AJ14-MIN(AJ14,MAX(0,AC14-(U14+Z14)))</f>
        <v>24</v>
      </c>
      <c r="AG14" s="19" t="n">
        <f aca="false">AW14-MIN(AW14,MAX(0,AC14-(U14+Z14+AJ14)))</f>
        <v>24</v>
      </c>
      <c r="AH14" s="19" t="n">
        <f aca="false">BJ14-MIN(BJ14,MAX(0,AC14-(U14+Z14+AJ14+AW14)))</f>
        <v>16</v>
      </c>
      <c r="AI14" s="19" t="n">
        <f aca="false">AA14-AC14</f>
        <v>3.06976865333187</v>
      </c>
      <c r="AJ14" s="19" t="n">
        <f aca="false">CF13</f>
        <v>24</v>
      </c>
      <c r="AK14" s="19" t="n">
        <f aca="false">AJ14*(CL_SOFR+CL_A_SP)/4</f>
        <v>0.369</v>
      </c>
      <c r="AL14" s="19" t="n">
        <f aca="false">MIN(AI14,AK14)</f>
        <v>0.369</v>
      </c>
      <c r="AM14" s="19" t="n">
        <f aca="false">AF14+AK14-AL14</f>
        <v>24</v>
      </c>
      <c r="AN14" s="19" t="n">
        <f aca="false">AI14-AL14</f>
        <v>2.70076865333187</v>
      </c>
      <c r="AO14" s="20" t="n">
        <f aca="false">IF((AD14+AE14+AM14)&gt;0,(O14+N14)/(AD14+AE14+AM14),9.9)</f>
        <v>1.22007875105039</v>
      </c>
      <c r="AP14" s="19" t="n">
        <f aca="false">IF(AND(B14&lt;CL_LIFE,AO14&lt;CL_A_TR),MIN(AN14,(AD14+AE14+AM14)-(O14+N14)/CL_A_TR),0)</f>
        <v>0</v>
      </c>
      <c r="AQ14" s="19" t="n">
        <f aca="false">AD14-MIN(AD14,MAX(0,AP14-(0)))</f>
        <v>248</v>
      </c>
      <c r="AR14" s="19" t="n">
        <f aca="false">AE14-MIN(AE14,MAX(0,AP14-(AD14)))</f>
        <v>44</v>
      </c>
      <c r="AS14" s="19" t="n">
        <f aca="false">AM14-MIN(AM14,MAX(0,AP14-(AD14+AE14)))</f>
        <v>24</v>
      </c>
      <c r="AT14" s="19" t="n">
        <f aca="false">AG14-MIN(AG14,MAX(0,AP14-(AD14+AE14+AM14)))</f>
        <v>24</v>
      </c>
      <c r="AU14" s="19" t="n">
        <f aca="false">AH14-MIN(AH14,MAX(0,AP14-(AD14+AE14+AM14+AG14)))</f>
        <v>16</v>
      </c>
      <c r="AV14" s="19" t="n">
        <f aca="false">AN14-AP14</f>
        <v>2.70076865333187</v>
      </c>
      <c r="AW14" s="19" t="n">
        <f aca="false">CG13</f>
        <v>24</v>
      </c>
      <c r="AX14" s="19" t="n">
        <f aca="false">AW14*(CL_SOFR+CL_BBB_SP)/4</f>
        <v>0.432</v>
      </c>
      <c r="AY14" s="19" t="n">
        <f aca="false">MIN(AV14,AX14)</f>
        <v>0.432</v>
      </c>
      <c r="AZ14" s="19" t="n">
        <f aca="false">AT14+AX14-AY14</f>
        <v>24</v>
      </c>
      <c r="BA14" s="19" t="n">
        <f aca="false">AV14-AY14</f>
        <v>2.26876865333187</v>
      </c>
      <c r="BB14" s="20" t="n">
        <f aca="false">IF((AQ14+AR14+AS14+AZ14)&gt;0,(O14+N14)/(AQ14+AR14+AS14+AZ14),9.9)</f>
        <v>1.1339555450939</v>
      </c>
      <c r="BC14" s="19" t="n">
        <f aca="false">IF(AND(B14&lt;CL_LIFE,BB14&lt;CL_BBB_TR),MIN(BA14,(AQ14+AR14+AS14+AZ14)-(O14+N14)/CL_BBB_TR),0)</f>
        <v>0</v>
      </c>
      <c r="BD14" s="19" t="n">
        <f aca="false">AQ14-MIN(AQ14,MAX(0,BC14-(0)))</f>
        <v>248</v>
      </c>
      <c r="BE14" s="19" t="n">
        <f aca="false">AR14-MIN(AR14,MAX(0,BC14-(AQ14)))</f>
        <v>44</v>
      </c>
      <c r="BF14" s="19" t="n">
        <f aca="false">AS14-MIN(AS14,MAX(0,BC14-(AQ14+AR14)))</f>
        <v>24</v>
      </c>
      <c r="BG14" s="19" t="n">
        <f aca="false">AZ14-MIN(AZ14,MAX(0,BC14-(AQ14+AR14+AS14)))</f>
        <v>24</v>
      </c>
      <c r="BH14" s="19" t="n">
        <f aca="false">AU14-MIN(AU14,MAX(0,BC14-(AQ14+AR14+AS14+AZ14)))</f>
        <v>16</v>
      </c>
      <c r="BI14" s="19" t="n">
        <f aca="false">BA14-BC14</f>
        <v>2.26876865333187</v>
      </c>
      <c r="BJ14" s="19" t="n">
        <f aca="false">CH13</f>
        <v>16</v>
      </c>
      <c r="BK14" s="19" t="n">
        <f aca="false">BJ14*(CL_SOFR+CL_BB_SP)/4</f>
        <v>0.396</v>
      </c>
      <c r="BL14" s="19" t="n">
        <f aca="false">MIN(BI14,BK14)</f>
        <v>0.396</v>
      </c>
      <c r="BM14" s="19" t="n">
        <f aca="false">BH14+BK14-BL14</f>
        <v>16</v>
      </c>
      <c r="BN14" s="19" t="n">
        <f aca="false">BI14-BL14</f>
        <v>1.87276865333187</v>
      </c>
      <c r="BO14" s="20" t="n">
        <f aca="false">IF((BD14+BE14+BF14+BG14+BM14)&gt;0,(O14+N14)/(BD14+BE14+BF14+BG14+BM14),9.9)</f>
        <v>1.08299125093237</v>
      </c>
      <c r="BP14" s="19" t="n">
        <f aca="false">IF(AND(B14&lt;CL_LIFE,BO14&lt;CL_BB_TR),MIN(BN14,(BD14+BE14+BF14+BG14+BM14)-(O14+N14)/CL_BB_TR),0)</f>
        <v>0</v>
      </c>
      <c r="BQ14" s="19" t="n">
        <f aca="false">BD14-MIN(BD14,MAX(0,BP14-(0)))</f>
        <v>248</v>
      </c>
      <c r="BR14" s="19" t="n">
        <f aca="false">BE14-MIN(BE14,MAX(0,BP14-(BD14)))</f>
        <v>44</v>
      </c>
      <c r="BS14" s="19" t="n">
        <f aca="false">BF14-MIN(BF14,MAX(0,BP14-(BD14+BE14)))</f>
        <v>24</v>
      </c>
      <c r="BT14" s="19" t="n">
        <f aca="false">BG14-MIN(BG14,MAX(0,BP14-(BD14+BE14+BF14)))</f>
        <v>24</v>
      </c>
      <c r="BU14" s="19" t="n">
        <f aca="false">BM14-MIN(BM14,MAX(0,BP14-(BD14+BE14+BF14+BG14)))</f>
        <v>16</v>
      </c>
      <c r="BV14" s="19" t="n">
        <f aca="false">BN14-BP14</f>
        <v>1.87276865333187</v>
      </c>
      <c r="BW14" s="19" t="n">
        <f aca="false">MIN(BV14,E14*CL_SUBF/4)</f>
        <v>0.290496384405312</v>
      </c>
      <c r="BX14" s="19" t="n">
        <f aca="false">BV14-BW14</f>
        <v>1.58227226892656</v>
      </c>
      <c r="BY14" s="19" t="n">
        <f aca="false">MIN(BQ14,MAX(0,N14-(0)))</f>
        <v>0</v>
      </c>
      <c r="BZ14" s="19" t="n">
        <f aca="false">MIN(BR14,MAX(0,N14-(BQ14)))</f>
        <v>0</v>
      </c>
      <c r="CA14" s="19" t="n">
        <f aca="false">MIN(BS14,MAX(0,N14-(BQ14+BR14)))</f>
        <v>0</v>
      </c>
      <c r="CB14" s="19" t="n">
        <f aca="false">MIN(BT14,MAX(0,N14-(BQ14+BR14+BS14)))</f>
        <v>0</v>
      </c>
      <c r="CC14" s="19" t="n">
        <f aca="false">MIN(BU14,MAX(0,N14-(BQ14+BR14+BS14+BT14)))</f>
        <v>0</v>
      </c>
      <c r="CD14" s="19" t="n">
        <f aca="false">BQ14-BY14</f>
        <v>248</v>
      </c>
      <c r="CE14" s="19" t="n">
        <f aca="false">BR14-BZ14</f>
        <v>44</v>
      </c>
      <c r="CF14" s="19" t="n">
        <f aca="false">BS14-CA14</f>
        <v>24</v>
      </c>
      <c r="CG14" s="19" t="n">
        <f aca="false">BT14-CB14</f>
        <v>24</v>
      </c>
      <c r="CH14" s="19" t="n">
        <f aca="false">BU14-CC14</f>
        <v>16</v>
      </c>
      <c r="CI14" s="19" t="n">
        <f aca="false">MAX(0,N14-(BQ14+BR14+BS14+BT14+BU14))</f>
        <v>0</v>
      </c>
      <c r="CJ14" s="19" t="n">
        <f aca="false">BX14+CI14</f>
        <v>1.58227226892656</v>
      </c>
      <c r="CK14" s="19" t="n">
        <f aca="false">AC14+AP14+BC14+BP14</f>
        <v>0</v>
      </c>
      <c r="CL14" s="18" t="n">
        <f aca="false">IF(OR(AND(B14&lt;CL_LIFE,AB14&lt;CL_AA_TR),AND(B14&lt;CL_LIFE,AO14&lt;CL_A_TR),AND(B14&lt;CL_LIFE,BB14&lt;CL_BBB_TR),AND(B14&lt;CL_LIFE,BO14&lt;CL_BB_TR)),1,0)</f>
        <v>0</v>
      </c>
    </row>
    <row r="15" customFormat="false" ht="15" hidden="false" customHeight="false" outlineLevel="0" collapsed="false">
      <c r="B15" s="18" t="n">
        <v>11</v>
      </c>
      <c r="C15" s="18" t="n">
        <f aca="false">INT((B15-1)/4)+1</f>
        <v>3</v>
      </c>
      <c r="D15" s="20" t="n">
        <f aca="false">INDEX(CL_CDR_STRESS,1,C15)</f>
        <v>0.06</v>
      </c>
      <c r="E15" s="19" t="n">
        <f aca="false">O14</f>
        <v>385.544885331925</v>
      </c>
      <c r="F15" s="19" t="n">
        <f aca="false">E15*(1-(1-D15)^0.25)</f>
        <v>5.91804566673477</v>
      </c>
      <c r="G15" s="19" t="n">
        <f aca="false">F15*CL_REC</f>
        <v>4.14263196671434</v>
      </c>
      <c r="H15" s="19" t="n">
        <f aca="false">F15-G15</f>
        <v>1.77541370002043</v>
      </c>
      <c r="I15" s="19" t="n">
        <f aca="false">E15-F15</f>
        <v>379.62683966519</v>
      </c>
      <c r="J15" s="19" t="n">
        <f aca="false">I15*(CL_SOFR+CL_WAS)/4</f>
        <v>7.11800324372231</v>
      </c>
      <c r="K15" s="19" t="n">
        <f aca="false">IF(B15&lt;=CL_RP,0,I15*(1-(1-CL_PP)^0.25))</f>
        <v>0</v>
      </c>
      <c r="L15" s="19" t="n">
        <f aca="false">IF(B15&lt;=CL_RP,I15+G15,I15-K15)</f>
        <v>383.769471631904</v>
      </c>
      <c r="M15" s="19" t="n">
        <f aca="false">IF(B15=CL_LIFE,L15*CL_PX,0)</f>
        <v>0</v>
      </c>
      <c r="N15" s="19" t="n">
        <f aca="false">IF(B15&lt;=CL_RP,0,K15+G15)+M15</f>
        <v>0</v>
      </c>
      <c r="O15" s="19" t="n">
        <f aca="false">IF(B15&gt;=CL_LIFE,0,L15)</f>
        <v>383.769471631904</v>
      </c>
      <c r="P15" s="19" t="n">
        <f aca="false">MIN(J15,E15*(CL_SEXP+CL_SFEE)/4)</f>
        <v>0.192772442665962</v>
      </c>
      <c r="Q15" s="19" t="n">
        <f aca="false">J15-P15</f>
        <v>6.92523080105635</v>
      </c>
      <c r="R15" s="19" t="n">
        <f aca="false">CD14</f>
        <v>248</v>
      </c>
      <c r="S15" s="19" t="n">
        <f aca="false">R15*(CL_SOFR+CL_AAA_SP)/4</f>
        <v>3.255</v>
      </c>
      <c r="T15" s="19" t="n">
        <f aca="false">MIN(Q15,S15)</f>
        <v>3.255</v>
      </c>
      <c r="U15" s="19" t="n">
        <f aca="false">R15</f>
        <v>248</v>
      </c>
      <c r="V15" s="19" t="n">
        <f aca="false">Q15-T15</f>
        <v>3.67023080105635</v>
      </c>
      <c r="W15" s="19" t="n">
        <f aca="false">CE14</f>
        <v>44</v>
      </c>
      <c r="X15" s="19" t="n">
        <f aca="false">W15*(CL_SOFR+CL_AA_SP)/4</f>
        <v>0.6325</v>
      </c>
      <c r="Y15" s="19" t="n">
        <f aca="false">MIN(V15,X15)</f>
        <v>0.6325</v>
      </c>
      <c r="Z15" s="19" t="n">
        <f aca="false">W15</f>
        <v>44</v>
      </c>
      <c r="AA15" s="19" t="n">
        <f aca="false">V15-Y15</f>
        <v>3.03773080105635</v>
      </c>
      <c r="AB15" s="20" t="n">
        <f aca="false">IF((U15+Z15)&gt;0,(O15+N15)/(U15+Z15),9.9)</f>
        <v>1.31427901243803</v>
      </c>
      <c r="AC15" s="19" t="n">
        <f aca="false">IF(AND(B15&lt;CL_LIFE,AB15&lt;CL_AA_TR),MIN(AA15,(U15+Z15)-(O15+N15)/CL_AA_TR),0)</f>
        <v>0</v>
      </c>
      <c r="AD15" s="19" t="n">
        <f aca="false">U15-MIN(U15,MAX(0,AC15-(0)))</f>
        <v>248</v>
      </c>
      <c r="AE15" s="19" t="n">
        <f aca="false">Z15-MIN(Z15,MAX(0,AC15-(U15)))</f>
        <v>44</v>
      </c>
      <c r="AF15" s="19" t="n">
        <f aca="false">AJ15-MIN(AJ15,MAX(0,AC15-(U15+Z15)))</f>
        <v>24</v>
      </c>
      <c r="AG15" s="19" t="n">
        <f aca="false">AW15-MIN(AW15,MAX(0,AC15-(U15+Z15+AJ15)))</f>
        <v>24</v>
      </c>
      <c r="AH15" s="19" t="n">
        <f aca="false">BJ15-MIN(BJ15,MAX(0,AC15-(U15+Z15+AJ15+AW15)))</f>
        <v>16</v>
      </c>
      <c r="AI15" s="19" t="n">
        <f aca="false">AA15-AC15</f>
        <v>3.03773080105635</v>
      </c>
      <c r="AJ15" s="19" t="n">
        <f aca="false">CF14</f>
        <v>24</v>
      </c>
      <c r="AK15" s="19" t="n">
        <f aca="false">AJ15*(CL_SOFR+CL_A_SP)/4</f>
        <v>0.369</v>
      </c>
      <c r="AL15" s="19" t="n">
        <f aca="false">MIN(AI15,AK15)</f>
        <v>0.369</v>
      </c>
      <c r="AM15" s="19" t="n">
        <f aca="false">AF15+AK15-AL15</f>
        <v>24</v>
      </c>
      <c r="AN15" s="19" t="n">
        <f aca="false">AI15-AL15</f>
        <v>2.66873080105635</v>
      </c>
      <c r="AO15" s="20" t="n">
        <f aca="false">IF((AD15+AE15+AM15)&gt;0,(O15+N15)/(AD15+AE15+AM15),9.9)</f>
        <v>1.21446035326552</v>
      </c>
      <c r="AP15" s="19" t="n">
        <f aca="false">IF(AND(B15&lt;CL_LIFE,AO15&lt;CL_A_TR),MIN(AN15,(AD15+AE15+AM15)-(O15+N15)/CL_A_TR),0)</f>
        <v>0</v>
      </c>
      <c r="AQ15" s="19" t="n">
        <f aca="false">AD15-MIN(AD15,MAX(0,AP15-(0)))</f>
        <v>248</v>
      </c>
      <c r="AR15" s="19" t="n">
        <f aca="false">AE15-MIN(AE15,MAX(0,AP15-(AD15)))</f>
        <v>44</v>
      </c>
      <c r="AS15" s="19" t="n">
        <f aca="false">AM15-MIN(AM15,MAX(0,AP15-(AD15+AE15)))</f>
        <v>24</v>
      </c>
      <c r="AT15" s="19" t="n">
        <f aca="false">AG15-MIN(AG15,MAX(0,AP15-(AD15+AE15+AM15)))</f>
        <v>24</v>
      </c>
      <c r="AU15" s="19" t="n">
        <f aca="false">AH15-MIN(AH15,MAX(0,AP15-(AD15+AE15+AM15+AG15)))</f>
        <v>16</v>
      </c>
      <c r="AV15" s="19" t="n">
        <f aca="false">AN15-AP15</f>
        <v>2.66873080105635</v>
      </c>
      <c r="AW15" s="19" t="n">
        <f aca="false">CG14</f>
        <v>24</v>
      </c>
      <c r="AX15" s="19" t="n">
        <f aca="false">AW15*(CL_SOFR+CL_BBB_SP)/4</f>
        <v>0.432</v>
      </c>
      <c r="AY15" s="19" t="n">
        <f aca="false">MIN(AV15,AX15)</f>
        <v>0.432</v>
      </c>
      <c r="AZ15" s="19" t="n">
        <f aca="false">AT15+AX15-AY15</f>
        <v>24</v>
      </c>
      <c r="BA15" s="19" t="n">
        <f aca="false">AV15-AY15</f>
        <v>2.23673080105635</v>
      </c>
      <c r="BB15" s="20" t="n">
        <f aca="false">IF((AQ15+AR15+AS15+AZ15)&gt;0,(O15+N15)/(AQ15+AR15+AS15+AZ15),9.9)</f>
        <v>1.12873374009384</v>
      </c>
      <c r="BC15" s="19" t="n">
        <f aca="false">IF(AND(B15&lt;CL_LIFE,BB15&lt;CL_BBB_TR),MIN(BA15,(AQ15+AR15+AS15+AZ15)-(O15+N15)/CL_BBB_TR),0)</f>
        <v>0</v>
      </c>
      <c r="BD15" s="19" t="n">
        <f aca="false">AQ15-MIN(AQ15,MAX(0,BC15-(0)))</f>
        <v>248</v>
      </c>
      <c r="BE15" s="19" t="n">
        <f aca="false">AR15-MIN(AR15,MAX(0,BC15-(AQ15)))</f>
        <v>44</v>
      </c>
      <c r="BF15" s="19" t="n">
        <f aca="false">AS15-MIN(AS15,MAX(0,BC15-(AQ15+AR15)))</f>
        <v>24</v>
      </c>
      <c r="BG15" s="19" t="n">
        <f aca="false">AZ15-MIN(AZ15,MAX(0,BC15-(AQ15+AR15+AS15)))</f>
        <v>24</v>
      </c>
      <c r="BH15" s="19" t="n">
        <f aca="false">AU15-MIN(AU15,MAX(0,BC15-(AQ15+AR15+AS15+AZ15)))</f>
        <v>16</v>
      </c>
      <c r="BI15" s="19" t="n">
        <f aca="false">BA15-BC15</f>
        <v>2.23673080105635</v>
      </c>
      <c r="BJ15" s="19" t="n">
        <f aca="false">CH14</f>
        <v>16</v>
      </c>
      <c r="BK15" s="19" t="n">
        <f aca="false">BJ15*(CL_SOFR+CL_BB_SP)/4</f>
        <v>0.396</v>
      </c>
      <c r="BL15" s="19" t="n">
        <f aca="false">MIN(BI15,BK15)</f>
        <v>0.396</v>
      </c>
      <c r="BM15" s="19" t="n">
        <f aca="false">BH15+BK15-BL15</f>
        <v>16</v>
      </c>
      <c r="BN15" s="19" t="n">
        <f aca="false">BI15-BL15</f>
        <v>1.84073080105635</v>
      </c>
      <c r="BO15" s="20" t="n">
        <f aca="false">IF((BD15+BE15+BF15+BG15+BM15)&gt;0,(O15+N15)/(BD15+BE15+BF15+BG15+BM15),9.9)</f>
        <v>1.07800413379748</v>
      </c>
      <c r="BP15" s="19" t="n">
        <f aca="false">IF(AND(B15&lt;CL_LIFE,BO15&lt;CL_BB_TR),MIN(BN15,(BD15+BE15+BF15+BG15+BM15)-(O15+N15)/CL_BB_TR),0)</f>
        <v>0</v>
      </c>
      <c r="BQ15" s="19" t="n">
        <f aca="false">BD15-MIN(BD15,MAX(0,BP15-(0)))</f>
        <v>248</v>
      </c>
      <c r="BR15" s="19" t="n">
        <f aca="false">BE15-MIN(BE15,MAX(0,BP15-(BD15)))</f>
        <v>44</v>
      </c>
      <c r="BS15" s="19" t="n">
        <f aca="false">BF15-MIN(BF15,MAX(0,BP15-(BD15+BE15)))</f>
        <v>24</v>
      </c>
      <c r="BT15" s="19" t="n">
        <f aca="false">BG15-MIN(BG15,MAX(0,BP15-(BD15+BE15+BF15)))</f>
        <v>24</v>
      </c>
      <c r="BU15" s="19" t="n">
        <f aca="false">BM15-MIN(BM15,MAX(0,BP15-(BD15+BE15+BF15+BG15)))</f>
        <v>16</v>
      </c>
      <c r="BV15" s="19" t="n">
        <f aca="false">BN15-BP15</f>
        <v>1.84073080105635</v>
      </c>
      <c r="BW15" s="19" t="n">
        <f aca="false">MIN(BV15,E15*CL_SUBF/4)</f>
        <v>0.289158663998943</v>
      </c>
      <c r="BX15" s="19" t="n">
        <f aca="false">BV15-BW15</f>
        <v>1.55157213705741</v>
      </c>
      <c r="BY15" s="19" t="n">
        <f aca="false">MIN(BQ15,MAX(0,N15-(0)))</f>
        <v>0</v>
      </c>
      <c r="BZ15" s="19" t="n">
        <f aca="false">MIN(BR15,MAX(0,N15-(BQ15)))</f>
        <v>0</v>
      </c>
      <c r="CA15" s="19" t="n">
        <f aca="false">MIN(BS15,MAX(0,N15-(BQ15+BR15)))</f>
        <v>0</v>
      </c>
      <c r="CB15" s="19" t="n">
        <f aca="false">MIN(BT15,MAX(0,N15-(BQ15+BR15+BS15)))</f>
        <v>0</v>
      </c>
      <c r="CC15" s="19" t="n">
        <f aca="false">MIN(BU15,MAX(0,N15-(BQ15+BR15+BS15+BT15)))</f>
        <v>0</v>
      </c>
      <c r="CD15" s="19" t="n">
        <f aca="false">BQ15-BY15</f>
        <v>248</v>
      </c>
      <c r="CE15" s="19" t="n">
        <f aca="false">BR15-BZ15</f>
        <v>44</v>
      </c>
      <c r="CF15" s="19" t="n">
        <f aca="false">BS15-CA15</f>
        <v>24</v>
      </c>
      <c r="CG15" s="19" t="n">
        <f aca="false">BT15-CB15</f>
        <v>24</v>
      </c>
      <c r="CH15" s="19" t="n">
        <f aca="false">BU15-CC15</f>
        <v>16</v>
      </c>
      <c r="CI15" s="19" t="n">
        <f aca="false">MAX(0,N15-(BQ15+BR15+BS15+BT15+BU15))</f>
        <v>0</v>
      </c>
      <c r="CJ15" s="19" t="n">
        <f aca="false">BX15+CI15</f>
        <v>1.55157213705741</v>
      </c>
      <c r="CK15" s="19" t="n">
        <f aca="false">AC15+AP15+BC15+BP15</f>
        <v>0</v>
      </c>
      <c r="CL15" s="18" t="n">
        <f aca="false">IF(OR(AND(B15&lt;CL_LIFE,AB15&lt;CL_AA_TR),AND(B15&lt;CL_LIFE,AO15&lt;CL_A_TR),AND(B15&lt;CL_LIFE,BB15&lt;CL_BBB_TR),AND(B15&lt;CL_LIFE,BO15&lt;CL_BB_TR)),1,0)</f>
        <v>0</v>
      </c>
    </row>
    <row r="16" customFormat="false" ht="15" hidden="false" customHeight="false" outlineLevel="0" collapsed="false">
      <c r="B16" s="18" t="n">
        <v>12</v>
      </c>
      <c r="C16" s="18" t="n">
        <f aca="false">INT((B16-1)/4)+1</f>
        <v>3</v>
      </c>
      <c r="D16" s="20" t="n">
        <f aca="false">INDEX(CL_CDR_STRESS,1,C16)</f>
        <v>0.06</v>
      </c>
      <c r="E16" s="19" t="n">
        <f aca="false">O15</f>
        <v>383.769471631904</v>
      </c>
      <c r="F16" s="19" t="n">
        <f aca="false">E16*(1-(1-D16)^0.25)</f>
        <v>5.89079338106375</v>
      </c>
      <c r="G16" s="19" t="n">
        <f aca="false">F16*CL_REC</f>
        <v>4.12355536674462</v>
      </c>
      <c r="H16" s="19" t="n">
        <f aca="false">F16-G16</f>
        <v>1.76723801431912</v>
      </c>
      <c r="I16" s="19" t="n">
        <f aca="false">E16-F16</f>
        <v>377.87867825084</v>
      </c>
      <c r="J16" s="19" t="n">
        <f aca="false">I16*(CL_SOFR+CL_WAS)/4</f>
        <v>7.08522521720326</v>
      </c>
      <c r="K16" s="19" t="n">
        <f aca="false">IF(B16&lt;=CL_RP,0,I16*(1-(1-CL_PP)^0.25))</f>
        <v>0</v>
      </c>
      <c r="L16" s="19" t="n">
        <f aca="false">IF(B16&lt;=CL_RP,I16+G16,I16-K16)</f>
        <v>382.002233617585</v>
      </c>
      <c r="M16" s="19" t="n">
        <f aca="false">IF(B16=CL_LIFE,L16*CL_PX,0)</f>
        <v>0</v>
      </c>
      <c r="N16" s="19" t="n">
        <f aca="false">IF(B16&lt;=CL_RP,0,K16+G16)+M16</f>
        <v>0</v>
      </c>
      <c r="O16" s="19" t="n">
        <f aca="false">IF(B16&gt;=CL_LIFE,0,L16)</f>
        <v>382.002233617585</v>
      </c>
      <c r="P16" s="19" t="n">
        <f aca="false">MIN(J16,E16*(CL_SEXP+CL_SFEE)/4)</f>
        <v>0.191884735815952</v>
      </c>
      <c r="Q16" s="19" t="n">
        <f aca="false">J16-P16</f>
        <v>6.89334048138731</v>
      </c>
      <c r="R16" s="19" t="n">
        <f aca="false">CD15</f>
        <v>248</v>
      </c>
      <c r="S16" s="19" t="n">
        <f aca="false">R16*(CL_SOFR+CL_AAA_SP)/4</f>
        <v>3.255</v>
      </c>
      <c r="T16" s="19" t="n">
        <f aca="false">MIN(Q16,S16)</f>
        <v>3.255</v>
      </c>
      <c r="U16" s="19" t="n">
        <f aca="false">R16</f>
        <v>248</v>
      </c>
      <c r="V16" s="19" t="n">
        <f aca="false">Q16-T16</f>
        <v>3.63834048138731</v>
      </c>
      <c r="W16" s="19" t="n">
        <f aca="false">CE15</f>
        <v>44</v>
      </c>
      <c r="X16" s="19" t="n">
        <f aca="false">W16*(CL_SOFR+CL_AA_SP)/4</f>
        <v>0.6325</v>
      </c>
      <c r="Y16" s="19" t="n">
        <f aca="false">MIN(V16,X16)</f>
        <v>0.6325</v>
      </c>
      <c r="Z16" s="19" t="n">
        <f aca="false">W16</f>
        <v>44</v>
      </c>
      <c r="AA16" s="19" t="n">
        <f aca="false">V16-Y16</f>
        <v>3.00584048138731</v>
      </c>
      <c r="AB16" s="20" t="n">
        <f aca="false">IF((U16+Z16)&gt;0,(O16+N16)/(U16+Z16),9.9)</f>
        <v>1.30822682745748</v>
      </c>
      <c r="AC16" s="19" t="n">
        <f aca="false">IF(AND(B16&lt;CL_LIFE,AB16&lt;CL_AA_TR),MIN(AA16,(U16+Z16)-(O16+N16)/CL_AA_TR),0)</f>
        <v>0</v>
      </c>
      <c r="AD16" s="19" t="n">
        <f aca="false">U16-MIN(U16,MAX(0,AC16-(0)))</f>
        <v>248</v>
      </c>
      <c r="AE16" s="19" t="n">
        <f aca="false">Z16-MIN(Z16,MAX(0,AC16-(U16)))</f>
        <v>44</v>
      </c>
      <c r="AF16" s="19" t="n">
        <f aca="false">AJ16-MIN(AJ16,MAX(0,AC16-(U16+Z16)))</f>
        <v>24</v>
      </c>
      <c r="AG16" s="19" t="n">
        <f aca="false">AW16-MIN(AW16,MAX(0,AC16-(U16+Z16+AJ16)))</f>
        <v>24</v>
      </c>
      <c r="AH16" s="19" t="n">
        <f aca="false">BJ16-MIN(BJ16,MAX(0,AC16-(U16+Z16+AJ16+AW16)))</f>
        <v>16</v>
      </c>
      <c r="AI16" s="19" t="n">
        <f aca="false">AA16-AC16</f>
        <v>3.00584048138731</v>
      </c>
      <c r="AJ16" s="19" t="n">
        <f aca="false">CF15</f>
        <v>24</v>
      </c>
      <c r="AK16" s="19" t="n">
        <f aca="false">AJ16*(CL_SOFR+CL_A_SP)/4</f>
        <v>0.369</v>
      </c>
      <c r="AL16" s="19" t="n">
        <f aca="false">MIN(AI16,AK16)</f>
        <v>0.369</v>
      </c>
      <c r="AM16" s="19" t="n">
        <f aca="false">AF16+AK16-AL16</f>
        <v>24</v>
      </c>
      <c r="AN16" s="19" t="n">
        <f aca="false">AI16-AL16</f>
        <v>2.63684048138731</v>
      </c>
      <c r="AO16" s="20" t="n">
        <f aca="false">IF((AD16+AE16+AM16)&gt;0,(O16+N16)/(AD16+AE16+AM16),9.9)</f>
        <v>1.20886782790375</v>
      </c>
      <c r="AP16" s="19" t="n">
        <f aca="false">IF(AND(B16&lt;CL_LIFE,AO16&lt;CL_A_TR),MIN(AN16,(AD16+AE16+AM16)-(O16+N16)/CL_A_TR),0)</f>
        <v>0</v>
      </c>
      <c r="AQ16" s="19" t="n">
        <f aca="false">AD16-MIN(AD16,MAX(0,AP16-(0)))</f>
        <v>248</v>
      </c>
      <c r="AR16" s="19" t="n">
        <f aca="false">AE16-MIN(AE16,MAX(0,AP16-(AD16)))</f>
        <v>44</v>
      </c>
      <c r="AS16" s="19" t="n">
        <f aca="false">AM16-MIN(AM16,MAX(0,AP16-(AD16+AE16)))</f>
        <v>24</v>
      </c>
      <c r="AT16" s="19" t="n">
        <f aca="false">AG16-MIN(AG16,MAX(0,AP16-(AD16+AE16+AM16)))</f>
        <v>24</v>
      </c>
      <c r="AU16" s="19" t="n">
        <f aca="false">AH16-MIN(AH16,MAX(0,AP16-(AD16+AE16+AM16+AG16)))</f>
        <v>16</v>
      </c>
      <c r="AV16" s="19" t="n">
        <f aca="false">AN16-AP16</f>
        <v>2.63684048138731</v>
      </c>
      <c r="AW16" s="19" t="n">
        <f aca="false">CG15</f>
        <v>24</v>
      </c>
      <c r="AX16" s="19" t="n">
        <f aca="false">AW16*(CL_SOFR+CL_BBB_SP)/4</f>
        <v>0.432</v>
      </c>
      <c r="AY16" s="19" t="n">
        <f aca="false">MIN(AV16,AX16)</f>
        <v>0.432</v>
      </c>
      <c r="AZ16" s="19" t="n">
        <f aca="false">AT16+AX16-AY16</f>
        <v>24</v>
      </c>
      <c r="BA16" s="19" t="n">
        <f aca="false">AV16-AY16</f>
        <v>2.20484048138731</v>
      </c>
      <c r="BB16" s="20" t="n">
        <f aca="false">IF((AQ16+AR16+AS16+AZ16)&gt;0,(O16+N16)/(AQ16+AR16+AS16+AZ16),9.9)</f>
        <v>1.12353598122819</v>
      </c>
      <c r="BC16" s="19" t="n">
        <f aca="false">IF(AND(B16&lt;CL_LIFE,BB16&lt;CL_BBB_TR),MIN(BA16,(AQ16+AR16+AS16+AZ16)-(O16+N16)/CL_BBB_TR),0)</f>
        <v>0</v>
      </c>
      <c r="BD16" s="19" t="n">
        <f aca="false">AQ16-MIN(AQ16,MAX(0,BC16-(0)))</f>
        <v>248</v>
      </c>
      <c r="BE16" s="19" t="n">
        <f aca="false">AR16-MIN(AR16,MAX(0,BC16-(AQ16)))</f>
        <v>44</v>
      </c>
      <c r="BF16" s="19" t="n">
        <f aca="false">AS16-MIN(AS16,MAX(0,BC16-(AQ16+AR16)))</f>
        <v>24</v>
      </c>
      <c r="BG16" s="19" t="n">
        <f aca="false">AZ16-MIN(AZ16,MAX(0,BC16-(AQ16+AR16+AS16)))</f>
        <v>24</v>
      </c>
      <c r="BH16" s="19" t="n">
        <f aca="false">AU16-MIN(AU16,MAX(0,BC16-(AQ16+AR16+AS16+AZ16)))</f>
        <v>16</v>
      </c>
      <c r="BI16" s="19" t="n">
        <f aca="false">BA16-BC16</f>
        <v>2.20484048138731</v>
      </c>
      <c r="BJ16" s="19" t="n">
        <f aca="false">CH15</f>
        <v>16</v>
      </c>
      <c r="BK16" s="19" t="n">
        <f aca="false">BJ16*(CL_SOFR+CL_BB_SP)/4</f>
        <v>0.396</v>
      </c>
      <c r="BL16" s="19" t="n">
        <f aca="false">MIN(BI16,BK16)</f>
        <v>0.396</v>
      </c>
      <c r="BM16" s="19" t="n">
        <f aca="false">BH16+BK16-BL16</f>
        <v>16</v>
      </c>
      <c r="BN16" s="19" t="n">
        <f aca="false">BI16-BL16</f>
        <v>1.80884048138731</v>
      </c>
      <c r="BO16" s="20" t="n">
        <f aca="false">IF((BD16+BE16+BF16+BG16+BM16)&gt;0,(O16+N16)/(BD16+BE16+BF16+BG16+BM16),9.9)</f>
        <v>1.07303998207187</v>
      </c>
      <c r="BP16" s="19" t="n">
        <f aca="false">IF(AND(B16&lt;CL_LIFE,BO16&lt;CL_BB_TR),MIN(BN16,(BD16+BE16+BF16+BG16+BM16)-(O16+N16)/CL_BB_TR),0)</f>
        <v>0</v>
      </c>
      <c r="BQ16" s="19" t="n">
        <f aca="false">BD16-MIN(BD16,MAX(0,BP16-(0)))</f>
        <v>248</v>
      </c>
      <c r="BR16" s="19" t="n">
        <f aca="false">BE16-MIN(BE16,MAX(0,BP16-(BD16)))</f>
        <v>44</v>
      </c>
      <c r="BS16" s="19" t="n">
        <f aca="false">BF16-MIN(BF16,MAX(0,BP16-(BD16+BE16)))</f>
        <v>24</v>
      </c>
      <c r="BT16" s="19" t="n">
        <f aca="false">BG16-MIN(BG16,MAX(0,BP16-(BD16+BE16+BF16)))</f>
        <v>24</v>
      </c>
      <c r="BU16" s="19" t="n">
        <f aca="false">BM16-MIN(BM16,MAX(0,BP16-(BD16+BE16+BF16+BG16)))</f>
        <v>16</v>
      </c>
      <c r="BV16" s="19" t="n">
        <f aca="false">BN16-BP16</f>
        <v>1.80884048138731</v>
      </c>
      <c r="BW16" s="19" t="n">
        <f aca="false">MIN(BV16,E16*CL_SUBF/4)</f>
        <v>0.287827103723928</v>
      </c>
      <c r="BX16" s="19" t="n">
        <f aca="false">BV16-BW16</f>
        <v>1.52101337766338</v>
      </c>
      <c r="BY16" s="19" t="n">
        <f aca="false">MIN(BQ16,MAX(0,N16-(0)))</f>
        <v>0</v>
      </c>
      <c r="BZ16" s="19" t="n">
        <f aca="false">MIN(BR16,MAX(0,N16-(BQ16)))</f>
        <v>0</v>
      </c>
      <c r="CA16" s="19" t="n">
        <f aca="false">MIN(BS16,MAX(0,N16-(BQ16+BR16)))</f>
        <v>0</v>
      </c>
      <c r="CB16" s="19" t="n">
        <f aca="false">MIN(BT16,MAX(0,N16-(BQ16+BR16+BS16)))</f>
        <v>0</v>
      </c>
      <c r="CC16" s="19" t="n">
        <f aca="false">MIN(BU16,MAX(0,N16-(BQ16+BR16+BS16+BT16)))</f>
        <v>0</v>
      </c>
      <c r="CD16" s="19" t="n">
        <f aca="false">BQ16-BY16</f>
        <v>248</v>
      </c>
      <c r="CE16" s="19" t="n">
        <f aca="false">BR16-BZ16</f>
        <v>44</v>
      </c>
      <c r="CF16" s="19" t="n">
        <f aca="false">BS16-CA16</f>
        <v>24</v>
      </c>
      <c r="CG16" s="19" t="n">
        <f aca="false">BT16-CB16</f>
        <v>24</v>
      </c>
      <c r="CH16" s="19" t="n">
        <f aca="false">BU16-CC16</f>
        <v>16</v>
      </c>
      <c r="CI16" s="19" t="n">
        <f aca="false">MAX(0,N16-(BQ16+BR16+BS16+BT16+BU16))</f>
        <v>0</v>
      </c>
      <c r="CJ16" s="19" t="n">
        <f aca="false">BX16+CI16</f>
        <v>1.52101337766338</v>
      </c>
      <c r="CK16" s="19" t="n">
        <f aca="false">AC16+AP16+BC16+BP16</f>
        <v>0</v>
      </c>
      <c r="CL16" s="18" t="n">
        <f aca="false">IF(OR(AND(B16&lt;CL_LIFE,AB16&lt;CL_AA_TR),AND(B16&lt;CL_LIFE,AO16&lt;CL_A_TR),AND(B16&lt;CL_LIFE,BB16&lt;CL_BBB_TR),AND(B16&lt;CL_LIFE,BO16&lt;CL_BB_TR)),1,0)</f>
        <v>0</v>
      </c>
    </row>
    <row r="17" customFormat="false" ht="15" hidden="false" customHeight="false" outlineLevel="0" collapsed="false">
      <c r="B17" s="18" t="n">
        <v>13</v>
      </c>
      <c r="C17" s="18" t="n">
        <f aca="false">INT((B17-1)/4)+1</f>
        <v>4</v>
      </c>
      <c r="D17" s="20" t="n">
        <f aca="false">INDEX(CL_CDR_STRESS,1,C17)</f>
        <v>0.03</v>
      </c>
      <c r="E17" s="19" t="n">
        <f aca="false">O16</f>
        <v>382.002233617585</v>
      </c>
      <c r="F17" s="19" t="n">
        <f aca="false">E17*(1-(1-D17)^0.25)</f>
        <v>2.89782414242966</v>
      </c>
      <c r="G17" s="19" t="n">
        <f aca="false">F17*CL_REC</f>
        <v>2.02847689970076</v>
      </c>
      <c r="H17" s="19" t="n">
        <f aca="false">F17-G17</f>
        <v>0.869347242728898</v>
      </c>
      <c r="I17" s="19" t="n">
        <f aca="false">E17-F17</f>
        <v>379.104409475155</v>
      </c>
      <c r="J17" s="19" t="n">
        <f aca="false">I17*(CL_SOFR+CL_WAS)/4</f>
        <v>7.10820767765916</v>
      </c>
      <c r="K17" s="19" t="n">
        <f aca="false">IF(B17&lt;=CL_RP,0,I17*(1-(1-CL_PP)^0.25))</f>
        <v>0</v>
      </c>
      <c r="L17" s="19" t="n">
        <f aca="false">IF(B17&lt;=CL_RP,I17+G17,I17-K17)</f>
        <v>381.132886374856</v>
      </c>
      <c r="M17" s="19" t="n">
        <f aca="false">IF(B17=CL_LIFE,L17*CL_PX,0)</f>
        <v>0</v>
      </c>
      <c r="N17" s="19" t="n">
        <f aca="false">IF(B17&lt;=CL_RP,0,K17+G17)+M17</f>
        <v>0</v>
      </c>
      <c r="O17" s="19" t="n">
        <f aca="false">IF(B17&gt;=CL_LIFE,0,L17)</f>
        <v>381.132886374856</v>
      </c>
      <c r="P17" s="19" t="n">
        <f aca="false">MIN(J17,E17*(CL_SEXP+CL_SFEE)/4)</f>
        <v>0.191001116808793</v>
      </c>
      <c r="Q17" s="19" t="n">
        <f aca="false">J17-P17</f>
        <v>6.91720656085037</v>
      </c>
      <c r="R17" s="19" t="n">
        <f aca="false">CD16</f>
        <v>248</v>
      </c>
      <c r="S17" s="19" t="n">
        <f aca="false">R17*(CL_SOFR+CL_AAA_SP)/4</f>
        <v>3.255</v>
      </c>
      <c r="T17" s="19" t="n">
        <f aca="false">MIN(Q17,S17)</f>
        <v>3.255</v>
      </c>
      <c r="U17" s="19" t="n">
        <f aca="false">R17</f>
        <v>248</v>
      </c>
      <c r="V17" s="19" t="n">
        <f aca="false">Q17-T17</f>
        <v>3.66220656085037</v>
      </c>
      <c r="W17" s="19" t="n">
        <f aca="false">CE16</f>
        <v>44</v>
      </c>
      <c r="X17" s="19" t="n">
        <f aca="false">W17*(CL_SOFR+CL_AA_SP)/4</f>
        <v>0.6325</v>
      </c>
      <c r="Y17" s="19" t="n">
        <f aca="false">MIN(V17,X17)</f>
        <v>0.6325</v>
      </c>
      <c r="Z17" s="19" t="n">
        <f aca="false">W17</f>
        <v>44</v>
      </c>
      <c r="AA17" s="19" t="n">
        <f aca="false">V17-Y17</f>
        <v>3.02970656085037</v>
      </c>
      <c r="AB17" s="20" t="n">
        <f aca="false">IF((U17+Z17)&gt;0,(O17+N17)/(U17+Z17),9.9)</f>
        <v>1.3052496108728</v>
      </c>
      <c r="AC17" s="19" t="n">
        <f aca="false">IF(AND(B17&lt;CL_LIFE,AB17&lt;CL_AA_TR),MIN(AA17,(U17+Z17)-(O17+N17)/CL_AA_TR),0)</f>
        <v>0</v>
      </c>
      <c r="AD17" s="19" t="n">
        <f aca="false">U17-MIN(U17,MAX(0,AC17-(0)))</f>
        <v>248</v>
      </c>
      <c r="AE17" s="19" t="n">
        <f aca="false">Z17-MIN(Z17,MAX(0,AC17-(U17)))</f>
        <v>44</v>
      </c>
      <c r="AF17" s="19" t="n">
        <f aca="false">AJ17-MIN(AJ17,MAX(0,AC17-(U17+Z17)))</f>
        <v>24</v>
      </c>
      <c r="AG17" s="19" t="n">
        <f aca="false">AW17-MIN(AW17,MAX(0,AC17-(U17+Z17+AJ17)))</f>
        <v>24</v>
      </c>
      <c r="AH17" s="19" t="n">
        <f aca="false">BJ17-MIN(BJ17,MAX(0,AC17-(U17+Z17+AJ17+AW17)))</f>
        <v>16</v>
      </c>
      <c r="AI17" s="19" t="n">
        <f aca="false">AA17-AC17</f>
        <v>3.02970656085037</v>
      </c>
      <c r="AJ17" s="19" t="n">
        <f aca="false">CF16</f>
        <v>24</v>
      </c>
      <c r="AK17" s="19" t="n">
        <f aca="false">AJ17*(CL_SOFR+CL_A_SP)/4</f>
        <v>0.369</v>
      </c>
      <c r="AL17" s="19" t="n">
        <f aca="false">MIN(AI17,AK17)</f>
        <v>0.369</v>
      </c>
      <c r="AM17" s="19" t="n">
        <f aca="false">AF17+AK17-AL17</f>
        <v>24</v>
      </c>
      <c r="AN17" s="19" t="n">
        <f aca="false">AI17-AL17</f>
        <v>2.66070656085037</v>
      </c>
      <c r="AO17" s="20" t="n">
        <f aca="false">IF((AD17+AE17+AM17)&gt;0,(O17+N17)/(AD17+AE17+AM17),9.9)</f>
        <v>1.20611672903435</v>
      </c>
      <c r="AP17" s="19" t="n">
        <f aca="false">IF(AND(B17&lt;CL_LIFE,AO17&lt;CL_A_TR),MIN(AN17,(AD17+AE17+AM17)-(O17+N17)/CL_A_TR),0)</f>
        <v>0</v>
      </c>
      <c r="AQ17" s="19" t="n">
        <f aca="false">AD17-MIN(AD17,MAX(0,AP17-(0)))</f>
        <v>248</v>
      </c>
      <c r="AR17" s="19" t="n">
        <f aca="false">AE17-MIN(AE17,MAX(0,AP17-(AD17)))</f>
        <v>44</v>
      </c>
      <c r="AS17" s="19" t="n">
        <f aca="false">AM17-MIN(AM17,MAX(0,AP17-(AD17+AE17)))</f>
        <v>24</v>
      </c>
      <c r="AT17" s="19" t="n">
        <f aca="false">AG17-MIN(AG17,MAX(0,AP17-(AD17+AE17+AM17)))</f>
        <v>24</v>
      </c>
      <c r="AU17" s="19" t="n">
        <f aca="false">AH17-MIN(AH17,MAX(0,AP17-(AD17+AE17+AM17+AG17)))</f>
        <v>16</v>
      </c>
      <c r="AV17" s="19" t="n">
        <f aca="false">AN17-AP17</f>
        <v>2.66070656085037</v>
      </c>
      <c r="AW17" s="19" t="n">
        <f aca="false">CG16</f>
        <v>24</v>
      </c>
      <c r="AX17" s="19" t="n">
        <f aca="false">AW17*(CL_SOFR+CL_BBB_SP)/4</f>
        <v>0.432</v>
      </c>
      <c r="AY17" s="19" t="n">
        <f aca="false">MIN(AV17,AX17)</f>
        <v>0.432</v>
      </c>
      <c r="AZ17" s="19" t="n">
        <f aca="false">AT17+AX17-AY17</f>
        <v>24</v>
      </c>
      <c r="BA17" s="19" t="n">
        <f aca="false">AV17-AY17</f>
        <v>2.22870656085037</v>
      </c>
      <c r="BB17" s="20" t="n">
        <f aca="false">IF((AQ17+AR17+AS17+AZ17)&gt;0,(O17+N17)/(AQ17+AR17+AS17+AZ17),9.9)</f>
        <v>1.12097907757311</v>
      </c>
      <c r="BC17" s="19" t="n">
        <f aca="false">IF(AND(B17&lt;CL_LIFE,BB17&lt;CL_BBB_TR),MIN(BA17,(AQ17+AR17+AS17+AZ17)-(O17+N17)/CL_BBB_TR),0)</f>
        <v>0</v>
      </c>
      <c r="BD17" s="19" t="n">
        <f aca="false">AQ17-MIN(AQ17,MAX(0,BC17-(0)))</f>
        <v>248</v>
      </c>
      <c r="BE17" s="19" t="n">
        <f aca="false">AR17-MIN(AR17,MAX(0,BC17-(AQ17)))</f>
        <v>44</v>
      </c>
      <c r="BF17" s="19" t="n">
        <f aca="false">AS17-MIN(AS17,MAX(0,BC17-(AQ17+AR17)))</f>
        <v>24</v>
      </c>
      <c r="BG17" s="19" t="n">
        <f aca="false">AZ17-MIN(AZ17,MAX(0,BC17-(AQ17+AR17+AS17)))</f>
        <v>24</v>
      </c>
      <c r="BH17" s="19" t="n">
        <f aca="false">AU17-MIN(AU17,MAX(0,BC17-(AQ17+AR17+AS17+AZ17)))</f>
        <v>16</v>
      </c>
      <c r="BI17" s="19" t="n">
        <f aca="false">BA17-BC17</f>
        <v>2.22870656085037</v>
      </c>
      <c r="BJ17" s="19" t="n">
        <f aca="false">CH16</f>
        <v>16</v>
      </c>
      <c r="BK17" s="19" t="n">
        <f aca="false">BJ17*(CL_SOFR+CL_BB_SP)/4</f>
        <v>0.396</v>
      </c>
      <c r="BL17" s="19" t="n">
        <f aca="false">MIN(BI17,BK17)</f>
        <v>0.396</v>
      </c>
      <c r="BM17" s="19" t="n">
        <f aca="false">BH17+BK17-BL17</f>
        <v>16</v>
      </c>
      <c r="BN17" s="19" t="n">
        <f aca="false">BI17-BL17</f>
        <v>1.83270656085037</v>
      </c>
      <c r="BO17" s="20" t="n">
        <f aca="false">IF((BD17+BE17+BF17+BG17+BM17)&gt;0,(O17+N17)/(BD17+BE17+BF17+BG17+BM17),9.9)</f>
        <v>1.07059799543499</v>
      </c>
      <c r="BP17" s="19" t="n">
        <f aca="false">IF(AND(B17&lt;CL_LIFE,BO17&lt;CL_BB_TR),MIN(BN17,(BD17+BE17+BF17+BG17+BM17)-(O17+N17)/CL_BB_TR),0)</f>
        <v>0</v>
      </c>
      <c r="BQ17" s="19" t="n">
        <f aca="false">BD17-MIN(BD17,MAX(0,BP17-(0)))</f>
        <v>248</v>
      </c>
      <c r="BR17" s="19" t="n">
        <f aca="false">BE17-MIN(BE17,MAX(0,BP17-(BD17)))</f>
        <v>44</v>
      </c>
      <c r="BS17" s="19" t="n">
        <f aca="false">BF17-MIN(BF17,MAX(0,BP17-(BD17+BE17)))</f>
        <v>24</v>
      </c>
      <c r="BT17" s="19" t="n">
        <f aca="false">BG17-MIN(BG17,MAX(0,BP17-(BD17+BE17+BF17)))</f>
        <v>24</v>
      </c>
      <c r="BU17" s="19" t="n">
        <f aca="false">BM17-MIN(BM17,MAX(0,BP17-(BD17+BE17+BF17+BG17)))</f>
        <v>16</v>
      </c>
      <c r="BV17" s="19" t="n">
        <f aca="false">BN17-BP17</f>
        <v>1.83270656085037</v>
      </c>
      <c r="BW17" s="19" t="n">
        <f aca="false">MIN(BV17,E17*CL_SUBF/4)</f>
        <v>0.286501675213189</v>
      </c>
      <c r="BX17" s="19" t="n">
        <f aca="false">BV17-BW17</f>
        <v>1.54620488563718</v>
      </c>
      <c r="BY17" s="19" t="n">
        <f aca="false">MIN(BQ17,MAX(0,N17-(0)))</f>
        <v>0</v>
      </c>
      <c r="BZ17" s="19" t="n">
        <f aca="false">MIN(BR17,MAX(0,N17-(BQ17)))</f>
        <v>0</v>
      </c>
      <c r="CA17" s="19" t="n">
        <f aca="false">MIN(BS17,MAX(0,N17-(BQ17+BR17)))</f>
        <v>0</v>
      </c>
      <c r="CB17" s="19" t="n">
        <f aca="false">MIN(BT17,MAX(0,N17-(BQ17+BR17+BS17)))</f>
        <v>0</v>
      </c>
      <c r="CC17" s="19" t="n">
        <f aca="false">MIN(BU17,MAX(0,N17-(BQ17+BR17+BS17+BT17)))</f>
        <v>0</v>
      </c>
      <c r="CD17" s="19" t="n">
        <f aca="false">BQ17-BY17</f>
        <v>248</v>
      </c>
      <c r="CE17" s="19" t="n">
        <f aca="false">BR17-BZ17</f>
        <v>44</v>
      </c>
      <c r="CF17" s="19" t="n">
        <f aca="false">BS17-CA17</f>
        <v>24</v>
      </c>
      <c r="CG17" s="19" t="n">
        <f aca="false">BT17-CB17</f>
        <v>24</v>
      </c>
      <c r="CH17" s="19" t="n">
        <f aca="false">BU17-CC17</f>
        <v>16</v>
      </c>
      <c r="CI17" s="19" t="n">
        <f aca="false">MAX(0,N17-(BQ17+BR17+BS17+BT17+BU17))</f>
        <v>0</v>
      </c>
      <c r="CJ17" s="19" t="n">
        <f aca="false">BX17+CI17</f>
        <v>1.54620488563718</v>
      </c>
      <c r="CK17" s="19" t="n">
        <f aca="false">AC17+AP17+BC17+BP17</f>
        <v>0</v>
      </c>
      <c r="CL17" s="18" t="n">
        <f aca="false">IF(OR(AND(B17&lt;CL_LIFE,AB17&lt;CL_AA_TR),AND(B17&lt;CL_LIFE,AO17&lt;CL_A_TR),AND(B17&lt;CL_LIFE,BB17&lt;CL_BBB_TR),AND(B17&lt;CL_LIFE,BO17&lt;CL_BB_TR)),1,0)</f>
        <v>0</v>
      </c>
    </row>
    <row r="18" customFormat="false" ht="15" hidden="false" customHeight="false" outlineLevel="0" collapsed="false">
      <c r="B18" s="18" t="n">
        <v>14</v>
      </c>
      <c r="C18" s="18" t="n">
        <f aca="false">INT((B18-1)/4)+1</f>
        <v>4</v>
      </c>
      <c r="D18" s="20" t="n">
        <f aca="false">INDEX(CL_CDR_STRESS,1,C18)</f>
        <v>0.03</v>
      </c>
      <c r="E18" s="19" t="n">
        <f aca="false">O17</f>
        <v>381.132886374856</v>
      </c>
      <c r="F18" s="19" t="n">
        <f aca="false">E18*(1-(1-D18)^0.25)</f>
        <v>2.89122937620466</v>
      </c>
      <c r="G18" s="19" t="n">
        <f aca="false">F18*CL_REC</f>
        <v>2.02386056334326</v>
      </c>
      <c r="H18" s="19" t="n">
        <f aca="false">F18-G18</f>
        <v>0.867368812861399</v>
      </c>
      <c r="I18" s="19" t="n">
        <f aca="false">E18-F18</f>
        <v>378.241656998652</v>
      </c>
      <c r="J18" s="19" t="n">
        <f aca="false">I18*(CL_SOFR+CL_WAS)/4</f>
        <v>7.09203106872472</v>
      </c>
      <c r="K18" s="19" t="n">
        <f aca="false">IF(B18&lt;=CL_RP,0,I18*(1-(1-CL_PP)^0.25))</f>
        <v>0</v>
      </c>
      <c r="L18" s="19" t="n">
        <f aca="false">IF(B18&lt;=CL_RP,I18+G18,I18-K18)</f>
        <v>380.265517561995</v>
      </c>
      <c r="M18" s="19" t="n">
        <f aca="false">IF(B18=CL_LIFE,L18*CL_PX,0)</f>
        <v>0</v>
      </c>
      <c r="N18" s="19" t="n">
        <f aca="false">IF(B18&lt;=CL_RP,0,K18+G18)+M18</f>
        <v>0</v>
      </c>
      <c r="O18" s="19" t="n">
        <f aca="false">IF(B18&gt;=CL_LIFE,0,L18)</f>
        <v>380.265517561995</v>
      </c>
      <c r="P18" s="19" t="n">
        <f aca="false">MIN(J18,E18*(CL_SEXP+CL_SFEE)/4)</f>
        <v>0.190566443187428</v>
      </c>
      <c r="Q18" s="19" t="n">
        <f aca="false">J18-P18</f>
        <v>6.90146462553729</v>
      </c>
      <c r="R18" s="19" t="n">
        <f aca="false">CD17</f>
        <v>248</v>
      </c>
      <c r="S18" s="19" t="n">
        <f aca="false">R18*(CL_SOFR+CL_AAA_SP)/4</f>
        <v>3.255</v>
      </c>
      <c r="T18" s="19" t="n">
        <f aca="false">MIN(Q18,S18)</f>
        <v>3.255</v>
      </c>
      <c r="U18" s="19" t="n">
        <f aca="false">R18</f>
        <v>248</v>
      </c>
      <c r="V18" s="19" t="n">
        <f aca="false">Q18-T18</f>
        <v>3.64646462553729</v>
      </c>
      <c r="W18" s="19" t="n">
        <f aca="false">CE17</f>
        <v>44</v>
      </c>
      <c r="X18" s="19" t="n">
        <f aca="false">W18*(CL_SOFR+CL_AA_SP)/4</f>
        <v>0.6325</v>
      </c>
      <c r="Y18" s="19" t="n">
        <f aca="false">MIN(V18,X18)</f>
        <v>0.6325</v>
      </c>
      <c r="Z18" s="19" t="n">
        <f aca="false">W18</f>
        <v>44</v>
      </c>
      <c r="AA18" s="19" t="n">
        <f aca="false">V18-Y18</f>
        <v>3.01396462553729</v>
      </c>
      <c r="AB18" s="20" t="n">
        <f aca="false">IF((U18+Z18)&gt;0,(O18+N18)/(U18+Z18),9.9)</f>
        <v>1.30227916973286</v>
      </c>
      <c r="AC18" s="19" t="n">
        <f aca="false">IF(AND(B18&lt;CL_LIFE,AB18&lt;CL_AA_TR),MIN(AA18,(U18+Z18)-(O18+N18)/CL_AA_TR),0)</f>
        <v>0</v>
      </c>
      <c r="AD18" s="19" t="n">
        <f aca="false">U18-MIN(U18,MAX(0,AC18-(0)))</f>
        <v>248</v>
      </c>
      <c r="AE18" s="19" t="n">
        <f aca="false">Z18-MIN(Z18,MAX(0,AC18-(U18)))</f>
        <v>44</v>
      </c>
      <c r="AF18" s="19" t="n">
        <f aca="false">AJ18-MIN(AJ18,MAX(0,AC18-(U18+Z18)))</f>
        <v>24</v>
      </c>
      <c r="AG18" s="19" t="n">
        <f aca="false">AW18-MIN(AW18,MAX(0,AC18-(U18+Z18+AJ18)))</f>
        <v>24</v>
      </c>
      <c r="AH18" s="19" t="n">
        <f aca="false">BJ18-MIN(BJ18,MAX(0,AC18-(U18+Z18+AJ18+AW18)))</f>
        <v>16</v>
      </c>
      <c r="AI18" s="19" t="n">
        <f aca="false">AA18-AC18</f>
        <v>3.01396462553729</v>
      </c>
      <c r="AJ18" s="19" t="n">
        <f aca="false">CF17</f>
        <v>24</v>
      </c>
      <c r="AK18" s="19" t="n">
        <f aca="false">AJ18*(CL_SOFR+CL_A_SP)/4</f>
        <v>0.369</v>
      </c>
      <c r="AL18" s="19" t="n">
        <f aca="false">MIN(AI18,AK18)</f>
        <v>0.369</v>
      </c>
      <c r="AM18" s="19" t="n">
        <f aca="false">AF18+AK18-AL18</f>
        <v>24</v>
      </c>
      <c r="AN18" s="19" t="n">
        <f aca="false">AI18-AL18</f>
        <v>2.64496462553729</v>
      </c>
      <c r="AO18" s="20" t="n">
        <f aca="false">IF((AD18+AE18+AM18)&gt;0,(O18+N18)/(AD18+AE18+AM18),9.9)</f>
        <v>1.20337189101897</v>
      </c>
      <c r="AP18" s="19" t="n">
        <f aca="false">IF(AND(B18&lt;CL_LIFE,AO18&lt;CL_A_TR),MIN(AN18,(AD18+AE18+AM18)-(O18+N18)/CL_A_TR),0)</f>
        <v>0</v>
      </c>
      <c r="AQ18" s="19" t="n">
        <f aca="false">AD18-MIN(AD18,MAX(0,AP18-(0)))</f>
        <v>248</v>
      </c>
      <c r="AR18" s="19" t="n">
        <f aca="false">AE18-MIN(AE18,MAX(0,AP18-(AD18)))</f>
        <v>44</v>
      </c>
      <c r="AS18" s="19" t="n">
        <f aca="false">AM18-MIN(AM18,MAX(0,AP18-(AD18+AE18)))</f>
        <v>24</v>
      </c>
      <c r="AT18" s="19" t="n">
        <f aca="false">AG18-MIN(AG18,MAX(0,AP18-(AD18+AE18+AM18)))</f>
        <v>24</v>
      </c>
      <c r="AU18" s="19" t="n">
        <f aca="false">AH18-MIN(AH18,MAX(0,AP18-(AD18+AE18+AM18+AG18)))</f>
        <v>16</v>
      </c>
      <c r="AV18" s="19" t="n">
        <f aca="false">AN18-AP18</f>
        <v>2.64496462553729</v>
      </c>
      <c r="AW18" s="19" t="n">
        <f aca="false">CG17</f>
        <v>24</v>
      </c>
      <c r="AX18" s="19" t="n">
        <f aca="false">AW18*(CL_SOFR+CL_BBB_SP)/4</f>
        <v>0.432</v>
      </c>
      <c r="AY18" s="19" t="n">
        <f aca="false">MIN(AV18,AX18)</f>
        <v>0.432</v>
      </c>
      <c r="AZ18" s="19" t="n">
        <f aca="false">AT18+AX18-AY18</f>
        <v>24</v>
      </c>
      <c r="BA18" s="19" t="n">
        <f aca="false">AV18-AY18</f>
        <v>2.21296462553729</v>
      </c>
      <c r="BB18" s="20" t="n">
        <f aca="false">IF((AQ18+AR18+AS18+AZ18)&gt;0,(O18+N18)/(AQ18+AR18+AS18+AZ18),9.9)</f>
        <v>1.1184279928294</v>
      </c>
      <c r="BC18" s="19" t="n">
        <f aca="false">IF(AND(B18&lt;CL_LIFE,BB18&lt;CL_BBB_TR),MIN(BA18,(AQ18+AR18+AS18+AZ18)-(O18+N18)/CL_BBB_TR),0)</f>
        <v>0</v>
      </c>
      <c r="BD18" s="19" t="n">
        <f aca="false">AQ18-MIN(AQ18,MAX(0,BC18-(0)))</f>
        <v>248</v>
      </c>
      <c r="BE18" s="19" t="n">
        <f aca="false">AR18-MIN(AR18,MAX(0,BC18-(AQ18)))</f>
        <v>44</v>
      </c>
      <c r="BF18" s="19" t="n">
        <f aca="false">AS18-MIN(AS18,MAX(0,BC18-(AQ18+AR18)))</f>
        <v>24</v>
      </c>
      <c r="BG18" s="19" t="n">
        <f aca="false">AZ18-MIN(AZ18,MAX(0,BC18-(AQ18+AR18+AS18)))</f>
        <v>24</v>
      </c>
      <c r="BH18" s="19" t="n">
        <f aca="false">AU18-MIN(AU18,MAX(0,BC18-(AQ18+AR18+AS18+AZ18)))</f>
        <v>16</v>
      </c>
      <c r="BI18" s="19" t="n">
        <f aca="false">BA18-BC18</f>
        <v>2.21296462553729</v>
      </c>
      <c r="BJ18" s="19" t="n">
        <f aca="false">CH17</f>
        <v>16</v>
      </c>
      <c r="BK18" s="19" t="n">
        <f aca="false">BJ18*(CL_SOFR+CL_BB_SP)/4</f>
        <v>0.396</v>
      </c>
      <c r="BL18" s="19" t="n">
        <f aca="false">MIN(BI18,BK18)</f>
        <v>0.396</v>
      </c>
      <c r="BM18" s="19" t="n">
        <f aca="false">BH18+BK18-BL18</f>
        <v>16</v>
      </c>
      <c r="BN18" s="19" t="n">
        <f aca="false">BI18-BL18</f>
        <v>1.81696462553729</v>
      </c>
      <c r="BO18" s="20" t="n">
        <f aca="false">IF((BD18+BE18+BF18+BG18+BM18)&gt;0,(O18+N18)/(BD18+BE18+BF18+BG18+BM18),9.9)</f>
        <v>1.06816156618538</v>
      </c>
      <c r="BP18" s="19" t="n">
        <f aca="false">IF(AND(B18&lt;CL_LIFE,BO18&lt;CL_BB_TR),MIN(BN18,(BD18+BE18+BF18+BG18+BM18)-(O18+N18)/CL_BB_TR),0)</f>
        <v>0</v>
      </c>
      <c r="BQ18" s="19" t="n">
        <f aca="false">BD18-MIN(BD18,MAX(0,BP18-(0)))</f>
        <v>248</v>
      </c>
      <c r="BR18" s="19" t="n">
        <f aca="false">BE18-MIN(BE18,MAX(0,BP18-(BD18)))</f>
        <v>44</v>
      </c>
      <c r="BS18" s="19" t="n">
        <f aca="false">BF18-MIN(BF18,MAX(0,BP18-(BD18+BE18)))</f>
        <v>24</v>
      </c>
      <c r="BT18" s="19" t="n">
        <f aca="false">BG18-MIN(BG18,MAX(0,BP18-(BD18+BE18+BF18)))</f>
        <v>24</v>
      </c>
      <c r="BU18" s="19" t="n">
        <f aca="false">BM18-MIN(BM18,MAX(0,BP18-(BD18+BE18+BF18+BG18)))</f>
        <v>16</v>
      </c>
      <c r="BV18" s="19" t="n">
        <f aca="false">BN18-BP18</f>
        <v>1.81696462553729</v>
      </c>
      <c r="BW18" s="19" t="n">
        <f aca="false">MIN(BV18,E18*CL_SUBF/4)</f>
        <v>0.285849664781142</v>
      </c>
      <c r="BX18" s="19" t="n">
        <f aca="false">BV18-BW18</f>
        <v>1.53111496075615</v>
      </c>
      <c r="BY18" s="19" t="n">
        <f aca="false">MIN(BQ18,MAX(0,N18-(0)))</f>
        <v>0</v>
      </c>
      <c r="BZ18" s="19" t="n">
        <f aca="false">MIN(BR18,MAX(0,N18-(BQ18)))</f>
        <v>0</v>
      </c>
      <c r="CA18" s="19" t="n">
        <f aca="false">MIN(BS18,MAX(0,N18-(BQ18+BR18)))</f>
        <v>0</v>
      </c>
      <c r="CB18" s="19" t="n">
        <f aca="false">MIN(BT18,MAX(0,N18-(BQ18+BR18+BS18)))</f>
        <v>0</v>
      </c>
      <c r="CC18" s="19" t="n">
        <f aca="false">MIN(BU18,MAX(0,N18-(BQ18+BR18+BS18+BT18)))</f>
        <v>0</v>
      </c>
      <c r="CD18" s="19" t="n">
        <f aca="false">BQ18-BY18</f>
        <v>248</v>
      </c>
      <c r="CE18" s="19" t="n">
        <f aca="false">BR18-BZ18</f>
        <v>44</v>
      </c>
      <c r="CF18" s="19" t="n">
        <f aca="false">BS18-CA18</f>
        <v>24</v>
      </c>
      <c r="CG18" s="19" t="n">
        <f aca="false">BT18-CB18</f>
        <v>24</v>
      </c>
      <c r="CH18" s="19" t="n">
        <f aca="false">BU18-CC18</f>
        <v>16</v>
      </c>
      <c r="CI18" s="19" t="n">
        <f aca="false">MAX(0,N18-(BQ18+BR18+BS18+BT18+BU18))</f>
        <v>0</v>
      </c>
      <c r="CJ18" s="19" t="n">
        <f aca="false">BX18+CI18</f>
        <v>1.53111496075615</v>
      </c>
      <c r="CK18" s="19" t="n">
        <f aca="false">AC18+AP18+BC18+BP18</f>
        <v>0</v>
      </c>
      <c r="CL18" s="18" t="n">
        <f aca="false">IF(OR(AND(B18&lt;CL_LIFE,AB18&lt;CL_AA_TR),AND(B18&lt;CL_LIFE,AO18&lt;CL_A_TR),AND(B18&lt;CL_LIFE,BB18&lt;CL_BBB_TR),AND(B18&lt;CL_LIFE,BO18&lt;CL_BB_TR)),1,0)</f>
        <v>0</v>
      </c>
    </row>
    <row r="19" customFormat="false" ht="15" hidden="false" customHeight="false" outlineLevel="0" collapsed="false">
      <c r="B19" s="18" t="n">
        <v>15</v>
      </c>
      <c r="C19" s="18" t="n">
        <f aca="false">INT((B19-1)/4)+1</f>
        <v>4</v>
      </c>
      <c r="D19" s="20" t="n">
        <f aca="false">INDEX(CL_CDR_STRESS,1,C19)</f>
        <v>0.03</v>
      </c>
      <c r="E19" s="19" t="n">
        <f aca="false">O18</f>
        <v>380.265517561995</v>
      </c>
      <c r="F19" s="19" t="n">
        <f aca="false">E19*(1-(1-D19)^0.25)</f>
        <v>2.88464961811661</v>
      </c>
      <c r="G19" s="19" t="n">
        <f aca="false">F19*CL_REC</f>
        <v>2.01925473268163</v>
      </c>
      <c r="H19" s="19" t="n">
        <f aca="false">F19-G19</f>
        <v>0.865394885434982</v>
      </c>
      <c r="I19" s="19" t="n">
        <f aca="false">E19-F19</f>
        <v>377.380867943878</v>
      </c>
      <c r="J19" s="19" t="n">
        <f aca="false">I19*(CL_SOFR+CL_WAS)/4</f>
        <v>7.07589127394772</v>
      </c>
      <c r="K19" s="19" t="n">
        <f aca="false">IF(B19&lt;=CL_RP,0,I19*(1-(1-CL_PP)^0.25))</f>
        <v>0</v>
      </c>
      <c r="L19" s="19" t="n">
        <f aca="false">IF(B19&lt;=CL_RP,I19+G19,I19-K19)</f>
        <v>379.40012267656</v>
      </c>
      <c r="M19" s="19" t="n">
        <f aca="false">IF(B19=CL_LIFE,L19*CL_PX,0)</f>
        <v>0</v>
      </c>
      <c r="N19" s="19" t="n">
        <f aca="false">IF(B19&lt;=CL_RP,0,K19+G19)+M19</f>
        <v>0</v>
      </c>
      <c r="O19" s="19" t="n">
        <f aca="false">IF(B19&gt;=CL_LIFE,0,L19)</f>
        <v>379.40012267656</v>
      </c>
      <c r="P19" s="19" t="n">
        <f aca="false">MIN(J19,E19*(CL_SEXP+CL_SFEE)/4)</f>
        <v>0.190132758780997</v>
      </c>
      <c r="Q19" s="19" t="n">
        <f aca="false">J19-P19</f>
        <v>6.88575851516672</v>
      </c>
      <c r="R19" s="19" t="n">
        <f aca="false">CD18</f>
        <v>248</v>
      </c>
      <c r="S19" s="19" t="n">
        <f aca="false">R19*(CL_SOFR+CL_AAA_SP)/4</f>
        <v>3.255</v>
      </c>
      <c r="T19" s="19" t="n">
        <f aca="false">MIN(Q19,S19)</f>
        <v>3.255</v>
      </c>
      <c r="U19" s="19" t="n">
        <f aca="false">R19</f>
        <v>248</v>
      </c>
      <c r="V19" s="19" t="n">
        <f aca="false">Q19-T19</f>
        <v>3.63075851516672</v>
      </c>
      <c r="W19" s="19" t="n">
        <f aca="false">CE18</f>
        <v>44</v>
      </c>
      <c r="X19" s="19" t="n">
        <f aca="false">W19*(CL_SOFR+CL_AA_SP)/4</f>
        <v>0.6325</v>
      </c>
      <c r="Y19" s="19" t="n">
        <f aca="false">MIN(V19,X19)</f>
        <v>0.6325</v>
      </c>
      <c r="Z19" s="19" t="n">
        <f aca="false">W19</f>
        <v>44</v>
      </c>
      <c r="AA19" s="19" t="n">
        <f aca="false">V19-Y19</f>
        <v>2.99825851516672</v>
      </c>
      <c r="AB19" s="20" t="n">
        <f aca="false">IF((U19+Z19)&gt;0,(O19+N19)/(U19+Z19),9.9)</f>
        <v>1.29931548861836</v>
      </c>
      <c r="AC19" s="19" t="n">
        <f aca="false">IF(AND(B19&lt;CL_LIFE,AB19&lt;CL_AA_TR),MIN(AA19,(U19+Z19)-(O19+N19)/CL_AA_TR),0)</f>
        <v>0</v>
      </c>
      <c r="AD19" s="19" t="n">
        <f aca="false">U19-MIN(U19,MAX(0,AC19-(0)))</f>
        <v>248</v>
      </c>
      <c r="AE19" s="19" t="n">
        <f aca="false">Z19-MIN(Z19,MAX(0,AC19-(U19)))</f>
        <v>44</v>
      </c>
      <c r="AF19" s="19" t="n">
        <f aca="false">AJ19-MIN(AJ19,MAX(0,AC19-(U19+Z19)))</f>
        <v>24</v>
      </c>
      <c r="AG19" s="19" t="n">
        <f aca="false">AW19-MIN(AW19,MAX(0,AC19-(U19+Z19+AJ19)))</f>
        <v>24</v>
      </c>
      <c r="AH19" s="19" t="n">
        <f aca="false">BJ19-MIN(BJ19,MAX(0,AC19-(U19+Z19+AJ19+AW19)))</f>
        <v>16</v>
      </c>
      <c r="AI19" s="19" t="n">
        <f aca="false">AA19-AC19</f>
        <v>2.99825851516672</v>
      </c>
      <c r="AJ19" s="19" t="n">
        <f aca="false">CF18</f>
        <v>24</v>
      </c>
      <c r="AK19" s="19" t="n">
        <f aca="false">AJ19*(CL_SOFR+CL_A_SP)/4</f>
        <v>0.369</v>
      </c>
      <c r="AL19" s="19" t="n">
        <f aca="false">MIN(AI19,AK19)</f>
        <v>0.369</v>
      </c>
      <c r="AM19" s="19" t="n">
        <f aca="false">AF19+AK19-AL19</f>
        <v>24</v>
      </c>
      <c r="AN19" s="19" t="n">
        <f aca="false">AI19-AL19</f>
        <v>2.62925851516672</v>
      </c>
      <c r="AO19" s="20" t="n">
        <f aca="false">IF((AD19+AE19+AM19)&gt;0,(O19+N19)/(AD19+AE19+AM19),9.9)</f>
        <v>1.20063329960937</v>
      </c>
      <c r="AP19" s="19" t="n">
        <f aca="false">IF(AND(B19&lt;CL_LIFE,AO19&lt;CL_A_TR),MIN(AN19,(AD19+AE19+AM19)-(O19+N19)/CL_A_TR),0)</f>
        <v>0</v>
      </c>
      <c r="AQ19" s="19" t="n">
        <f aca="false">AD19-MIN(AD19,MAX(0,AP19-(0)))</f>
        <v>248</v>
      </c>
      <c r="AR19" s="19" t="n">
        <f aca="false">AE19-MIN(AE19,MAX(0,AP19-(AD19)))</f>
        <v>44</v>
      </c>
      <c r="AS19" s="19" t="n">
        <f aca="false">AM19-MIN(AM19,MAX(0,AP19-(AD19+AE19)))</f>
        <v>24</v>
      </c>
      <c r="AT19" s="19" t="n">
        <f aca="false">AG19-MIN(AG19,MAX(0,AP19-(AD19+AE19+AM19)))</f>
        <v>24</v>
      </c>
      <c r="AU19" s="19" t="n">
        <f aca="false">AH19-MIN(AH19,MAX(0,AP19-(AD19+AE19+AM19+AG19)))</f>
        <v>16</v>
      </c>
      <c r="AV19" s="19" t="n">
        <f aca="false">AN19-AP19</f>
        <v>2.62925851516672</v>
      </c>
      <c r="AW19" s="19" t="n">
        <f aca="false">CG18</f>
        <v>24</v>
      </c>
      <c r="AX19" s="19" t="n">
        <f aca="false">AW19*(CL_SOFR+CL_BBB_SP)/4</f>
        <v>0.432</v>
      </c>
      <c r="AY19" s="19" t="n">
        <f aca="false">MIN(AV19,AX19)</f>
        <v>0.432</v>
      </c>
      <c r="AZ19" s="19" t="n">
        <f aca="false">AT19+AX19-AY19</f>
        <v>24</v>
      </c>
      <c r="BA19" s="19" t="n">
        <f aca="false">AV19-AY19</f>
        <v>2.19725851516672</v>
      </c>
      <c r="BB19" s="20" t="n">
        <f aca="false">IF((AQ19+AR19+AS19+AZ19)&gt;0,(O19+N19)/(AQ19+AR19+AS19+AZ19),9.9)</f>
        <v>1.11588271375459</v>
      </c>
      <c r="BC19" s="19" t="n">
        <f aca="false">IF(AND(B19&lt;CL_LIFE,BB19&lt;CL_BBB_TR),MIN(BA19,(AQ19+AR19+AS19+AZ19)-(O19+N19)/CL_BBB_TR),0)</f>
        <v>0</v>
      </c>
      <c r="BD19" s="19" t="n">
        <f aca="false">AQ19-MIN(AQ19,MAX(0,BC19-(0)))</f>
        <v>248</v>
      </c>
      <c r="BE19" s="19" t="n">
        <f aca="false">AR19-MIN(AR19,MAX(0,BC19-(AQ19)))</f>
        <v>44</v>
      </c>
      <c r="BF19" s="19" t="n">
        <f aca="false">AS19-MIN(AS19,MAX(0,BC19-(AQ19+AR19)))</f>
        <v>24</v>
      </c>
      <c r="BG19" s="19" t="n">
        <f aca="false">AZ19-MIN(AZ19,MAX(0,BC19-(AQ19+AR19+AS19)))</f>
        <v>24</v>
      </c>
      <c r="BH19" s="19" t="n">
        <f aca="false">AU19-MIN(AU19,MAX(0,BC19-(AQ19+AR19+AS19+AZ19)))</f>
        <v>16</v>
      </c>
      <c r="BI19" s="19" t="n">
        <f aca="false">BA19-BC19</f>
        <v>2.19725851516672</v>
      </c>
      <c r="BJ19" s="19" t="n">
        <f aca="false">CH18</f>
        <v>16</v>
      </c>
      <c r="BK19" s="19" t="n">
        <f aca="false">BJ19*(CL_SOFR+CL_BB_SP)/4</f>
        <v>0.396</v>
      </c>
      <c r="BL19" s="19" t="n">
        <f aca="false">MIN(BI19,BK19)</f>
        <v>0.396</v>
      </c>
      <c r="BM19" s="19" t="n">
        <f aca="false">BH19+BK19-BL19</f>
        <v>16</v>
      </c>
      <c r="BN19" s="19" t="n">
        <f aca="false">BI19-BL19</f>
        <v>1.80125851516672</v>
      </c>
      <c r="BO19" s="20" t="n">
        <f aca="false">IF((BD19+BE19+BF19+BG19+BM19)&gt;0,(O19+N19)/(BD19+BE19+BF19+BG19+BM19),9.9)</f>
        <v>1.06573068167573</v>
      </c>
      <c r="BP19" s="19" t="n">
        <f aca="false">IF(AND(B19&lt;CL_LIFE,BO19&lt;CL_BB_TR),MIN(BN19,(BD19+BE19+BF19+BG19+BM19)-(O19+N19)/CL_BB_TR),0)</f>
        <v>0</v>
      </c>
      <c r="BQ19" s="19" t="n">
        <f aca="false">BD19-MIN(BD19,MAX(0,BP19-(0)))</f>
        <v>248</v>
      </c>
      <c r="BR19" s="19" t="n">
        <f aca="false">BE19-MIN(BE19,MAX(0,BP19-(BD19)))</f>
        <v>44</v>
      </c>
      <c r="BS19" s="19" t="n">
        <f aca="false">BF19-MIN(BF19,MAX(0,BP19-(BD19+BE19)))</f>
        <v>24</v>
      </c>
      <c r="BT19" s="19" t="n">
        <f aca="false">BG19-MIN(BG19,MAX(0,BP19-(BD19+BE19+BF19)))</f>
        <v>24</v>
      </c>
      <c r="BU19" s="19" t="n">
        <f aca="false">BM19-MIN(BM19,MAX(0,BP19-(BD19+BE19+BF19+BG19)))</f>
        <v>16</v>
      </c>
      <c r="BV19" s="19" t="n">
        <f aca="false">BN19-BP19</f>
        <v>1.80125851516672</v>
      </c>
      <c r="BW19" s="19" t="n">
        <f aca="false">MIN(BV19,E19*CL_SUBF/4)</f>
        <v>0.285199138171496</v>
      </c>
      <c r="BX19" s="19" t="n">
        <f aca="false">BV19-BW19</f>
        <v>1.51605937699522</v>
      </c>
      <c r="BY19" s="19" t="n">
        <f aca="false">MIN(BQ19,MAX(0,N19-(0)))</f>
        <v>0</v>
      </c>
      <c r="BZ19" s="19" t="n">
        <f aca="false">MIN(BR19,MAX(0,N19-(BQ19)))</f>
        <v>0</v>
      </c>
      <c r="CA19" s="19" t="n">
        <f aca="false">MIN(BS19,MAX(0,N19-(BQ19+BR19)))</f>
        <v>0</v>
      </c>
      <c r="CB19" s="19" t="n">
        <f aca="false">MIN(BT19,MAX(0,N19-(BQ19+BR19+BS19)))</f>
        <v>0</v>
      </c>
      <c r="CC19" s="19" t="n">
        <f aca="false">MIN(BU19,MAX(0,N19-(BQ19+BR19+BS19+BT19)))</f>
        <v>0</v>
      </c>
      <c r="CD19" s="19" t="n">
        <f aca="false">BQ19-BY19</f>
        <v>248</v>
      </c>
      <c r="CE19" s="19" t="n">
        <f aca="false">BR19-BZ19</f>
        <v>44</v>
      </c>
      <c r="CF19" s="19" t="n">
        <f aca="false">BS19-CA19</f>
        <v>24</v>
      </c>
      <c r="CG19" s="19" t="n">
        <f aca="false">BT19-CB19</f>
        <v>24</v>
      </c>
      <c r="CH19" s="19" t="n">
        <f aca="false">BU19-CC19</f>
        <v>16</v>
      </c>
      <c r="CI19" s="19" t="n">
        <f aca="false">MAX(0,N19-(BQ19+BR19+BS19+BT19+BU19))</f>
        <v>0</v>
      </c>
      <c r="CJ19" s="19" t="n">
        <f aca="false">BX19+CI19</f>
        <v>1.51605937699522</v>
      </c>
      <c r="CK19" s="19" t="n">
        <f aca="false">AC19+AP19+BC19+BP19</f>
        <v>0</v>
      </c>
      <c r="CL19" s="18" t="n">
        <f aca="false">IF(OR(AND(B19&lt;CL_LIFE,AB19&lt;CL_AA_TR),AND(B19&lt;CL_LIFE,AO19&lt;CL_A_TR),AND(B19&lt;CL_LIFE,BB19&lt;CL_BBB_TR),AND(B19&lt;CL_LIFE,BO19&lt;CL_BB_TR)),1,0)</f>
        <v>0</v>
      </c>
    </row>
    <row r="20" customFormat="false" ht="15" hidden="false" customHeight="false" outlineLevel="0" collapsed="false">
      <c r="B20" s="18" t="n">
        <v>16</v>
      </c>
      <c r="C20" s="18" t="n">
        <f aca="false">INT((B20-1)/4)+1</f>
        <v>4</v>
      </c>
      <c r="D20" s="20" t="n">
        <f aca="false">INDEX(CL_CDR_STRESS,1,C20)</f>
        <v>0.03</v>
      </c>
      <c r="E20" s="19" t="n">
        <f aca="false">O19</f>
        <v>379.40012267656</v>
      </c>
      <c r="F20" s="19" t="n">
        <f aca="false">E20*(1-(1-D20)^0.25)</f>
        <v>2.87808483401051</v>
      </c>
      <c r="G20" s="19" t="n">
        <f aca="false">F20*CL_REC</f>
        <v>2.01465938380735</v>
      </c>
      <c r="H20" s="19" t="n">
        <f aca="false">F20-G20</f>
        <v>0.863425450203152</v>
      </c>
      <c r="I20" s="19" t="n">
        <f aca="false">E20-F20</f>
        <v>376.522037842549</v>
      </c>
      <c r="J20" s="19" t="n">
        <f aca="false">I20*(CL_SOFR+CL_WAS)/4</f>
        <v>7.0597882095478</v>
      </c>
      <c r="K20" s="19" t="n">
        <f aca="false">IF(B20&lt;=CL_RP,0,I20*(1-(1-CL_PP)^0.25))</f>
        <v>0</v>
      </c>
      <c r="L20" s="19" t="n">
        <f aca="false">IF(B20&lt;=CL_RP,I20+G20,I20-K20)</f>
        <v>378.536697226357</v>
      </c>
      <c r="M20" s="19" t="n">
        <f aca="false">IF(B20=CL_LIFE,L20*CL_PX,0)</f>
        <v>0</v>
      </c>
      <c r="N20" s="19" t="n">
        <f aca="false">IF(B20&lt;=CL_RP,0,K20+G20)+M20</f>
        <v>0</v>
      </c>
      <c r="O20" s="19" t="n">
        <f aca="false">IF(B20&gt;=CL_LIFE,0,L20)</f>
        <v>378.536697226357</v>
      </c>
      <c r="P20" s="19" t="n">
        <f aca="false">MIN(J20,E20*(CL_SEXP+CL_SFEE)/4)</f>
        <v>0.18970006133828</v>
      </c>
      <c r="Q20" s="19" t="n">
        <f aca="false">J20-P20</f>
        <v>6.87008814820952</v>
      </c>
      <c r="R20" s="19" t="n">
        <f aca="false">CD19</f>
        <v>248</v>
      </c>
      <c r="S20" s="19" t="n">
        <f aca="false">R20*(CL_SOFR+CL_AAA_SP)/4</f>
        <v>3.255</v>
      </c>
      <c r="T20" s="19" t="n">
        <f aca="false">MIN(Q20,S20)</f>
        <v>3.255</v>
      </c>
      <c r="U20" s="19" t="n">
        <f aca="false">R20</f>
        <v>248</v>
      </c>
      <c r="V20" s="19" t="n">
        <f aca="false">Q20-T20</f>
        <v>3.61508814820952</v>
      </c>
      <c r="W20" s="19" t="n">
        <f aca="false">CE19</f>
        <v>44</v>
      </c>
      <c r="X20" s="19" t="n">
        <f aca="false">W20*(CL_SOFR+CL_AA_SP)/4</f>
        <v>0.6325</v>
      </c>
      <c r="Y20" s="19" t="n">
        <f aca="false">MIN(V20,X20)</f>
        <v>0.6325</v>
      </c>
      <c r="Z20" s="19" t="n">
        <f aca="false">W20</f>
        <v>44</v>
      </c>
      <c r="AA20" s="19" t="n">
        <f aca="false">V20-Y20</f>
        <v>2.98258814820952</v>
      </c>
      <c r="AB20" s="20" t="n">
        <f aca="false">IF((U20+Z20)&gt;0,(O20+N20)/(U20+Z20),9.9)</f>
        <v>1.29635855214506</v>
      </c>
      <c r="AC20" s="19" t="n">
        <f aca="false">IF(AND(B20&lt;CL_LIFE,AB20&lt;CL_AA_TR),MIN(AA20,(U20+Z20)-(O20+N20)/CL_AA_TR),0)</f>
        <v>0</v>
      </c>
      <c r="AD20" s="19" t="n">
        <f aca="false">U20-MIN(U20,MAX(0,AC20-(0)))</f>
        <v>248</v>
      </c>
      <c r="AE20" s="19" t="n">
        <f aca="false">Z20-MIN(Z20,MAX(0,AC20-(U20)))</f>
        <v>44</v>
      </c>
      <c r="AF20" s="19" t="n">
        <f aca="false">AJ20-MIN(AJ20,MAX(0,AC20-(U20+Z20)))</f>
        <v>24</v>
      </c>
      <c r="AG20" s="19" t="n">
        <f aca="false">AW20-MIN(AW20,MAX(0,AC20-(U20+Z20+AJ20)))</f>
        <v>24</v>
      </c>
      <c r="AH20" s="19" t="n">
        <f aca="false">BJ20-MIN(BJ20,MAX(0,AC20-(U20+Z20+AJ20+AW20)))</f>
        <v>16</v>
      </c>
      <c r="AI20" s="19" t="n">
        <f aca="false">AA20-AC20</f>
        <v>2.98258814820952</v>
      </c>
      <c r="AJ20" s="19" t="n">
        <f aca="false">CF19</f>
        <v>24</v>
      </c>
      <c r="AK20" s="19" t="n">
        <f aca="false">AJ20*(CL_SOFR+CL_A_SP)/4</f>
        <v>0.369</v>
      </c>
      <c r="AL20" s="19" t="n">
        <f aca="false">MIN(AI20,AK20)</f>
        <v>0.369</v>
      </c>
      <c r="AM20" s="19" t="n">
        <f aca="false">AF20+AK20-AL20</f>
        <v>24</v>
      </c>
      <c r="AN20" s="19" t="n">
        <f aca="false">AI20-AL20</f>
        <v>2.61358814820952</v>
      </c>
      <c r="AO20" s="20" t="n">
        <f aca="false">IF((AD20+AE20+AM20)&gt;0,(O20+N20)/(AD20+AE20+AM20),9.9)</f>
        <v>1.19790094058974</v>
      </c>
      <c r="AP20" s="19" t="n">
        <f aca="false">IF(AND(B20&lt;CL_LIFE,AO20&lt;CL_A_TR),MIN(AN20,(AD20+AE20+AM20)-(O20+N20)/CL_A_TR),0)</f>
        <v>0.552752311369488</v>
      </c>
      <c r="AQ20" s="19" t="n">
        <f aca="false">AD20-MIN(AD20,MAX(0,AP20-(0)))</f>
        <v>247.447247688631</v>
      </c>
      <c r="AR20" s="19" t="n">
        <f aca="false">AE20-MIN(AE20,MAX(0,AP20-(AD20)))</f>
        <v>44</v>
      </c>
      <c r="AS20" s="19" t="n">
        <f aca="false">AM20-MIN(AM20,MAX(0,AP20-(AD20+AE20)))</f>
        <v>24</v>
      </c>
      <c r="AT20" s="19" t="n">
        <f aca="false">AG20-MIN(AG20,MAX(0,AP20-(AD20+AE20+AM20)))</f>
        <v>24</v>
      </c>
      <c r="AU20" s="19" t="n">
        <f aca="false">AH20-MIN(AH20,MAX(0,AP20-(AD20+AE20+AM20+AG20)))</f>
        <v>16</v>
      </c>
      <c r="AV20" s="19" t="n">
        <f aca="false">AN20-AP20</f>
        <v>2.06083583684003</v>
      </c>
      <c r="AW20" s="19" t="n">
        <f aca="false">CG19</f>
        <v>24</v>
      </c>
      <c r="AX20" s="19" t="n">
        <f aca="false">AW20*(CL_SOFR+CL_BBB_SP)/4</f>
        <v>0.432</v>
      </c>
      <c r="AY20" s="19" t="n">
        <f aca="false">MIN(AV20,AX20)</f>
        <v>0.432</v>
      </c>
      <c r="AZ20" s="19" t="n">
        <f aca="false">AT20+AX20-AY20</f>
        <v>24</v>
      </c>
      <c r="BA20" s="19" t="n">
        <f aca="false">AV20-AY20</f>
        <v>1.62883583684003</v>
      </c>
      <c r="BB20" s="20" t="n">
        <f aca="false">IF((AQ20+AR20+AS20+AZ20)&gt;0,(O20+N20)/(AQ20+AR20+AS20+AZ20),9.9)</f>
        <v>1.11515618348328</v>
      </c>
      <c r="BC20" s="19" t="n">
        <f aca="false">IF(AND(B20&lt;CL_LIFE,BB20&lt;CL_BBB_TR),MIN(BA20,(AQ20+AR20+AS20+AZ20)-(O20+N20)/CL_BBB_TR),0)</f>
        <v>0</v>
      </c>
      <c r="BD20" s="19" t="n">
        <f aca="false">AQ20-MIN(AQ20,MAX(0,BC20-(0)))</f>
        <v>247.447247688631</v>
      </c>
      <c r="BE20" s="19" t="n">
        <f aca="false">AR20-MIN(AR20,MAX(0,BC20-(AQ20)))</f>
        <v>44</v>
      </c>
      <c r="BF20" s="19" t="n">
        <f aca="false">AS20-MIN(AS20,MAX(0,BC20-(AQ20+AR20)))</f>
        <v>24</v>
      </c>
      <c r="BG20" s="19" t="n">
        <f aca="false">AZ20-MIN(AZ20,MAX(0,BC20-(AQ20+AR20+AS20)))</f>
        <v>24</v>
      </c>
      <c r="BH20" s="19" t="n">
        <f aca="false">AU20-MIN(AU20,MAX(0,BC20-(AQ20+AR20+AS20+AZ20)))</f>
        <v>16</v>
      </c>
      <c r="BI20" s="19" t="n">
        <f aca="false">BA20-BC20</f>
        <v>1.62883583684003</v>
      </c>
      <c r="BJ20" s="19" t="n">
        <f aca="false">CH19</f>
        <v>16</v>
      </c>
      <c r="BK20" s="19" t="n">
        <f aca="false">BJ20*(CL_SOFR+CL_BB_SP)/4</f>
        <v>0.396</v>
      </c>
      <c r="BL20" s="19" t="n">
        <f aca="false">MIN(BI20,BK20)</f>
        <v>0.396</v>
      </c>
      <c r="BM20" s="19" t="n">
        <f aca="false">BH20+BK20-BL20</f>
        <v>16</v>
      </c>
      <c r="BN20" s="19" t="n">
        <f aca="false">BI20-BL20</f>
        <v>1.23283583684003</v>
      </c>
      <c r="BO20" s="20" t="n">
        <f aca="false">IF((BD20+BE20+BF20+BG20+BM20)&gt;0,(O20+N20)/(BD20+BE20+BF20+BG20+BM20),9.9)</f>
        <v>1.0649588643262</v>
      </c>
      <c r="BP20" s="19" t="n">
        <f aca="false">IF(AND(B20&lt;CL_LIFE,BO20&lt;CL_BB_TR),MIN(BN20,(BD20+BE20+BF20+BG20+BM20)-(O20+N20)/CL_BB_TR),0)</f>
        <v>0.0137291662299504</v>
      </c>
      <c r="BQ20" s="19" t="n">
        <f aca="false">BD20-MIN(BD20,MAX(0,BP20-(0)))</f>
        <v>247.433518522401</v>
      </c>
      <c r="BR20" s="19" t="n">
        <f aca="false">BE20-MIN(BE20,MAX(0,BP20-(BD20)))</f>
        <v>44</v>
      </c>
      <c r="BS20" s="19" t="n">
        <f aca="false">BF20-MIN(BF20,MAX(0,BP20-(BD20+BE20)))</f>
        <v>24</v>
      </c>
      <c r="BT20" s="19" t="n">
        <f aca="false">BG20-MIN(BG20,MAX(0,BP20-(BD20+BE20+BF20)))</f>
        <v>24</v>
      </c>
      <c r="BU20" s="19" t="n">
        <f aca="false">BM20-MIN(BM20,MAX(0,BP20-(BD20+BE20+BF20+BG20)))</f>
        <v>16</v>
      </c>
      <c r="BV20" s="19" t="n">
        <f aca="false">BN20-BP20</f>
        <v>1.21910667061008</v>
      </c>
      <c r="BW20" s="19" t="n">
        <f aca="false">MIN(BV20,E20*CL_SUBF/4)</f>
        <v>0.28455009200742</v>
      </c>
      <c r="BX20" s="19" t="n">
        <f aca="false">BV20-BW20</f>
        <v>0.934556578602662</v>
      </c>
      <c r="BY20" s="19" t="n">
        <f aca="false">MIN(BQ20,MAX(0,N20-(0)))</f>
        <v>0</v>
      </c>
      <c r="BZ20" s="19" t="n">
        <f aca="false">MIN(BR20,MAX(0,N20-(BQ20)))</f>
        <v>0</v>
      </c>
      <c r="CA20" s="19" t="n">
        <f aca="false">MIN(BS20,MAX(0,N20-(BQ20+BR20)))</f>
        <v>0</v>
      </c>
      <c r="CB20" s="19" t="n">
        <f aca="false">MIN(BT20,MAX(0,N20-(BQ20+BR20+BS20)))</f>
        <v>0</v>
      </c>
      <c r="CC20" s="19" t="n">
        <f aca="false">MIN(BU20,MAX(0,N20-(BQ20+BR20+BS20+BT20)))</f>
        <v>0</v>
      </c>
      <c r="CD20" s="19" t="n">
        <f aca="false">BQ20-BY20</f>
        <v>247.433518522401</v>
      </c>
      <c r="CE20" s="19" t="n">
        <f aca="false">BR20-BZ20</f>
        <v>44</v>
      </c>
      <c r="CF20" s="19" t="n">
        <f aca="false">BS20-CA20</f>
        <v>24</v>
      </c>
      <c r="CG20" s="19" t="n">
        <f aca="false">BT20-CB20</f>
        <v>24</v>
      </c>
      <c r="CH20" s="19" t="n">
        <f aca="false">BU20-CC20</f>
        <v>16</v>
      </c>
      <c r="CI20" s="19" t="n">
        <f aca="false">MAX(0,N20-(BQ20+BR20+BS20+BT20+BU20))</f>
        <v>0</v>
      </c>
      <c r="CJ20" s="19" t="n">
        <f aca="false">BX20+CI20</f>
        <v>0.934556578602662</v>
      </c>
      <c r="CK20" s="19" t="n">
        <f aca="false">AC20+AP20+BC20+BP20</f>
        <v>0.566481477599439</v>
      </c>
      <c r="CL20" s="18" t="n">
        <f aca="false">IF(OR(AND(B20&lt;CL_LIFE,AB20&lt;CL_AA_TR),AND(B20&lt;CL_LIFE,AO20&lt;CL_A_TR),AND(B20&lt;CL_LIFE,BB20&lt;CL_BBB_TR),AND(B20&lt;CL_LIFE,BO20&lt;CL_BB_TR)),1,0)</f>
        <v>1</v>
      </c>
    </row>
    <row r="21" customFormat="false" ht="15" hidden="false" customHeight="false" outlineLevel="0" collapsed="false">
      <c r="B21" s="18" t="n">
        <v>17</v>
      </c>
      <c r="C21" s="18" t="n">
        <f aca="false">INT((B21-1)/4)+1</f>
        <v>5</v>
      </c>
      <c r="D21" s="20" t="n">
        <f aca="false">INDEX(CL_CDR_STRESS,1,C21)</f>
        <v>0.03</v>
      </c>
      <c r="E21" s="19" t="n">
        <f aca="false">O20</f>
        <v>378.536697226357</v>
      </c>
      <c r="F21" s="19" t="n">
        <f aca="false">E21*(1-(1-D21)^0.25)</f>
        <v>2.87153498980909</v>
      </c>
      <c r="G21" s="19" t="n">
        <f aca="false">F21*CL_REC</f>
        <v>2.01007449286636</v>
      </c>
      <c r="H21" s="19" t="n">
        <f aca="false">F21-G21</f>
        <v>0.861460496942728</v>
      </c>
      <c r="I21" s="19" t="n">
        <f aca="false">E21-F21</f>
        <v>375.665162236548</v>
      </c>
      <c r="J21" s="19" t="n">
        <f aca="false">I21*(CL_SOFR+CL_WAS)/4</f>
        <v>7.04372179193527</v>
      </c>
      <c r="K21" s="19" t="n">
        <f aca="false">IF(B21&lt;=CL_RP,0,I21*(1-(1-CL_PP)^0.25))</f>
        <v>0</v>
      </c>
      <c r="L21" s="19" t="n">
        <f aca="false">IF(B21&lt;=CL_RP,I21+G21,I21-K21)</f>
        <v>377.675236729414</v>
      </c>
      <c r="M21" s="19" t="n">
        <f aca="false">IF(B21=CL_LIFE,L21*CL_PX,0)</f>
        <v>0</v>
      </c>
      <c r="N21" s="19" t="n">
        <f aca="false">IF(B21&lt;=CL_RP,0,K21+G21)+M21</f>
        <v>0</v>
      </c>
      <c r="O21" s="19" t="n">
        <f aca="false">IF(B21&gt;=CL_LIFE,0,L21)</f>
        <v>377.675236729414</v>
      </c>
      <c r="P21" s="19" t="n">
        <f aca="false">MIN(J21,E21*(CL_SEXP+CL_SFEE)/4)</f>
        <v>0.189268348613178</v>
      </c>
      <c r="Q21" s="19" t="n">
        <f aca="false">J21-P21</f>
        <v>6.85445344332209</v>
      </c>
      <c r="R21" s="19" t="n">
        <f aca="false">CD20</f>
        <v>247.433518522401</v>
      </c>
      <c r="S21" s="19" t="n">
        <f aca="false">R21*(CL_SOFR+CL_AAA_SP)/4</f>
        <v>3.24756493060651</v>
      </c>
      <c r="T21" s="19" t="n">
        <f aca="false">MIN(Q21,S21)</f>
        <v>3.24756493060651</v>
      </c>
      <c r="U21" s="19" t="n">
        <f aca="false">R21</f>
        <v>247.433518522401</v>
      </c>
      <c r="V21" s="19" t="n">
        <f aca="false">Q21-T21</f>
        <v>3.60688851271558</v>
      </c>
      <c r="W21" s="19" t="n">
        <f aca="false">CE20</f>
        <v>44</v>
      </c>
      <c r="X21" s="19" t="n">
        <f aca="false">W21*(CL_SOFR+CL_AA_SP)/4</f>
        <v>0.6325</v>
      </c>
      <c r="Y21" s="19" t="n">
        <f aca="false">MIN(V21,X21)</f>
        <v>0.6325</v>
      </c>
      <c r="Z21" s="19" t="n">
        <f aca="false">W21</f>
        <v>44</v>
      </c>
      <c r="AA21" s="19" t="n">
        <f aca="false">V21-Y21</f>
        <v>2.97438851271558</v>
      </c>
      <c r="AB21" s="20" t="n">
        <f aca="false">IF((U21+Z21)&gt;0,(O21+N21)/(U21+Z21),9.9)</f>
        <v>1.29592244105712</v>
      </c>
      <c r="AC21" s="19" t="n">
        <f aca="false">IF(AND(B21&lt;CL_LIFE,AB21&lt;CL_AA_TR),MIN(AA21,(U21+Z21)-(O21+N21)/CL_AA_TR),0)</f>
        <v>0</v>
      </c>
      <c r="AD21" s="19" t="n">
        <f aca="false">U21-MIN(U21,MAX(0,AC21-(0)))</f>
        <v>247.433518522401</v>
      </c>
      <c r="AE21" s="19" t="n">
        <f aca="false">Z21-MIN(Z21,MAX(0,AC21-(U21)))</f>
        <v>44</v>
      </c>
      <c r="AF21" s="19" t="n">
        <f aca="false">AJ21-MIN(AJ21,MAX(0,AC21-(U21+Z21)))</f>
        <v>24</v>
      </c>
      <c r="AG21" s="19" t="n">
        <f aca="false">AW21-MIN(AW21,MAX(0,AC21-(U21+Z21+AJ21)))</f>
        <v>24</v>
      </c>
      <c r="AH21" s="19" t="n">
        <f aca="false">BJ21-MIN(BJ21,MAX(0,AC21-(U21+Z21+AJ21+AW21)))</f>
        <v>16</v>
      </c>
      <c r="AI21" s="19" t="n">
        <f aca="false">AA21-AC21</f>
        <v>2.97438851271558</v>
      </c>
      <c r="AJ21" s="19" t="n">
        <f aca="false">CF20</f>
        <v>24</v>
      </c>
      <c r="AK21" s="19" t="n">
        <f aca="false">AJ21*(CL_SOFR+CL_A_SP)/4</f>
        <v>0.369</v>
      </c>
      <c r="AL21" s="19" t="n">
        <f aca="false">MIN(AI21,AK21)</f>
        <v>0.369</v>
      </c>
      <c r="AM21" s="19" t="n">
        <f aca="false">AF21+AK21-AL21</f>
        <v>24</v>
      </c>
      <c r="AN21" s="19" t="n">
        <f aca="false">AI21-AL21</f>
        <v>2.60538851271558</v>
      </c>
      <c r="AO21" s="20" t="n">
        <f aca="false">IF((AD21+AE21+AM21)&gt;0,(O21+N21)/(AD21+AE21+AM21),9.9)</f>
        <v>1.19732119306336</v>
      </c>
      <c r="AP21" s="19" t="n">
        <f aca="false">IF(AND(B21&lt;CL_LIFE,AO21&lt;CL_A_TR),MIN(AN21,(AD21+AE21+AM21)-(O21+N21)/CL_A_TR),0)</f>
        <v>0.704154581222383</v>
      </c>
      <c r="AQ21" s="19" t="n">
        <f aca="false">AD21-MIN(AD21,MAX(0,AP21-(0)))</f>
        <v>246.729363941178</v>
      </c>
      <c r="AR21" s="19" t="n">
        <f aca="false">AE21-MIN(AE21,MAX(0,AP21-(AD21)))</f>
        <v>44</v>
      </c>
      <c r="AS21" s="19" t="n">
        <f aca="false">AM21-MIN(AM21,MAX(0,AP21-(AD21+AE21)))</f>
        <v>24</v>
      </c>
      <c r="AT21" s="19" t="n">
        <f aca="false">AG21-MIN(AG21,MAX(0,AP21-(AD21+AE21+AM21)))</f>
        <v>24</v>
      </c>
      <c r="AU21" s="19" t="n">
        <f aca="false">AH21-MIN(AH21,MAX(0,AP21-(AD21+AE21+AM21+AG21)))</f>
        <v>16</v>
      </c>
      <c r="AV21" s="19" t="n">
        <f aca="false">AN21-AP21</f>
        <v>1.9012339314932</v>
      </c>
      <c r="AW21" s="19" t="n">
        <f aca="false">CG20</f>
        <v>24</v>
      </c>
      <c r="AX21" s="19" t="n">
        <f aca="false">AW21*(CL_SOFR+CL_BBB_SP)/4</f>
        <v>0.432</v>
      </c>
      <c r="AY21" s="19" t="n">
        <f aca="false">MIN(AV21,AX21)</f>
        <v>0.432</v>
      </c>
      <c r="AZ21" s="19" t="n">
        <f aca="false">AT21+AX21-AY21</f>
        <v>24</v>
      </c>
      <c r="BA21" s="19" t="n">
        <f aca="false">AV21-AY21</f>
        <v>1.4692339314932</v>
      </c>
      <c r="BB21" s="20" t="n">
        <f aca="false">IF((AQ21+AR21+AS21+AZ21)&gt;0,(O21+N21)/(AQ21+AR21+AS21+AZ21),9.9)</f>
        <v>1.11497637032436</v>
      </c>
      <c r="BC21" s="19" t="n">
        <f aca="false">IF(AND(B21&lt;CL_LIFE,BB21&lt;CL_BBB_TR),MIN(BA21,(AQ21+AR21+AS21+AZ21)-(O21+N21)/CL_BBB_TR),0)</f>
        <v>0</v>
      </c>
      <c r="BD21" s="19" t="n">
        <f aca="false">AQ21-MIN(AQ21,MAX(0,BC21-(0)))</f>
        <v>246.729363941178</v>
      </c>
      <c r="BE21" s="19" t="n">
        <f aca="false">AR21-MIN(AR21,MAX(0,BC21-(AQ21)))</f>
        <v>44</v>
      </c>
      <c r="BF21" s="19" t="n">
        <f aca="false">AS21-MIN(AS21,MAX(0,BC21-(AQ21+AR21)))</f>
        <v>24</v>
      </c>
      <c r="BG21" s="19" t="n">
        <f aca="false">AZ21-MIN(AZ21,MAX(0,BC21-(AQ21+AR21+AS21)))</f>
        <v>24</v>
      </c>
      <c r="BH21" s="19" t="n">
        <f aca="false">AU21-MIN(AU21,MAX(0,BC21-(AQ21+AR21+AS21+AZ21)))</f>
        <v>16</v>
      </c>
      <c r="BI21" s="19" t="n">
        <f aca="false">BA21-BC21</f>
        <v>1.4692339314932</v>
      </c>
      <c r="BJ21" s="19" t="n">
        <f aca="false">CH20</f>
        <v>16</v>
      </c>
      <c r="BK21" s="19" t="n">
        <f aca="false">BJ21*(CL_SOFR+CL_BB_SP)/4</f>
        <v>0.396</v>
      </c>
      <c r="BL21" s="19" t="n">
        <f aca="false">MIN(BI21,BK21)</f>
        <v>0.396</v>
      </c>
      <c r="BM21" s="19" t="n">
        <f aca="false">BH21+BK21-BL21</f>
        <v>16</v>
      </c>
      <c r="BN21" s="19" t="n">
        <f aca="false">BI21-BL21</f>
        <v>1.0732339314932</v>
      </c>
      <c r="BO21" s="20" t="n">
        <f aca="false">IF((BD21+BE21+BF21+BG21+BM21)&gt;0,(O21+N21)/(BD21+BE21+BF21+BG21+BM21),9.9)</f>
        <v>1.06468557475282</v>
      </c>
      <c r="BP21" s="19" t="n">
        <f aca="false">IF(AND(B21&lt;CL_LIFE,BO21&lt;CL_BB_TR),MIN(BN21,(BD21+BE21+BF21+BG21+BM21)-(O21+N21)/CL_BB_TR),0)</f>
        <v>0.104728514498504</v>
      </c>
      <c r="BQ21" s="19" t="n">
        <f aca="false">BD21-MIN(BD21,MAX(0,BP21-(0)))</f>
        <v>246.62463542668</v>
      </c>
      <c r="BR21" s="19" t="n">
        <f aca="false">BE21-MIN(BE21,MAX(0,BP21-(BD21)))</f>
        <v>44</v>
      </c>
      <c r="BS21" s="19" t="n">
        <f aca="false">BF21-MIN(BF21,MAX(0,BP21-(BD21+BE21)))</f>
        <v>24</v>
      </c>
      <c r="BT21" s="19" t="n">
        <f aca="false">BG21-MIN(BG21,MAX(0,BP21-(BD21+BE21+BF21)))</f>
        <v>24</v>
      </c>
      <c r="BU21" s="19" t="n">
        <f aca="false">BM21-MIN(BM21,MAX(0,BP21-(BD21+BE21+BF21+BG21)))</f>
        <v>16</v>
      </c>
      <c r="BV21" s="19" t="n">
        <f aca="false">BN21-BP21</f>
        <v>0.968505416994694</v>
      </c>
      <c r="BW21" s="19" t="n">
        <f aca="false">MIN(BV21,E21*CL_SUBF/4)</f>
        <v>0.283902522919767</v>
      </c>
      <c r="BX21" s="19" t="n">
        <f aca="false">BV21-BW21</f>
        <v>0.684602894074927</v>
      </c>
      <c r="BY21" s="19" t="n">
        <f aca="false">MIN(BQ21,MAX(0,N21-(0)))</f>
        <v>0</v>
      </c>
      <c r="BZ21" s="19" t="n">
        <f aca="false">MIN(BR21,MAX(0,N21-(BQ21)))</f>
        <v>0</v>
      </c>
      <c r="CA21" s="19" t="n">
        <f aca="false">MIN(BS21,MAX(0,N21-(BQ21+BR21)))</f>
        <v>0</v>
      </c>
      <c r="CB21" s="19" t="n">
        <f aca="false">MIN(BT21,MAX(0,N21-(BQ21+BR21+BS21)))</f>
        <v>0</v>
      </c>
      <c r="CC21" s="19" t="n">
        <f aca="false">MIN(BU21,MAX(0,N21-(BQ21+BR21+BS21+BT21)))</f>
        <v>0</v>
      </c>
      <c r="CD21" s="19" t="n">
        <f aca="false">BQ21-BY21</f>
        <v>246.62463542668</v>
      </c>
      <c r="CE21" s="19" t="n">
        <f aca="false">BR21-BZ21</f>
        <v>44</v>
      </c>
      <c r="CF21" s="19" t="n">
        <f aca="false">BS21-CA21</f>
        <v>24</v>
      </c>
      <c r="CG21" s="19" t="n">
        <f aca="false">BT21-CB21</f>
        <v>24</v>
      </c>
      <c r="CH21" s="19" t="n">
        <f aca="false">BU21-CC21</f>
        <v>16</v>
      </c>
      <c r="CI21" s="19" t="n">
        <f aca="false">MAX(0,N21-(BQ21+BR21+BS21+BT21+BU21))</f>
        <v>0</v>
      </c>
      <c r="CJ21" s="19" t="n">
        <f aca="false">BX21+CI21</f>
        <v>0.684602894074927</v>
      </c>
      <c r="CK21" s="19" t="n">
        <f aca="false">AC21+AP21+BC21+BP21</f>
        <v>0.808883095720887</v>
      </c>
      <c r="CL21" s="18" t="n">
        <f aca="false">IF(OR(AND(B21&lt;CL_LIFE,AB21&lt;CL_AA_TR),AND(B21&lt;CL_LIFE,AO21&lt;CL_A_TR),AND(B21&lt;CL_LIFE,BB21&lt;CL_BBB_TR),AND(B21&lt;CL_LIFE,BO21&lt;CL_BB_TR)),1,0)</f>
        <v>1</v>
      </c>
    </row>
    <row r="22" customFormat="false" ht="15" hidden="false" customHeight="false" outlineLevel="0" collapsed="false">
      <c r="B22" s="18" t="n">
        <v>18</v>
      </c>
      <c r="C22" s="18" t="n">
        <f aca="false">INT((B22-1)/4)+1</f>
        <v>5</v>
      </c>
      <c r="D22" s="20" t="n">
        <f aca="false">INDEX(CL_CDR_STRESS,1,C22)</f>
        <v>0.03</v>
      </c>
      <c r="E22" s="19" t="n">
        <f aca="false">O21</f>
        <v>377.675236729414</v>
      </c>
      <c r="F22" s="19" t="n">
        <f aca="false">E22*(1-(1-D22)^0.25)</f>
        <v>2.86500005151266</v>
      </c>
      <c r="G22" s="19" t="n">
        <f aca="false">F22*CL_REC</f>
        <v>2.00550003605886</v>
      </c>
      <c r="H22" s="19" t="n">
        <f aca="false">F22-G22</f>
        <v>0.859500015453798</v>
      </c>
      <c r="I22" s="19" t="n">
        <f aca="false">E22-F22</f>
        <v>374.810236677901</v>
      </c>
      <c r="J22" s="19" t="n">
        <f aca="false">I22*(CL_SOFR+CL_WAS)/4</f>
        <v>7.02769193771065</v>
      </c>
      <c r="K22" s="19" t="n">
        <f aca="false">IF(B22&lt;=CL_RP,0,I22*(1-(1-CL_PP)^0.25))</f>
        <v>0</v>
      </c>
      <c r="L22" s="19" t="n">
        <f aca="false">IF(B22&lt;=CL_RP,I22+G22,I22-K22)</f>
        <v>376.81573671396</v>
      </c>
      <c r="M22" s="19" t="n">
        <f aca="false">IF(B22=CL_LIFE,L22*CL_PX,0)</f>
        <v>0</v>
      </c>
      <c r="N22" s="19" t="n">
        <f aca="false">IF(B22&lt;=CL_RP,0,K22+G22)+M22</f>
        <v>0</v>
      </c>
      <c r="O22" s="19" t="n">
        <f aca="false">IF(B22&gt;=CL_LIFE,0,L22)</f>
        <v>376.81573671396</v>
      </c>
      <c r="P22" s="19" t="n">
        <f aca="false">MIN(J22,E22*(CL_SEXP+CL_SFEE)/4)</f>
        <v>0.188837618364707</v>
      </c>
      <c r="Q22" s="19" t="n">
        <f aca="false">J22-P22</f>
        <v>6.83885431934594</v>
      </c>
      <c r="R22" s="19" t="n">
        <f aca="false">CD21</f>
        <v>246.62463542668</v>
      </c>
      <c r="S22" s="19" t="n">
        <f aca="false">R22*(CL_SOFR+CL_AAA_SP)/4</f>
        <v>3.23694833997517</v>
      </c>
      <c r="T22" s="19" t="n">
        <f aca="false">MIN(Q22,S22)</f>
        <v>3.23694833997517</v>
      </c>
      <c r="U22" s="19" t="n">
        <f aca="false">R22</f>
        <v>246.62463542668</v>
      </c>
      <c r="V22" s="19" t="n">
        <f aca="false">Q22-T22</f>
        <v>3.60190597937077</v>
      </c>
      <c r="W22" s="19" t="n">
        <f aca="false">CE21</f>
        <v>44</v>
      </c>
      <c r="X22" s="19" t="n">
        <f aca="false">W22*(CL_SOFR+CL_AA_SP)/4</f>
        <v>0.6325</v>
      </c>
      <c r="Y22" s="19" t="n">
        <f aca="false">MIN(V22,X22)</f>
        <v>0.6325</v>
      </c>
      <c r="Z22" s="19" t="n">
        <f aca="false">W22</f>
        <v>44</v>
      </c>
      <c r="AA22" s="19" t="n">
        <f aca="false">V22-Y22</f>
        <v>2.96940597937077</v>
      </c>
      <c r="AB22" s="20" t="n">
        <f aca="false">IF((U22+Z22)&gt;0,(O22+N22)/(U22+Z22),9.9)</f>
        <v>1.29657190334446</v>
      </c>
      <c r="AC22" s="19" t="n">
        <f aca="false">IF(AND(B22&lt;CL_LIFE,AB22&lt;CL_AA_TR),MIN(AA22,(U22+Z22)-(O22+N22)/CL_AA_TR),0)</f>
        <v>0</v>
      </c>
      <c r="AD22" s="19" t="n">
        <f aca="false">U22-MIN(U22,MAX(0,AC22-(0)))</f>
        <v>246.62463542668</v>
      </c>
      <c r="AE22" s="19" t="n">
        <f aca="false">Z22-MIN(Z22,MAX(0,AC22-(U22)))</f>
        <v>44</v>
      </c>
      <c r="AF22" s="19" t="n">
        <f aca="false">AJ22-MIN(AJ22,MAX(0,AC22-(U22+Z22)))</f>
        <v>24</v>
      </c>
      <c r="AG22" s="19" t="n">
        <f aca="false">AW22-MIN(AW22,MAX(0,AC22-(U22+Z22+AJ22)))</f>
        <v>24</v>
      </c>
      <c r="AH22" s="19" t="n">
        <f aca="false">BJ22-MIN(BJ22,MAX(0,AC22-(U22+Z22+AJ22+AW22)))</f>
        <v>16</v>
      </c>
      <c r="AI22" s="19" t="n">
        <f aca="false">AA22-AC22</f>
        <v>2.96940597937077</v>
      </c>
      <c r="AJ22" s="19" t="n">
        <f aca="false">CF21</f>
        <v>24</v>
      </c>
      <c r="AK22" s="19" t="n">
        <f aca="false">AJ22*(CL_SOFR+CL_A_SP)/4</f>
        <v>0.369</v>
      </c>
      <c r="AL22" s="19" t="n">
        <f aca="false">MIN(AI22,AK22)</f>
        <v>0.369</v>
      </c>
      <c r="AM22" s="19" t="n">
        <f aca="false">AF22+AK22-AL22</f>
        <v>24</v>
      </c>
      <c r="AN22" s="19" t="n">
        <f aca="false">AI22-AL22</f>
        <v>2.60040597937077</v>
      </c>
      <c r="AO22" s="20" t="n">
        <f aca="false">IF((AD22+AE22+AM22)&gt;0,(O22+N22)/(AD22+AE22+AM22),9.9)</f>
        <v>1.19766761494356</v>
      </c>
      <c r="AP22" s="19" t="n">
        <f aca="false">IF(AND(B22&lt;CL_LIFE,AO22&lt;CL_A_TR),MIN(AN22,(AD22+AE22+AM22)-(O22+N22)/CL_A_TR),0)</f>
        <v>0.611521498379659</v>
      </c>
      <c r="AQ22" s="19" t="n">
        <f aca="false">AD22-MIN(AD22,MAX(0,AP22-(0)))</f>
        <v>246.0131139283</v>
      </c>
      <c r="AR22" s="19" t="n">
        <f aca="false">AE22-MIN(AE22,MAX(0,AP22-(AD22)))</f>
        <v>44</v>
      </c>
      <c r="AS22" s="19" t="n">
        <f aca="false">AM22-MIN(AM22,MAX(0,AP22-(AD22+AE22)))</f>
        <v>24</v>
      </c>
      <c r="AT22" s="19" t="n">
        <f aca="false">AG22-MIN(AG22,MAX(0,AP22-(AD22+AE22+AM22)))</f>
        <v>24</v>
      </c>
      <c r="AU22" s="19" t="n">
        <f aca="false">AH22-MIN(AH22,MAX(0,AP22-(AD22+AE22+AM22+AG22)))</f>
        <v>16</v>
      </c>
      <c r="AV22" s="19" t="n">
        <f aca="false">AN22-AP22</f>
        <v>1.98888448099111</v>
      </c>
      <c r="AW22" s="19" t="n">
        <f aca="false">CG21</f>
        <v>24</v>
      </c>
      <c r="AX22" s="19" t="n">
        <f aca="false">AW22*(CL_SOFR+CL_BBB_SP)/4</f>
        <v>0.432</v>
      </c>
      <c r="AY22" s="19" t="n">
        <f aca="false">MIN(AV22,AX22)</f>
        <v>0.432</v>
      </c>
      <c r="AZ22" s="19" t="n">
        <f aca="false">AT22+AX22-AY22</f>
        <v>24</v>
      </c>
      <c r="BA22" s="19" t="n">
        <f aca="false">AV22-AY22</f>
        <v>1.55688448099111</v>
      </c>
      <c r="BB22" s="20" t="n">
        <f aca="false">IF((AQ22+AR22+AS22+AZ22)&gt;0,(O22+N22)/(AQ22+AR22+AS22+AZ22),9.9)</f>
        <v>1.11479620519662</v>
      </c>
      <c r="BC22" s="19" t="n">
        <f aca="false">IF(AND(B22&lt;CL_LIFE,BB22&lt;CL_BBB_TR),MIN(BA22,(AQ22+AR22+AS22+AZ22)-(O22+N22)/CL_BBB_TR),0)</f>
        <v>0</v>
      </c>
      <c r="BD22" s="19" t="n">
        <f aca="false">AQ22-MIN(AQ22,MAX(0,BC22-(0)))</f>
        <v>246.0131139283</v>
      </c>
      <c r="BE22" s="19" t="n">
        <f aca="false">AR22-MIN(AR22,MAX(0,BC22-(AQ22)))</f>
        <v>44</v>
      </c>
      <c r="BF22" s="19" t="n">
        <f aca="false">AS22-MIN(AS22,MAX(0,BC22-(AQ22+AR22)))</f>
        <v>24</v>
      </c>
      <c r="BG22" s="19" t="n">
        <f aca="false">AZ22-MIN(AZ22,MAX(0,BC22-(AQ22+AR22+AS22)))</f>
        <v>24</v>
      </c>
      <c r="BH22" s="19" t="n">
        <f aca="false">AU22-MIN(AU22,MAX(0,BC22-(AQ22+AR22+AS22+AZ22)))</f>
        <v>16</v>
      </c>
      <c r="BI22" s="19" t="n">
        <f aca="false">BA22-BC22</f>
        <v>1.55688448099111</v>
      </c>
      <c r="BJ22" s="19" t="n">
        <f aca="false">CH21</f>
        <v>16</v>
      </c>
      <c r="BK22" s="19" t="n">
        <f aca="false">BJ22*(CL_SOFR+CL_BB_SP)/4</f>
        <v>0.396</v>
      </c>
      <c r="BL22" s="19" t="n">
        <f aca="false">MIN(BI22,BK22)</f>
        <v>0.396</v>
      </c>
      <c r="BM22" s="19" t="n">
        <f aca="false">BH22+BK22-BL22</f>
        <v>16</v>
      </c>
      <c r="BN22" s="19" t="n">
        <f aca="false">BI22-BL22</f>
        <v>1.16088448099111</v>
      </c>
      <c r="BO22" s="20" t="n">
        <f aca="false">IF((BD22+BE22+BF22+BG22+BM22)&gt;0,(O22+N22)/(BD22+BE22+BF22+BG22+BM22),9.9)</f>
        <v>1.06441180252514</v>
      </c>
      <c r="BP22" s="19" t="n">
        <f aca="false">IF(AND(B22&lt;CL_LIFE,BO22&lt;CL_BB_TR),MIN(BN22,(BD22+BE22+BF22+BG22+BM22)-(O22+N22)/CL_BB_TR),0)</f>
        <v>0.195520769652092</v>
      </c>
      <c r="BQ22" s="19" t="n">
        <f aca="false">BD22-MIN(BD22,MAX(0,BP22-(0)))</f>
        <v>245.817593158648</v>
      </c>
      <c r="BR22" s="19" t="n">
        <f aca="false">BE22-MIN(BE22,MAX(0,BP22-(BD22)))</f>
        <v>44</v>
      </c>
      <c r="BS22" s="19" t="n">
        <f aca="false">BF22-MIN(BF22,MAX(0,BP22-(BD22+BE22)))</f>
        <v>24</v>
      </c>
      <c r="BT22" s="19" t="n">
        <f aca="false">BG22-MIN(BG22,MAX(0,BP22-(BD22+BE22+BF22)))</f>
        <v>24</v>
      </c>
      <c r="BU22" s="19" t="n">
        <f aca="false">BM22-MIN(BM22,MAX(0,BP22-(BD22+BE22+BF22+BG22)))</f>
        <v>16</v>
      </c>
      <c r="BV22" s="19" t="n">
        <f aca="false">BN22-BP22</f>
        <v>0.96536371133902</v>
      </c>
      <c r="BW22" s="19" t="n">
        <f aca="false">MIN(BV22,E22*CL_SUBF/4)</f>
        <v>0.28325642754706</v>
      </c>
      <c r="BX22" s="19" t="n">
        <f aca="false">BV22-BW22</f>
        <v>0.68210728379196</v>
      </c>
      <c r="BY22" s="19" t="n">
        <f aca="false">MIN(BQ22,MAX(0,N22-(0)))</f>
        <v>0</v>
      </c>
      <c r="BZ22" s="19" t="n">
        <f aca="false">MIN(BR22,MAX(0,N22-(BQ22)))</f>
        <v>0</v>
      </c>
      <c r="CA22" s="19" t="n">
        <f aca="false">MIN(BS22,MAX(0,N22-(BQ22+BR22)))</f>
        <v>0</v>
      </c>
      <c r="CB22" s="19" t="n">
        <f aca="false">MIN(BT22,MAX(0,N22-(BQ22+BR22+BS22)))</f>
        <v>0</v>
      </c>
      <c r="CC22" s="19" t="n">
        <f aca="false">MIN(BU22,MAX(0,N22-(BQ22+BR22+BS22+BT22)))</f>
        <v>0</v>
      </c>
      <c r="CD22" s="19" t="n">
        <f aca="false">BQ22-BY22</f>
        <v>245.817593158648</v>
      </c>
      <c r="CE22" s="19" t="n">
        <f aca="false">BR22-BZ22</f>
        <v>44</v>
      </c>
      <c r="CF22" s="19" t="n">
        <f aca="false">BS22-CA22</f>
        <v>24</v>
      </c>
      <c r="CG22" s="19" t="n">
        <f aca="false">BT22-CB22</f>
        <v>24</v>
      </c>
      <c r="CH22" s="19" t="n">
        <f aca="false">BU22-CC22</f>
        <v>16</v>
      </c>
      <c r="CI22" s="19" t="n">
        <f aca="false">MAX(0,N22-(BQ22+BR22+BS22+BT22+BU22))</f>
        <v>0</v>
      </c>
      <c r="CJ22" s="19" t="n">
        <f aca="false">BX22+CI22</f>
        <v>0.68210728379196</v>
      </c>
      <c r="CK22" s="19" t="n">
        <f aca="false">AC22+AP22+BC22+BP22</f>
        <v>0.807042268031751</v>
      </c>
      <c r="CL22" s="18" t="n">
        <f aca="false">IF(OR(AND(B22&lt;CL_LIFE,AB22&lt;CL_AA_TR),AND(B22&lt;CL_LIFE,AO22&lt;CL_A_TR),AND(B22&lt;CL_LIFE,BB22&lt;CL_BBB_TR),AND(B22&lt;CL_LIFE,BO22&lt;CL_BB_TR)),1,0)</f>
        <v>1</v>
      </c>
    </row>
    <row r="23" customFormat="false" ht="15" hidden="false" customHeight="false" outlineLevel="0" collapsed="false">
      <c r="B23" s="18" t="n">
        <v>19</v>
      </c>
      <c r="C23" s="18" t="n">
        <f aca="false">INT((B23-1)/4)+1</f>
        <v>5</v>
      </c>
      <c r="D23" s="20" t="n">
        <f aca="false">INDEX(CL_CDR_STRESS,1,C23)</f>
        <v>0.03</v>
      </c>
      <c r="E23" s="19" t="n">
        <f aca="false">O22</f>
        <v>376.81573671396</v>
      </c>
      <c r="F23" s="19" t="n">
        <f aca="false">E23*(1-(1-D23)^0.25)</f>
        <v>2.85847998519887</v>
      </c>
      <c r="G23" s="19" t="n">
        <f aca="false">F23*CL_REC</f>
        <v>2.00093598963921</v>
      </c>
      <c r="H23" s="19" t="n">
        <f aca="false">F23-G23</f>
        <v>0.857543995559662</v>
      </c>
      <c r="I23" s="19" t="n">
        <f aca="false">E23-F23</f>
        <v>373.957256728761</v>
      </c>
      <c r="J23" s="19" t="n">
        <f aca="false">I23*(CL_SOFR+CL_WAS)/4</f>
        <v>7.01169856366427</v>
      </c>
      <c r="K23" s="19" t="n">
        <f aca="false">IF(B23&lt;=CL_RP,0,I23*(1-(1-CL_PP)^0.25))</f>
        <v>0</v>
      </c>
      <c r="L23" s="19" t="n">
        <f aca="false">IF(B23&lt;=CL_RP,I23+G23,I23-K23)</f>
        <v>375.9581927184</v>
      </c>
      <c r="M23" s="19" t="n">
        <f aca="false">IF(B23=CL_LIFE,L23*CL_PX,0)</f>
        <v>0</v>
      </c>
      <c r="N23" s="19" t="n">
        <f aca="false">IF(B23&lt;=CL_RP,0,K23+G23)+M23</f>
        <v>0</v>
      </c>
      <c r="O23" s="19" t="n">
        <f aca="false">IF(B23&gt;=CL_LIFE,0,L23)</f>
        <v>375.9581927184</v>
      </c>
      <c r="P23" s="19" t="n">
        <f aca="false">MIN(J23,E23*(CL_SEXP+CL_SFEE)/4)</f>
        <v>0.18840786835698</v>
      </c>
      <c r="Q23" s="19" t="n">
        <f aca="false">J23-P23</f>
        <v>6.82329069530729</v>
      </c>
      <c r="R23" s="19" t="n">
        <f aca="false">CD22</f>
        <v>245.817593158648</v>
      </c>
      <c r="S23" s="19" t="n">
        <f aca="false">R23*(CL_SOFR+CL_AAA_SP)/4</f>
        <v>3.22635591020725</v>
      </c>
      <c r="T23" s="19" t="n">
        <f aca="false">MIN(Q23,S23)</f>
        <v>3.22635591020725</v>
      </c>
      <c r="U23" s="19" t="n">
        <f aca="false">R23</f>
        <v>245.817593158648</v>
      </c>
      <c r="V23" s="19" t="n">
        <f aca="false">Q23-T23</f>
        <v>3.59693478510004</v>
      </c>
      <c r="W23" s="19" t="n">
        <f aca="false">CE22</f>
        <v>44</v>
      </c>
      <c r="X23" s="19" t="n">
        <f aca="false">W23*(CL_SOFR+CL_AA_SP)/4</f>
        <v>0.6325</v>
      </c>
      <c r="Y23" s="19" t="n">
        <f aca="false">MIN(V23,X23)</f>
        <v>0.6325</v>
      </c>
      <c r="Z23" s="19" t="n">
        <f aca="false">W23</f>
        <v>44</v>
      </c>
      <c r="AA23" s="19" t="n">
        <f aca="false">V23-Y23</f>
        <v>2.96443478510004</v>
      </c>
      <c r="AB23" s="20" t="n">
        <f aca="false">IF((U23+Z23)&gt;0,(O23+N23)/(U23+Z23),9.9)</f>
        <v>1.29722350055056</v>
      </c>
      <c r="AC23" s="19" t="n">
        <f aca="false">IF(AND(B23&lt;CL_LIFE,AB23&lt;CL_AA_TR),MIN(AA23,(U23+Z23)-(O23+N23)/CL_AA_TR),0)</f>
        <v>0</v>
      </c>
      <c r="AD23" s="19" t="n">
        <f aca="false">U23-MIN(U23,MAX(0,AC23-(0)))</f>
        <v>245.817593158648</v>
      </c>
      <c r="AE23" s="19" t="n">
        <f aca="false">Z23-MIN(Z23,MAX(0,AC23-(U23)))</f>
        <v>44</v>
      </c>
      <c r="AF23" s="19" t="n">
        <f aca="false">AJ23-MIN(AJ23,MAX(0,AC23-(U23+Z23)))</f>
        <v>24</v>
      </c>
      <c r="AG23" s="19" t="n">
        <f aca="false">AW23-MIN(AW23,MAX(0,AC23-(U23+Z23+AJ23)))</f>
        <v>24</v>
      </c>
      <c r="AH23" s="19" t="n">
        <f aca="false">BJ23-MIN(BJ23,MAX(0,AC23-(U23+Z23+AJ23+AW23)))</f>
        <v>16</v>
      </c>
      <c r="AI23" s="19" t="n">
        <f aca="false">AA23-AC23</f>
        <v>2.96443478510004</v>
      </c>
      <c r="AJ23" s="19" t="n">
        <f aca="false">CF22</f>
        <v>24</v>
      </c>
      <c r="AK23" s="19" t="n">
        <f aca="false">AJ23*(CL_SOFR+CL_A_SP)/4</f>
        <v>0.369</v>
      </c>
      <c r="AL23" s="19" t="n">
        <f aca="false">MIN(AI23,AK23)</f>
        <v>0.369</v>
      </c>
      <c r="AM23" s="19" t="n">
        <f aca="false">AF23+AK23-AL23</f>
        <v>24</v>
      </c>
      <c r="AN23" s="19" t="n">
        <f aca="false">AI23-AL23</f>
        <v>2.59543478510004</v>
      </c>
      <c r="AO23" s="20" t="n">
        <f aca="false">IF((AD23+AE23+AM23)&gt;0,(O23+N23)/(AD23+AE23+AM23),9.9)</f>
        <v>1.19801502820251</v>
      </c>
      <c r="AP23" s="19" t="n">
        <f aca="false">IF(AND(B23&lt;CL_LIFE,AO23&lt;CL_A_TR),MIN(AN23,(AD23+AE23+AM23)-(O23+N23)/CL_A_TR),0)</f>
        <v>0.519099226647597</v>
      </c>
      <c r="AQ23" s="19" t="n">
        <f aca="false">AD23-MIN(AD23,MAX(0,AP23-(0)))</f>
        <v>245.298493932</v>
      </c>
      <c r="AR23" s="19" t="n">
        <f aca="false">AE23-MIN(AE23,MAX(0,AP23-(AD23)))</f>
        <v>44</v>
      </c>
      <c r="AS23" s="19" t="n">
        <f aca="false">AM23-MIN(AM23,MAX(0,AP23-(AD23+AE23)))</f>
        <v>24</v>
      </c>
      <c r="AT23" s="19" t="n">
        <f aca="false">AG23-MIN(AG23,MAX(0,AP23-(AD23+AE23+AM23)))</f>
        <v>24</v>
      </c>
      <c r="AU23" s="19" t="n">
        <f aca="false">AH23-MIN(AH23,MAX(0,AP23-(AD23+AE23+AM23+AG23)))</f>
        <v>16</v>
      </c>
      <c r="AV23" s="19" t="n">
        <f aca="false">AN23-AP23</f>
        <v>2.07633555845244</v>
      </c>
      <c r="AW23" s="19" t="n">
        <f aca="false">CG22</f>
        <v>24</v>
      </c>
      <c r="AX23" s="19" t="n">
        <f aca="false">AW23*(CL_SOFR+CL_BBB_SP)/4</f>
        <v>0.432</v>
      </c>
      <c r="AY23" s="19" t="n">
        <f aca="false">MIN(AV23,AX23)</f>
        <v>0.432</v>
      </c>
      <c r="AZ23" s="19" t="n">
        <f aca="false">AT23+AX23-AY23</f>
        <v>24</v>
      </c>
      <c r="BA23" s="19" t="n">
        <f aca="false">AV23-AY23</f>
        <v>1.64433555845244</v>
      </c>
      <c r="BB23" s="20" t="n">
        <f aca="false">IF((AQ23+AR23+AS23+AZ23)&gt;0,(O23+N23)/(AQ23+AR23+AS23+AZ23),9.9)</f>
        <v>1.1146156875346</v>
      </c>
      <c r="BC23" s="19" t="n">
        <f aca="false">IF(AND(B23&lt;CL_LIFE,BB23&lt;CL_BBB_TR),MIN(BA23,(AQ23+AR23+AS23+AZ23)-(O23+N23)/CL_BBB_TR),0)</f>
        <v>0</v>
      </c>
      <c r="BD23" s="19" t="n">
        <f aca="false">AQ23-MIN(AQ23,MAX(0,BC23-(0)))</f>
        <v>245.298493932</v>
      </c>
      <c r="BE23" s="19" t="n">
        <f aca="false">AR23-MIN(AR23,MAX(0,BC23-(AQ23)))</f>
        <v>44</v>
      </c>
      <c r="BF23" s="19" t="n">
        <f aca="false">AS23-MIN(AS23,MAX(0,BC23-(AQ23+AR23)))</f>
        <v>24</v>
      </c>
      <c r="BG23" s="19" t="n">
        <f aca="false">AZ23-MIN(AZ23,MAX(0,BC23-(AQ23+AR23+AS23)))</f>
        <v>24</v>
      </c>
      <c r="BH23" s="19" t="n">
        <f aca="false">AU23-MIN(AU23,MAX(0,BC23-(AQ23+AR23+AS23+AZ23)))</f>
        <v>16</v>
      </c>
      <c r="BI23" s="19" t="n">
        <f aca="false">BA23-BC23</f>
        <v>1.64433555845244</v>
      </c>
      <c r="BJ23" s="19" t="n">
        <f aca="false">CH22</f>
        <v>16</v>
      </c>
      <c r="BK23" s="19" t="n">
        <f aca="false">BJ23*(CL_SOFR+CL_BB_SP)/4</f>
        <v>0.396</v>
      </c>
      <c r="BL23" s="19" t="n">
        <f aca="false">MIN(BI23,BK23)</f>
        <v>0.396</v>
      </c>
      <c r="BM23" s="19" t="n">
        <f aca="false">BH23+BK23-BL23</f>
        <v>16</v>
      </c>
      <c r="BN23" s="19" t="n">
        <f aca="false">BI23-BL23</f>
        <v>1.24833555845244</v>
      </c>
      <c r="BO23" s="20" t="n">
        <f aca="false">IF((BD23+BE23+BF23+BG23+BM23)&gt;0,(O23+N23)/(BD23+BE23+BF23+BG23+BM23),9.9)</f>
        <v>1.06413754707588</v>
      </c>
      <c r="BP23" s="19" t="n">
        <f aca="false">IF(AND(B23&lt;CL_LIFE,BO23&lt;CL_BB_TR),MIN(BN23,(BD23+BE23+BF23+BG23+BM23)-(O23+N23)/CL_BB_TR),0)</f>
        <v>0.286106402985865</v>
      </c>
      <c r="BQ23" s="19" t="n">
        <f aca="false">BD23-MIN(BD23,MAX(0,BP23-(0)))</f>
        <v>245.012387529014</v>
      </c>
      <c r="BR23" s="19" t="n">
        <f aca="false">BE23-MIN(BE23,MAX(0,BP23-(BD23)))</f>
        <v>44</v>
      </c>
      <c r="BS23" s="19" t="n">
        <f aca="false">BF23-MIN(BF23,MAX(0,BP23-(BD23+BE23)))</f>
        <v>24</v>
      </c>
      <c r="BT23" s="19" t="n">
        <f aca="false">BG23-MIN(BG23,MAX(0,BP23-(BD23+BE23+BF23)))</f>
        <v>24</v>
      </c>
      <c r="BU23" s="19" t="n">
        <f aca="false">BM23-MIN(BM23,MAX(0,BP23-(BD23+BE23+BF23+BG23)))</f>
        <v>16</v>
      </c>
      <c r="BV23" s="19" t="n">
        <f aca="false">BN23-BP23</f>
        <v>0.962229155466576</v>
      </c>
      <c r="BW23" s="19" t="n">
        <f aca="false">MIN(BV23,E23*CL_SUBF/4)</f>
        <v>0.28261180253547</v>
      </c>
      <c r="BX23" s="19" t="n">
        <f aca="false">BV23-BW23</f>
        <v>0.679617352931106</v>
      </c>
      <c r="BY23" s="19" t="n">
        <f aca="false">MIN(BQ23,MAX(0,N23-(0)))</f>
        <v>0</v>
      </c>
      <c r="BZ23" s="19" t="n">
        <f aca="false">MIN(BR23,MAX(0,N23-(BQ23)))</f>
        <v>0</v>
      </c>
      <c r="CA23" s="19" t="n">
        <f aca="false">MIN(BS23,MAX(0,N23-(BQ23+BR23)))</f>
        <v>0</v>
      </c>
      <c r="CB23" s="19" t="n">
        <f aca="false">MIN(BT23,MAX(0,N23-(BQ23+BR23+BS23)))</f>
        <v>0</v>
      </c>
      <c r="CC23" s="19" t="n">
        <f aca="false">MIN(BU23,MAX(0,N23-(BQ23+BR23+BS23+BT23)))</f>
        <v>0</v>
      </c>
      <c r="CD23" s="19" t="n">
        <f aca="false">BQ23-BY23</f>
        <v>245.012387529014</v>
      </c>
      <c r="CE23" s="19" t="n">
        <f aca="false">BR23-BZ23</f>
        <v>44</v>
      </c>
      <c r="CF23" s="19" t="n">
        <f aca="false">BS23-CA23</f>
        <v>24</v>
      </c>
      <c r="CG23" s="19" t="n">
        <f aca="false">BT23-CB23</f>
        <v>24</v>
      </c>
      <c r="CH23" s="19" t="n">
        <f aca="false">BU23-CC23</f>
        <v>16</v>
      </c>
      <c r="CI23" s="19" t="n">
        <f aca="false">MAX(0,N23-(BQ23+BR23+BS23+BT23+BU23))</f>
        <v>0</v>
      </c>
      <c r="CJ23" s="19" t="n">
        <f aca="false">BX23+CI23</f>
        <v>0.679617352931106</v>
      </c>
      <c r="CK23" s="19" t="n">
        <f aca="false">AC23+AP23+BC23+BP23</f>
        <v>0.805205629633463</v>
      </c>
      <c r="CL23" s="18" t="n">
        <f aca="false">IF(OR(AND(B23&lt;CL_LIFE,AB23&lt;CL_AA_TR),AND(B23&lt;CL_LIFE,AO23&lt;CL_A_TR),AND(B23&lt;CL_LIFE,BB23&lt;CL_BBB_TR),AND(B23&lt;CL_LIFE,BO23&lt;CL_BB_TR)),1,0)</f>
        <v>1</v>
      </c>
    </row>
    <row r="24" customFormat="false" ht="15" hidden="false" customHeight="false" outlineLevel="0" collapsed="false">
      <c r="B24" s="18" t="n">
        <v>20</v>
      </c>
      <c r="C24" s="18" t="n">
        <f aca="false">INT((B24-1)/4)+1</f>
        <v>5</v>
      </c>
      <c r="D24" s="20" t="n">
        <f aca="false">INDEX(CL_CDR_STRESS,1,C24)</f>
        <v>0.03</v>
      </c>
      <c r="E24" s="19" t="n">
        <f aca="false">O23</f>
        <v>375.9581927184</v>
      </c>
      <c r="F24" s="19" t="n">
        <f aca="false">E24*(1-(1-D24)^0.25)</f>
        <v>2.8519747570226</v>
      </c>
      <c r="G24" s="19" t="n">
        <f aca="false">F24*CL_REC</f>
        <v>1.99638232991582</v>
      </c>
      <c r="H24" s="19" t="n">
        <f aca="false">F24-G24</f>
        <v>0.855592427106781</v>
      </c>
      <c r="I24" s="19" t="n">
        <f aca="false">E24-F24</f>
        <v>373.106217961378</v>
      </c>
      <c r="J24" s="19" t="n">
        <f aca="false">I24*(CL_SOFR+CL_WAS)/4</f>
        <v>6.99574158677583</v>
      </c>
      <c r="K24" s="19" t="n">
        <f aca="false">IF(B24&lt;=CL_RP,0,I24*(1-(1-CL_PP)^0.25))</f>
        <v>0</v>
      </c>
      <c r="L24" s="19" t="n">
        <f aca="false">IF(B24&lt;=CL_RP,I24+G24,I24-K24)</f>
        <v>375.102600291294</v>
      </c>
      <c r="M24" s="19" t="n">
        <f aca="false">IF(B24=CL_LIFE,L24*CL_PX,0)</f>
        <v>0</v>
      </c>
      <c r="N24" s="19" t="n">
        <f aca="false">IF(B24&lt;=CL_RP,0,K24+G24)+M24</f>
        <v>0</v>
      </c>
      <c r="O24" s="19" t="n">
        <f aca="false">IF(B24&gt;=CL_LIFE,0,L24)</f>
        <v>375.102600291294</v>
      </c>
      <c r="P24" s="19" t="n">
        <f aca="false">MIN(J24,E24*(CL_SEXP+CL_SFEE)/4)</f>
        <v>0.1879790963592</v>
      </c>
      <c r="Q24" s="19" t="n">
        <f aca="false">J24-P24</f>
        <v>6.80776249041663</v>
      </c>
      <c r="R24" s="19" t="n">
        <f aca="false">CD23</f>
        <v>245.012387529014</v>
      </c>
      <c r="S24" s="19" t="n">
        <f aca="false">R24*(CL_SOFR+CL_AAA_SP)/4</f>
        <v>3.21578758631832</v>
      </c>
      <c r="T24" s="19" t="n">
        <f aca="false">MIN(Q24,S24)</f>
        <v>3.21578758631832</v>
      </c>
      <c r="U24" s="19" t="n">
        <f aca="false">R24</f>
        <v>245.012387529014</v>
      </c>
      <c r="V24" s="19" t="n">
        <f aca="false">Q24-T24</f>
        <v>3.59197490409832</v>
      </c>
      <c r="W24" s="19" t="n">
        <f aca="false">CE23</f>
        <v>44</v>
      </c>
      <c r="X24" s="19" t="n">
        <f aca="false">W24*(CL_SOFR+CL_AA_SP)/4</f>
        <v>0.6325</v>
      </c>
      <c r="Y24" s="19" t="n">
        <f aca="false">MIN(V24,X24)</f>
        <v>0.6325</v>
      </c>
      <c r="Z24" s="19" t="n">
        <f aca="false">W24</f>
        <v>44</v>
      </c>
      <c r="AA24" s="19" t="n">
        <f aca="false">V24-Y24</f>
        <v>2.95947490409832</v>
      </c>
      <c r="AB24" s="20" t="n">
        <f aca="false">IF((U24+Z24)&gt;0,(O24+N24)/(U24+Z24),9.9)</f>
        <v>1.29787724152009</v>
      </c>
      <c r="AC24" s="19" t="n">
        <f aca="false">IF(AND(B24&lt;CL_LIFE,AB24&lt;CL_AA_TR),MIN(AA24,(U24+Z24)-(O24+N24)/CL_AA_TR),0)</f>
        <v>0</v>
      </c>
      <c r="AD24" s="19" t="n">
        <f aca="false">U24-MIN(U24,MAX(0,AC24-(0)))</f>
        <v>245.012387529014</v>
      </c>
      <c r="AE24" s="19" t="n">
        <f aca="false">Z24-MIN(Z24,MAX(0,AC24-(U24)))</f>
        <v>44</v>
      </c>
      <c r="AF24" s="19" t="n">
        <f aca="false">AJ24-MIN(AJ24,MAX(0,AC24-(U24+Z24)))</f>
        <v>24</v>
      </c>
      <c r="AG24" s="19" t="n">
        <f aca="false">AW24-MIN(AW24,MAX(0,AC24-(U24+Z24+AJ24)))</f>
        <v>24</v>
      </c>
      <c r="AH24" s="19" t="n">
        <f aca="false">BJ24-MIN(BJ24,MAX(0,AC24-(U24+Z24+AJ24+AW24)))</f>
        <v>16</v>
      </c>
      <c r="AI24" s="19" t="n">
        <f aca="false">AA24-AC24</f>
        <v>2.95947490409832</v>
      </c>
      <c r="AJ24" s="19" t="n">
        <f aca="false">CF23</f>
        <v>24</v>
      </c>
      <c r="AK24" s="19" t="n">
        <f aca="false">AJ24*(CL_SOFR+CL_A_SP)/4</f>
        <v>0.369</v>
      </c>
      <c r="AL24" s="19" t="n">
        <f aca="false">MIN(AI24,AK24)</f>
        <v>0.369</v>
      </c>
      <c r="AM24" s="19" t="n">
        <f aca="false">AF24+AK24-AL24</f>
        <v>24</v>
      </c>
      <c r="AN24" s="19" t="n">
        <f aca="false">AI24-AL24</f>
        <v>2.59047490409832</v>
      </c>
      <c r="AO24" s="20" t="n">
        <f aca="false">IF((AD24+AE24+AM24)&gt;0,(O24+N24)/(AD24+AE24+AM24),9.9)</f>
        <v>1.19836343619635</v>
      </c>
      <c r="AP24" s="19" t="n">
        <f aca="false">IF(AND(B24&lt;CL_LIFE,AO24&lt;CL_A_TR),MIN(AN24,(AD24+AE24+AM24)-(O24+N24)/CL_A_TR),0)</f>
        <v>0.426887286269789</v>
      </c>
      <c r="AQ24" s="19" t="n">
        <f aca="false">AD24-MIN(AD24,MAX(0,AP24-(0)))</f>
        <v>244.585500242745</v>
      </c>
      <c r="AR24" s="19" t="n">
        <f aca="false">AE24-MIN(AE24,MAX(0,AP24-(AD24)))</f>
        <v>44</v>
      </c>
      <c r="AS24" s="19" t="n">
        <f aca="false">AM24-MIN(AM24,MAX(0,AP24-(AD24+AE24)))</f>
        <v>24</v>
      </c>
      <c r="AT24" s="19" t="n">
        <f aca="false">AG24-MIN(AG24,MAX(0,AP24-(AD24+AE24+AM24)))</f>
        <v>24</v>
      </c>
      <c r="AU24" s="19" t="n">
        <f aca="false">AH24-MIN(AH24,MAX(0,AP24-(AD24+AE24+AM24+AG24)))</f>
        <v>16</v>
      </c>
      <c r="AV24" s="19" t="n">
        <f aca="false">AN24-AP24</f>
        <v>2.16358761782853</v>
      </c>
      <c r="AW24" s="19" t="n">
        <f aca="false">CG23</f>
        <v>24</v>
      </c>
      <c r="AX24" s="19" t="n">
        <f aca="false">AW24*(CL_SOFR+CL_BBB_SP)/4</f>
        <v>0.432</v>
      </c>
      <c r="AY24" s="19" t="n">
        <f aca="false">MIN(AV24,AX24)</f>
        <v>0.432</v>
      </c>
      <c r="AZ24" s="19" t="n">
        <f aca="false">AT24+AX24-AY24</f>
        <v>24</v>
      </c>
      <c r="BA24" s="19" t="n">
        <f aca="false">AV24-AY24</f>
        <v>1.73158761782853</v>
      </c>
      <c r="BB24" s="20" t="n">
        <f aca="false">IF((AQ24+AR24+AS24+AZ24)&gt;0,(O24+N24)/(AQ24+AR24+AS24+AZ24),9.9)</f>
        <v>1.11443481677247</v>
      </c>
      <c r="BC24" s="19" t="n">
        <f aca="false">IF(AND(B24&lt;CL_LIFE,BB24&lt;CL_BBB_TR),MIN(BA24,(AQ24+AR24+AS24+AZ24)-(O24+N24)/CL_BBB_TR),0)</f>
        <v>0</v>
      </c>
      <c r="BD24" s="19" t="n">
        <f aca="false">AQ24-MIN(AQ24,MAX(0,BC24-(0)))</f>
        <v>244.585500242745</v>
      </c>
      <c r="BE24" s="19" t="n">
        <f aca="false">AR24-MIN(AR24,MAX(0,BC24-(AQ24)))</f>
        <v>44</v>
      </c>
      <c r="BF24" s="19" t="n">
        <f aca="false">AS24-MIN(AS24,MAX(0,BC24-(AQ24+AR24)))</f>
        <v>24</v>
      </c>
      <c r="BG24" s="19" t="n">
        <f aca="false">AZ24-MIN(AZ24,MAX(0,BC24-(AQ24+AR24+AS24)))</f>
        <v>24</v>
      </c>
      <c r="BH24" s="19" t="n">
        <f aca="false">AU24-MIN(AU24,MAX(0,BC24-(AQ24+AR24+AS24+AZ24)))</f>
        <v>16</v>
      </c>
      <c r="BI24" s="19" t="n">
        <f aca="false">BA24-BC24</f>
        <v>1.73158761782853</v>
      </c>
      <c r="BJ24" s="19" t="n">
        <f aca="false">CH23</f>
        <v>16</v>
      </c>
      <c r="BK24" s="19" t="n">
        <f aca="false">BJ24*(CL_SOFR+CL_BB_SP)/4</f>
        <v>0.396</v>
      </c>
      <c r="BL24" s="19" t="n">
        <f aca="false">MIN(BI24,BK24)</f>
        <v>0.396</v>
      </c>
      <c r="BM24" s="19" t="n">
        <f aca="false">BH24+BK24-BL24</f>
        <v>16</v>
      </c>
      <c r="BN24" s="19" t="n">
        <f aca="false">BI24-BL24</f>
        <v>1.33558761782853</v>
      </c>
      <c r="BO24" s="20" t="n">
        <f aca="false">IF((BD24+BE24+BF24+BG24+BM24)&gt;0,(O24+N24)/(BD24+BE24+BF24+BG24+BM24),9.9)</f>
        <v>1.06386280783823</v>
      </c>
      <c r="BP24" s="19" t="n">
        <f aca="false">IF(AND(B24&lt;CL_LIFE,BO24&lt;CL_BB_TR),MIN(BN24,(BD24+BE24+BF24+BG24+BM24)-(O24+N24)/CL_BB_TR),0)</f>
        <v>0.376485884722513</v>
      </c>
      <c r="BQ24" s="19" t="n">
        <f aca="false">BD24-MIN(BD24,MAX(0,BP24-(0)))</f>
        <v>244.209014358022</v>
      </c>
      <c r="BR24" s="19" t="n">
        <f aca="false">BE24-MIN(BE24,MAX(0,BP24-(BD24)))</f>
        <v>44</v>
      </c>
      <c r="BS24" s="19" t="n">
        <f aca="false">BF24-MIN(BF24,MAX(0,BP24-(BD24+BE24)))</f>
        <v>24</v>
      </c>
      <c r="BT24" s="19" t="n">
        <f aca="false">BG24-MIN(BG24,MAX(0,BP24-(BD24+BE24+BF24)))</f>
        <v>24</v>
      </c>
      <c r="BU24" s="19" t="n">
        <f aca="false">BM24-MIN(BM24,MAX(0,BP24-(BD24+BE24+BF24+BG24)))</f>
        <v>16</v>
      </c>
      <c r="BV24" s="19" t="n">
        <f aca="false">BN24-BP24</f>
        <v>0.959101733106018</v>
      </c>
      <c r="BW24" s="19" t="n">
        <f aca="false">MIN(BV24,E24*CL_SUBF/4)</f>
        <v>0.2819686445388</v>
      </c>
      <c r="BX24" s="19" t="n">
        <f aca="false">BV24-BW24</f>
        <v>0.677133088567217</v>
      </c>
      <c r="BY24" s="19" t="n">
        <f aca="false">MIN(BQ24,MAX(0,N24-(0)))</f>
        <v>0</v>
      </c>
      <c r="BZ24" s="19" t="n">
        <f aca="false">MIN(BR24,MAX(0,N24-(BQ24)))</f>
        <v>0</v>
      </c>
      <c r="CA24" s="19" t="n">
        <f aca="false">MIN(BS24,MAX(0,N24-(BQ24+BR24)))</f>
        <v>0</v>
      </c>
      <c r="CB24" s="19" t="n">
        <f aca="false">MIN(BT24,MAX(0,N24-(BQ24+BR24+BS24)))</f>
        <v>0</v>
      </c>
      <c r="CC24" s="19" t="n">
        <f aca="false">MIN(BU24,MAX(0,N24-(BQ24+BR24+BS24+BT24)))</f>
        <v>0</v>
      </c>
      <c r="CD24" s="19" t="n">
        <f aca="false">BQ24-BY24</f>
        <v>244.209014358022</v>
      </c>
      <c r="CE24" s="19" t="n">
        <f aca="false">BR24-BZ24</f>
        <v>44</v>
      </c>
      <c r="CF24" s="19" t="n">
        <f aca="false">BS24-CA24</f>
        <v>24</v>
      </c>
      <c r="CG24" s="19" t="n">
        <f aca="false">BT24-CB24</f>
        <v>24</v>
      </c>
      <c r="CH24" s="19" t="n">
        <f aca="false">BU24-CC24</f>
        <v>16</v>
      </c>
      <c r="CI24" s="19" t="n">
        <f aca="false">MAX(0,N24-(BQ24+BR24+BS24+BT24+BU24))</f>
        <v>0</v>
      </c>
      <c r="CJ24" s="19" t="n">
        <f aca="false">BX24+CI24</f>
        <v>0.677133088567217</v>
      </c>
      <c r="CK24" s="19" t="n">
        <f aca="false">AC24+AP24+BC24+BP24</f>
        <v>0.803373170992302</v>
      </c>
      <c r="CL24" s="18" t="n">
        <f aca="false">IF(OR(AND(B24&lt;CL_LIFE,AB24&lt;CL_AA_TR),AND(B24&lt;CL_LIFE,AO24&lt;CL_A_TR),AND(B24&lt;CL_LIFE,BB24&lt;CL_BBB_TR),AND(B24&lt;CL_LIFE,BO24&lt;CL_BB_TR)),1,0)</f>
        <v>1</v>
      </c>
    </row>
    <row r="25" customFormat="false" ht="15" hidden="false" customHeight="false" outlineLevel="0" collapsed="false">
      <c r="B25" s="18" t="n">
        <v>21</v>
      </c>
      <c r="C25" s="18" t="n">
        <f aca="false">INT((B25-1)/4)+1</f>
        <v>6</v>
      </c>
      <c r="D25" s="20" t="n">
        <f aca="false">INDEX(CL_CDR_STRESS,1,C25)</f>
        <v>0.03</v>
      </c>
      <c r="E25" s="19" t="n">
        <f aca="false">O24</f>
        <v>375.102600291294</v>
      </c>
      <c r="F25" s="19" t="n">
        <f aca="false">E25*(1-(1-D25)^0.25)</f>
        <v>2.84548433321573</v>
      </c>
      <c r="G25" s="19" t="n">
        <f aca="false">F25*CL_REC</f>
        <v>1.99183903325101</v>
      </c>
      <c r="H25" s="19" t="n">
        <f aca="false">F25-G25</f>
        <v>0.853645299964719</v>
      </c>
      <c r="I25" s="19" t="n">
        <f aca="false">E25-F25</f>
        <v>372.257115958078</v>
      </c>
      <c r="J25" s="19" t="n">
        <f aca="false">I25*(CL_SOFR+CL_WAS)/4</f>
        <v>6.97982092421396</v>
      </c>
      <c r="K25" s="19" t="n">
        <f aca="false">IF(B25&lt;=CL_RP,0,I25*(1-(1-CL_PP)^0.25))</f>
        <v>20.1980721490035</v>
      </c>
      <c r="L25" s="19" t="n">
        <f aca="false">IF(B25&lt;=CL_RP,I25+G25,I25-K25)</f>
        <v>352.059043809074</v>
      </c>
      <c r="M25" s="19" t="n">
        <f aca="false">IF(B25=CL_LIFE,L25*CL_PX,0)</f>
        <v>0</v>
      </c>
      <c r="N25" s="19" t="n">
        <f aca="false">IF(B25&lt;=CL_RP,0,K25+G25)+M25</f>
        <v>22.1899111822545</v>
      </c>
      <c r="O25" s="19" t="n">
        <f aca="false">IF(B25&gt;=CL_LIFE,0,L25)</f>
        <v>352.059043809074</v>
      </c>
      <c r="P25" s="19" t="n">
        <f aca="false">MIN(J25,E25*(CL_SEXP+CL_SFEE)/4)</f>
        <v>0.187551300145647</v>
      </c>
      <c r="Q25" s="19" t="n">
        <f aca="false">J25-P25</f>
        <v>6.79226962406831</v>
      </c>
      <c r="R25" s="19" t="n">
        <f aca="false">CD24</f>
        <v>244.209014358022</v>
      </c>
      <c r="S25" s="19" t="n">
        <f aca="false">R25*(CL_SOFR+CL_AAA_SP)/4</f>
        <v>3.20524331344904</v>
      </c>
      <c r="T25" s="19" t="n">
        <f aca="false">MIN(Q25,S25)</f>
        <v>3.20524331344904</v>
      </c>
      <c r="U25" s="19" t="n">
        <f aca="false">R25</f>
        <v>244.209014358022</v>
      </c>
      <c r="V25" s="19" t="n">
        <f aca="false">Q25-T25</f>
        <v>3.58702631061927</v>
      </c>
      <c r="W25" s="19" t="n">
        <f aca="false">CE24</f>
        <v>44</v>
      </c>
      <c r="X25" s="19" t="n">
        <f aca="false">W25*(CL_SOFR+CL_AA_SP)/4</f>
        <v>0.6325</v>
      </c>
      <c r="Y25" s="19" t="n">
        <f aca="false">MIN(V25,X25)</f>
        <v>0.6325</v>
      </c>
      <c r="Z25" s="19" t="n">
        <f aca="false">W25</f>
        <v>44</v>
      </c>
      <c r="AA25" s="19" t="n">
        <f aca="false">V25-Y25</f>
        <v>2.95452631061927</v>
      </c>
      <c r="AB25" s="20" t="n">
        <f aca="false">IF((U25+Z25)&gt;0,(O25+N25)/(U25+Z25),9.9)</f>
        <v>1.29853313514485</v>
      </c>
      <c r="AC25" s="19" t="n">
        <f aca="false">IF(AND(B25&lt;CL_LIFE,AB25&lt;CL_AA_TR),MIN(AA25,(U25+Z25)-(O25+N25)/CL_AA_TR),0)</f>
        <v>0</v>
      </c>
      <c r="AD25" s="19" t="n">
        <f aca="false">U25-MIN(U25,MAX(0,AC25-(0)))</f>
        <v>244.209014358022</v>
      </c>
      <c r="AE25" s="19" t="n">
        <f aca="false">Z25-MIN(Z25,MAX(0,AC25-(U25)))</f>
        <v>44</v>
      </c>
      <c r="AF25" s="19" t="n">
        <f aca="false">AJ25-MIN(AJ25,MAX(0,AC25-(U25+Z25)))</f>
        <v>24</v>
      </c>
      <c r="AG25" s="19" t="n">
        <f aca="false">AW25-MIN(AW25,MAX(0,AC25-(U25+Z25+AJ25)))</f>
        <v>24</v>
      </c>
      <c r="AH25" s="19" t="n">
        <f aca="false">BJ25-MIN(BJ25,MAX(0,AC25-(U25+Z25+AJ25+AW25)))</f>
        <v>16</v>
      </c>
      <c r="AI25" s="19" t="n">
        <f aca="false">AA25-AC25</f>
        <v>2.95452631061927</v>
      </c>
      <c r="AJ25" s="19" t="n">
        <f aca="false">CF24</f>
        <v>24</v>
      </c>
      <c r="AK25" s="19" t="n">
        <f aca="false">AJ25*(CL_SOFR+CL_A_SP)/4</f>
        <v>0.369</v>
      </c>
      <c r="AL25" s="19" t="n">
        <f aca="false">MIN(AI25,AK25)</f>
        <v>0.369</v>
      </c>
      <c r="AM25" s="19" t="n">
        <f aca="false">AF25+AK25-AL25</f>
        <v>24</v>
      </c>
      <c r="AN25" s="19" t="n">
        <f aca="false">AI25-AL25</f>
        <v>2.58552631061927</v>
      </c>
      <c r="AO25" s="20" t="n">
        <f aca="false">IF((AD25+AE25+AM25)&gt;0,(O25+N25)/(AD25+AE25+AM25),9.9)</f>
        <v>1.19871284229533</v>
      </c>
      <c r="AP25" s="19" t="n">
        <f aca="false">IF(AND(B25&lt;CL_LIFE,AO25&lt;CL_A_TR),MIN(AN25,(AD25+AE25+AM25)-(O25+N25)/CL_A_TR),0)</f>
        <v>0.334885198581446</v>
      </c>
      <c r="AQ25" s="19" t="n">
        <f aca="false">AD25-MIN(AD25,MAX(0,AP25-(0)))</f>
        <v>243.874129159441</v>
      </c>
      <c r="AR25" s="19" t="n">
        <f aca="false">AE25-MIN(AE25,MAX(0,AP25-(AD25)))</f>
        <v>44</v>
      </c>
      <c r="AS25" s="19" t="n">
        <f aca="false">AM25-MIN(AM25,MAX(0,AP25-(AD25+AE25)))</f>
        <v>24</v>
      </c>
      <c r="AT25" s="19" t="n">
        <f aca="false">AG25-MIN(AG25,MAX(0,AP25-(AD25+AE25+AM25)))</f>
        <v>24</v>
      </c>
      <c r="AU25" s="19" t="n">
        <f aca="false">AH25-MIN(AH25,MAX(0,AP25-(AD25+AE25+AM25+AG25)))</f>
        <v>16</v>
      </c>
      <c r="AV25" s="19" t="n">
        <f aca="false">AN25-AP25</f>
        <v>2.25064111203783</v>
      </c>
      <c r="AW25" s="19" t="n">
        <f aca="false">CG24</f>
        <v>24</v>
      </c>
      <c r="AX25" s="19" t="n">
        <f aca="false">AW25*(CL_SOFR+CL_BBB_SP)/4</f>
        <v>0.432</v>
      </c>
      <c r="AY25" s="19" t="n">
        <f aca="false">MIN(AV25,AX25)</f>
        <v>0.432</v>
      </c>
      <c r="AZ25" s="19" t="n">
        <f aca="false">AT25+AX25-AY25</f>
        <v>24</v>
      </c>
      <c r="BA25" s="19" t="n">
        <f aca="false">AV25-AY25</f>
        <v>1.81864111203783</v>
      </c>
      <c r="BB25" s="20" t="n">
        <f aca="false">IF((AQ25+AR25+AS25+AZ25)&gt;0,(O25+N25)/(AQ25+AR25+AS25+AZ25),9.9)</f>
        <v>1.11425359234403</v>
      </c>
      <c r="BC25" s="19" t="n">
        <f aca="false">IF(AND(B25&lt;CL_LIFE,BB25&lt;CL_BBB_TR),MIN(BA25,(AQ25+AR25+AS25+AZ25)-(O25+N25)/CL_BBB_TR),0)</f>
        <v>0</v>
      </c>
      <c r="BD25" s="19" t="n">
        <f aca="false">AQ25-MIN(AQ25,MAX(0,BC25-(0)))</f>
        <v>243.874129159441</v>
      </c>
      <c r="BE25" s="19" t="n">
        <f aca="false">AR25-MIN(AR25,MAX(0,BC25-(AQ25)))</f>
        <v>44</v>
      </c>
      <c r="BF25" s="19" t="n">
        <f aca="false">AS25-MIN(AS25,MAX(0,BC25-(AQ25+AR25)))</f>
        <v>24</v>
      </c>
      <c r="BG25" s="19" t="n">
        <f aca="false">AZ25-MIN(AZ25,MAX(0,BC25-(AQ25+AR25+AS25)))</f>
        <v>24</v>
      </c>
      <c r="BH25" s="19" t="n">
        <f aca="false">AU25-MIN(AU25,MAX(0,BC25-(AQ25+AR25+AS25+AZ25)))</f>
        <v>16</v>
      </c>
      <c r="BI25" s="19" t="n">
        <f aca="false">BA25-BC25</f>
        <v>1.81864111203783</v>
      </c>
      <c r="BJ25" s="19" t="n">
        <f aca="false">CH24</f>
        <v>16</v>
      </c>
      <c r="BK25" s="19" t="n">
        <f aca="false">BJ25*(CL_SOFR+CL_BB_SP)/4</f>
        <v>0.396</v>
      </c>
      <c r="BL25" s="19" t="n">
        <f aca="false">MIN(BI25,BK25)</f>
        <v>0.396</v>
      </c>
      <c r="BM25" s="19" t="n">
        <f aca="false">BH25+BK25-BL25</f>
        <v>16</v>
      </c>
      <c r="BN25" s="19" t="n">
        <f aca="false">BI25-BL25</f>
        <v>1.42264111203783</v>
      </c>
      <c r="BO25" s="20" t="n">
        <f aca="false">IF((BD25+BE25+BF25+BG25+BM25)&gt;0,(O25+N25)/(BD25+BE25+BF25+BG25+BM25),9.9)</f>
        <v>1.06358758424593</v>
      </c>
      <c r="BP25" s="19" t="n">
        <f aca="false">IF(AND(B25&lt;CL_LIFE,BO25&lt;CL_BB_TR),MIN(BN25,(BD25+BE25+BF25+BG25+BM25)-(O25+N25)/CL_BB_TR),0)</f>
        <v>0.46665968401453</v>
      </c>
      <c r="BQ25" s="19" t="n">
        <f aca="false">BD25-MIN(BD25,MAX(0,BP25-(0)))</f>
        <v>243.407469475426</v>
      </c>
      <c r="BR25" s="19" t="n">
        <f aca="false">BE25-MIN(BE25,MAX(0,BP25-(BD25)))</f>
        <v>44</v>
      </c>
      <c r="BS25" s="19" t="n">
        <f aca="false">BF25-MIN(BF25,MAX(0,BP25-(BD25+BE25)))</f>
        <v>24</v>
      </c>
      <c r="BT25" s="19" t="n">
        <f aca="false">BG25-MIN(BG25,MAX(0,BP25-(BD25+BE25+BF25)))</f>
        <v>24</v>
      </c>
      <c r="BU25" s="19" t="n">
        <f aca="false">BM25-MIN(BM25,MAX(0,BP25-(BD25+BE25+BF25+BG25)))</f>
        <v>16</v>
      </c>
      <c r="BV25" s="19" t="n">
        <f aca="false">BN25-BP25</f>
        <v>0.955981428023296</v>
      </c>
      <c r="BW25" s="19" t="n">
        <f aca="false">MIN(BV25,E25*CL_SUBF/4)</f>
        <v>0.28132695021847</v>
      </c>
      <c r="BX25" s="19" t="n">
        <f aca="false">BV25-BW25</f>
        <v>0.674654477804826</v>
      </c>
      <c r="BY25" s="19" t="n">
        <f aca="false">MIN(BQ25,MAX(0,N25-(0)))</f>
        <v>22.1899111822545</v>
      </c>
      <c r="BZ25" s="19" t="n">
        <f aca="false">MIN(BR25,MAX(0,N25-(BQ25)))</f>
        <v>0</v>
      </c>
      <c r="CA25" s="19" t="n">
        <f aca="false">MIN(BS25,MAX(0,N25-(BQ25+BR25)))</f>
        <v>0</v>
      </c>
      <c r="CB25" s="19" t="n">
        <f aca="false">MIN(BT25,MAX(0,N25-(BQ25+BR25+BS25)))</f>
        <v>0</v>
      </c>
      <c r="CC25" s="19" t="n">
        <f aca="false">MIN(BU25,MAX(0,N25-(BQ25+BR25+BS25+BT25)))</f>
        <v>0</v>
      </c>
      <c r="CD25" s="19" t="n">
        <f aca="false">BQ25-BY25</f>
        <v>221.217558293172</v>
      </c>
      <c r="CE25" s="19" t="n">
        <f aca="false">BR25-BZ25</f>
        <v>44</v>
      </c>
      <c r="CF25" s="19" t="n">
        <f aca="false">BS25-CA25</f>
        <v>24</v>
      </c>
      <c r="CG25" s="19" t="n">
        <f aca="false">BT25-CB25</f>
        <v>24</v>
      </c>
      <c r="CH25" s="19" t="n">
        <f aca="false">BU25-CC25</f>
        <v>16</v>
      </c>
      <c r="CI25" s="19" t="n">
        <f aca="false">MAX(0,N25-(BQ25+BR25+BS25+BT25+BU25))</f>
        <v>0</v>
      </c>
      <c r="CJ25" s="19" t="n">
        <f aca="false">BX25+CI25</f>
        <v>0.674654477804826</v>
      </c>
      <c r="CK25" s="19" t="n">
        <f aca="false">AC25+AP25+BC25+BP25</f>
        <v>0.801544882595977</v>
      </c>
      <c r="CL25" s="18" t="n">
        <f aca="false">IF(OR(AND(B25&lt;CL_LIFE,AB25&lt;CL_AA_TR),AND(B25&lt;CL_LIFE,AO25&lt;CL_A_TR),AND(B25&lt;CL_LIFE,BB25&lt;CL_BBB_TR),AND(B25&lt;CL_LIFE,BO25&lt;CL_BB_TR)),1,0)</f>
        <v>1</v>
      </c>
    </row>
    <row r="26" customFormat="false" ht="15" hidden="false" customHeight="false" outlineLevel="0" collapsed="false">
      <c r="B26" s="18" t="n">
        <v>22</v>
      </c>
      <c r="C26" s="18" t="n">
        <f aca="false">INT((B26-1)/4)+1</f>
        <v>6</v>
      </c>
      <c r="D26" s="20" t="n">
        <f aca="false">INDEX(CL_CDR_STRESS,1,C26)</f>
        <v>0.03</v>
      </c>
      <c r="E26" s="19" t="n">
        <f aca="false">O25</f>
        <v>352.059043809074</v>
      </c>
      <c r="F26" s="19" t="n">
        <f aca="false">E26*(1-(1-D26)^0.25)</f>
        <v>2.67067861632439</v>
      </c>
      <c r="G26" s="19" t="n">
        <f aca="false">F26*CL_REC</f>
        <v>1.86947503142707</v>
      </c>
      <c r="H26" s="19" t="n">
        <f aca="false">F26-G26</f>
        <v>0.801203584897316</v>
      </c>
      <c r="I26" s="19" t="n">
        <f aca="false">E26-F26</f>
        <v>349.38836519275</v>
      </c>
      <c r="J26" s="19" t="n">
        <f aca="false">I26*(CL_SOFR+CL_WAS)/4</f>
        <v>6.55103184736406</v>
      </c>
      <c r="K26" s="19" t="n">
        <f aca="false">IF(B26&lt;=CL_RP,0,I26*(1-(1-CL_PP)^0.25))</f>
        <v>18.9572505283694</v>
      </c>
      <c r="L26" s="19" t="n">
        <f aca="false">IF(B26&lt;=CL_RP,I26+G26,I26-K26)</f>
        <v>330.431114664381</v>
      </c>
      <c r="M26" s="19" t="n">
        <f aca="false">IF(B26=CL_LIFE,L26*CL_PX,0)</f>
        <v>0</v>
      </c>
      <c r="N26" s="19" t="n">
        <f aca="false">IF(B26&lt;=CL_RP,0,K26+G26)+M26</f>
        <v>20.8267255597965</v>
      </c>
      <c r="O26" s="19" t="n">
        <f aca="false">IF(B26&gt;=CL_LIFE,0,L26)</f>
        <v>330.431114664381</v>
      </c>
      <c r="P26" s="19" t="n">
        <f aca="false">MIN(J26,E26*(CL_SEXP+CL_SFEE)/4)</f>
        <v>0.176029521904537</v>
      </c>
      <c r="Q26" s="19" t="n">
        <f aca="false">J26-P26</f>
        <v>6.37500232545953</v>
      </c>
      <c r="R26" s="19" t="n">
        <f aca="false">CD25</f>
        <v>221.217558293172</v>
      </c>
      <c r="S26" s="19" t="n">
        <f aca="false">R26*(CL_SOFR+CL_AAA_SP)/4</f>
        <v>2.90348045259788</v>
      </c>
      <c r="T26" s="19" t="n">
        <f aca="false">MIN(Q26,S26)</f>
        <v>2.90348045259788</v>
      </c>
      <c r="U26" s="19" t="n">
        <f aca="false">R26</f>
        <v>221.217558293172</v>
      </c>
      <c r="V26" s="19" t="n">
        <f aca="false">Q26-T26</f>
        <v>3.47152187286165</v>
      </c>
      <c r="W26" s="19" t="n">
        <f aca="false">CE25</f>
        <v>44</v>
      </c>
      <c r="X26" s="19" t="n">
        <f aca="false">W26*(CL_SOFR+CL_AA_SP)/4</f>
        <v>0.6325</v>
      </c>
      <c r="Y26" s="19" t="n">
        <f aca="false">MIN(V26,X26)</f>
        <v>0.6325</v>
      </c>
      <c r="Z26" s="19" t="n">
        <f aca="false">W26</f>
        <v>44</v>
      </c>
      <c r="AA26" s="19" t="n">
        <f aca="false">V26-Y26</f>
        <v>2.83902187286165</v>
      </c>
      <c r="AB26" s="20" t="n">
        <f aca="false">IF((U26+Z26)&gt;0,(O26+N26)/(U26+Z26),9.9)</f>
        <v>1.32441397351188</v>
      </c>
      <c r="AC26" s="19" t="n">
        <f aca="false">IF(AND(B26&lt;CL_LIFE,AB26&lt;CL_AA_TR),MIN(AA26,(U26+Z26)-(O26+N26)/CL_AA_TR),0)</f>
        <v>0</v>
      </c>
      <c r="AD26" s="19" t="n">
        <f aca="false">U26-MIN(U26,MAX(0,AC26-(0)))</f>
        <v>221.217558293172</v>
      </c>
      <c r="AE26" s="19" t="n">
        <f aca="false">Z26-MIN(Z26,MAX(0,AC26-(U26)))</f>
        <v>44</v>
      </c>
      <c r="AF26" s="19" t="n">
        <f aca="false">AJ26-MIN(AJ26,MAX(0,AC26-(U26+Z26)))</f>
        <v>24</v>
      </c>
      <c r="AG26" s="19" t="n">
        <f aca="false">AW26-MIN(AW26,MAX(0,AC26-(U26+Z26+AJ26)))</f>
        <v>24</v>
      </c>
      <c r="AH26" s="19" t="n">
        <f aca="false">BJ26-MIN(BJ26,MAX(0,AC26-(U26+Z26+AJ26+AW26)))</f>
        <v>16</v>
      </c>
      <c r="AI26" s="19" t="n">
        <f aca="false">AA26-AC26</f>
        <v>2.83902187286165</v>
      </c>
      <c r="AJ26" s="19" t="n">
        <f aca="false">CF25</f>
        <v>24</v>
      </c>
      <c r="AK26" s="19" t="n">
        <f aca="false">AJ26*(CL_SOFR+CL_A_SP)/4</f>
        <v>0.369</v>
      </c>
      <c r="AL26" s="19" t="n">
        <f aca="false">MIN(AI26,AK26)</f>
        <v>0.369</v>
      </c>
      <c r="AM26" s="19" t="n">
        <f aca="false">AF26+AK26-AL26</f>
        <v>24</v>
      </c>
      <c r="AN26" s="19" t="n">
        <f aca="false">AI26-AL26</f>
        <v>2.47002187286165</v>
      </c>
      <c r="AO26" s="20" t="n">
        <f aca="false">IF((AD26+AE26+AM26)&gt;0,(O26+N26)/(AD26+AE26+AM26),9.9)</f>
        <v>1.21451077277997</v>
      </c>
      <c r="AP26" s="19" t="n">
        <f aca="false">IF(AND(B26&lt;CL_LIFE,AO26&lt;CL_A_TR),MIN(AN26,(AD26+AE26+AM26)-(O26+N26)/CL_A_TR),0)</f>
        <v>0</v>
      </c>
      <c r="AQ26" s="19" t="n">
        <f aca="false">AD26-MIN(AD26,MAX(0,AP26-(0)))</f>
        <v>221.217558293172</v>
      </c>
      <c r="AR26" s="19" t="n">
        <f aca="false">AE26-MIN(AE26,MAX(0,AP26-(AD26)))</f>
        <v>44</v>
      </c>
      <c r="AS26" s="19" t="n">
        <f aca="false">AM26-MIN(AM26,MAX(0,AP26-(AD26+AE26)))</f>
        <v>24</v>
      </c>
      <c r="AT26" s="19" t="n">
        <f aca="false">AG26-MIN(AG26,MAX(0,AP26-(AD26+AE26+AM26)))</f>
        <v>24</v>
      </c>
      <c r="AU26" s="19" t="n">
        <f aca="false">AH26-MIN(AH26,MAX(0,AP26-(AD26+AE26+AM26+AG26)))</f>
        <v>16</v>
      </c>
      <c r="AV26" s="19" t="n">
        <f aca="false">AN26-AP26</f>
        <v>2.47002187286165</v>
      </c>
      <c r="AW26" s="19" t="n">
        <f aca="false">CG25</f>
        <v>24</v>
      </c>
      <c r="AX26" s="19" t="n">
        <f aca="false">AW26*(CL_SOFR+CL_BBB_SP)/4</f>
        <v>0.432</v>
      </c>
      <c r="AY26" s="19" t="n">
        <f aca="false">MIN(AV26,AX26)</f>
        <v>0.432</v>
      </c>
      <c r="AZ26" s="19" t="n">
        <f aca="false">AT26+AX26-AY26</f>
        <v>24</v>
      </c>
      <c r="BA26" s="19" t="n">
        <f aca="false">AV26-AY26</f>
        <v>2.03802187286165</v>
      </c>
      <c r="BB26" s="20" t="n">
        <f aca="false">IF((AQ26+AR26+AS26+AZ26)&gt;0,(O26+N26)/(AQ26+AR26+AS26+AZ26),9.9)</f>
        <v>1.12145003025469</v>
      </c>
      <c r="BC26" s="19" t="n">
        <f aca="false">IF(AND(B26&lt;CL_LIFE,BB26&lt;CL_BBB_TR),MIN(BA26,(AQ26+AR26+AS26+AZ26)-(O26+N26)/CL_BBB_TR),0)</f>
        <v>0</v>
      </c>
      <c r="BD26" s="19" t="n">
        <f aca="false">AQ26-MIN(AQ26,MAX(0,BC26-(0)))</f>
        <v>221.217558293172</v>
      </c>
      <c r="BE26" s="19" t="n">
        <f aca="false">AR26-MIN(AR26,MAX(0,BC26-(AQ26)))</f>
        <v>44</v>
      </c>
      <c r="BF26" s="19" t="n">
        <f aca="false">AS26-MIN(AS26,MAX(0,BC26-(AQ26+AR26)))</f>
        <v>24</v>
      </c>
      <c r="BG26" s="19" t="n">
        <f aca="false">AZ26-MIN(AZ26,MAX(0,BC26-(AQ26+AR26+AS26)))</f>
        <v>24</v>
      </c>
      <c r="BH26" s="19" t="n">
        <f aca="false">AU26-MIN(AU26,MAX(0,BC26-(AQ26+AR26+AS26+AZ26)))</f>
        <v>16</v>
      </c>
      <c r="BI26" s="19" t="n">
        <f aca="false">BA26-BC26</f>
        <v>2.03802187286165</v>
      </c>
      <c r="BJ26" s="19" t="n">
        <f aca="false">CH25</f>
        <v>16</v>
      </c>
      <c r="BK26" s="19" t="n">
        <f aca="false">BJ26*(CL_SOFR+CL_BB_SP)/4</f>
        <v>0.396</v>
      </c>
      <c r="BL26" s="19" t="n">
        <f aca="false">MIN(BI26,BK26)</f>
        <v>0.396</v>
      </c>
      <c r="BM26" s="19" t="n">
        <f aca="false">BH26+BK26-BL26</f>
        <v>16</v>
      </c>
      <c r="BN26" s="19" t="n">
        <f aca="false">BI26-BL26</f>
        <v>1.64202187286165</v>
      </c>
      <c r="BO26" s="20" t="n">
        <f aca="false">IF((BD26+BE26+BF26+BG26+BM26)&gt;0,(O26+N26)/(BD26+BE26+BF26+BG26+BM26),9.9)</f>
        <v>1.06694746794574</v>
      </c>
      <c r="BP26" s="19" t="n">
        <f aca="false">IF(AND(B26&lt;CL_LIFE,BO26&lt;CL_BB_TR),MIN(BN26,(BD26+BE26+BF26+BG26+BM26)-(O26+N26)/CL_BB_TR),0)</f>
        <v>0</v>
      </c>
      <c r="BQ26" s="19" t="n">
        <f aca="false">BD26-MIN(BD26,MAX(0,BP26-(0)))</f>
        <v>221.217558293172</v>
      </c>
      <c r="BR26" s="19" t="n">
        <f aca="false">BE26-MIN(BE26,MAX(0,BP26-(BD26)))</f>
        <v>44</v>
      </c>
      <c r="BS26" s="19" t="n">
        <f aca="false">BF26-MIN(BF26,MAX(0,BP26-(BD26+BE26)))</f>
        <v>24</v>
      </c>
      <c r="BT26" s="19" t="n">
        <f aca="false">BG26-MIN(BG26,MAX(0,BP26-(BD26+BE26+BF26)))</f>
        <v>24</v>
      </c>
      <c r="BU26" s="19" t="n">
        <f aca="false">BM26-MIN(BM26,MAX(0,BP26-(BD26+BE26+BF26+BG26)))</f>
        <v>16</v>
      </c>
      <c r="BV26" s="19" t="n">
        <f aca="false">BN26-BP26</f>
        <v>1.64202187286165</v>
      </c>
      <c r="BW26" s="19" t="n">
        <f aca="false">MIN(BV26,E26*CL_SUBF/4)</f>
        <v>0.264044282856806</v>
      </c>
      <c r="BX26" s="19" t="n">
        <f aca="false">BV26-BW26</f>
        <v>1.37797759000484</v>
      </c>
      <c r="BY26" s="19" t="n">
        <f aca="false">MIN(BQ26,MAX(0,N26-(0)))</f>
        <v>20.8267255597965</v>
      </c>
      <c r="BZ26" s="19" t="n">
        <f aca="false">MIN(BR26,MAX(0,N26-(BQ26)))</f>
        <v>0</v>
      </c>
      <c r="CA26" s="19" t="n">
        <f aca="false">MIN(BS26,MAX(0,N26-(BQ26+BR26)))</f>
        <v>0</v>
      </c>
      <c r="CB26" s="19" t="n">
        <f aca="false">MIN(BT26,MAX(0,N26-(BQ26+BR26+BS26)))</f>
        <v>0</v>
      </c>
      <c r="CC26" s="19" t="n">
        <f aca="false">MIN(BU26,MAX(0,N26-(BQ26+BR26+BS26+BT26)))</f>
        <v>0</v>
      </c>
      <c r="CD26" s="19" t="n">
        <f aca="false">BQ26-BY26</f>
        <v>200.390832733375</v>
      </c>
      <c r="CE26" s="19" t="n">
        <f aca="false">BR26-BZ26</f>
        <v>44</v>
      </c>
      <c r="CF26" s="19" t="n">
        <f aca="false">BS26-CA26</f>
        <v>24</v>
      </c>
      <c r="CG26" s="19" t="n">
        <f aca="false">BT26-CB26</f>
        <v>24</v>
      </c>
      <c r="CH26" s="19" t="n">
        <f aca="false">BU26-CC26</f>
        <v>16</v>
      </c>
      <c r="CI26" s="19" t="n">
        <f aca="false">MAX(0,N26-(BQ26+BR26+BS26+BT26+BU26))</f>
        <v>0</v>
      </c>
      <c r="CJ26" s="19" t="n">
        <f aca="false">BX26+CI26</f>
        <v>1.37797759000484</v>
      </c>
      <c r="CK26" s="19" t="n">
        <f aca="false">AC26+AP26+BC26+BP26</f>
        <v>0</v>
      </c>
      <c r="CL26" s="18" t="n">
        <f aca="false">IF(OR(AND(B26&lt;CL_LIFE,AB26&lt;CL_AA_TR),AND(B26&lt;CL_LIFE,AO26&lt;CL_A_TR),AND(B26&lt;CL_LIFE,BB26&lt;CL_BBB_TR),AND(B26&lt;CL_LIFE,BO26&lt;CL_BB_TR)),1,0)</f>
        <v>0</v>
      </c>
    </row>
    <row r="27" customFormat="false" ht="15" hidden="false" customHeight="false" outlineLevel="0" collapsed="false">
      <c r="B27" s="18" t="n">
        <v>23</v>
      </c>
      <c r="C27" s="18" t="n">
        <f aca="false">INT((B27-1)/4)+1</f>
        <v>6</v>
      </c>
      <c r="D27" s="20" t="n">
        <f aca="false">INDEX(CL_CDR_STRESS,1,C27)</f>
        <v>0.03</v>
      </c>
      <c r="E27" s="19" t="n">
        <f aca="false">O26</f>
        <v>330.431114664381</v>
      </c>
      <c r="F27" s="19" t="n">
        <f aca="false">E27*(1-(1-D27)^0.25)</f>
        <v>2.50661168238862</v>
      </c>
      <c r="G27" s="19" t="n">
        <f aca="false">F27*CL_REC</f>
        <v>1.75462817767203</v>
      </c>
      <c r="H27" s="19" t="n">
        <f aca="false">F27-G27</f>
        <v>0.751983504716586</v>
      </c>
      <c r="I27" s="19" t="n">
        <f aca="false">E27-F27</f>
        <v>327.924502981992</v>
      </c>
      <c r="J27" s="19" t="n">
        <f aca="false">I27*(CL_SOFR+CL_WAS)/4</f>
        <v>6.14858443091235</v>
      </c>
      <c r="K27" s="19" t="n">
        <f aca="false">IF(B27&lt;=CL_RP,0,I27*(1-(1-CL_PP)^0.25))</f>
        <v>17.7926559002362</v>
      </c>
      <c r="L27" s="19" t="n">
        <f aca="false">IF(B27&lt;=CL_RP,I27+G27,I27-K27)</f>
        <v>310.131847081756</v>
      </c>
      <c r="M27" s="19" t="n">
        <f aca="false">IF(B27=CL_LIFE,L27*CL_PX,0)</f>
        <v>0</v>
      </c>
      <c r="N27" s="19" t="n">
        <f aca="false">IF(B27&lt;=CL_RP,0,K27+G27)+M27</f>
        <v>19.5472840779082</v>
      </c>
      <c r="O27" s="19" t="n">
        <f aca="false">IF(B27&gt;=CL_LIFE,0,L27)</f>
        <v>310.131847081756</v>
      </c>
      <c r="P27" s="19" t="n">
        <f aca="false">MIN(J27,E27*(CL_SEXP+CL_SFEE)/4)</f>
        <v>0.16521555733219</v>
      </c>
      <c r="Q27" s="19" t="n">
        <f aca="false">J27-P27</f>
        <v>5.98336887358016</v>
      </c>
      <c r="R27" s="19" t="n">
        <f aca="false">CD26</f>
        <v>200.390832733375</v>
      </c>
      <c r="S27" s="19" t="n">
        <f aca="false">R27*(CL_SOFR+CL_AAA_SP)/4</f>
        <v>2.63012967962555</v>
      </c>
      <c r="T27" s="19" t="n">
        <f aca="false">MIN(Q27,S27)</f>
        <v>2.63012967962555</v>
      </c>
      <c r="U27" s="19" t="n">
        <f aca="false">R27</f>
        <v>200.390832733375</v>
      </c>
      <c r="V27" s="19" t="n">
        <f aca="false">Q27-T27</f>
        <v>3.35323919395461</v>
      </c>
      <c r="W27" s="19" t="n">
        <f aca="false">CE26</f>
        <v>44</v>
      </c>
      <c r="X27" s="19" t="n">
        <f aca="false">W27*(CL_SOFR+CL_AA_SP)/4</f>
        <v>0.6325</v>
      </c>
      <c r="Y27" s="19" t="n">
        <f aca="false">MIN(V27,X27)</f>
        <v>0.6325</v>
      </c>
      <c r="Z27" s="19" t="n">
        <f aca="false">W27</f>
        <v>44</v>
      </c>
      <c r="AA27" s="19" t="n">
        <f aca="false">V27-Y27</f>
        <v>2.72073919395461</v>
      </c>
      <c r="AB27" s="20" t="n">
        <f aca="false">IF((U27+Z27)&gt;0,(O27+N27)/(U27+Z27),9.9)</f>
        <v>1.34898321460092</v>
      </c>
      <c r="AC27" s="19" t="n">
        <f aca="false">IF(AND(B27&lt;CL_LIFE,AB27&lt;CL_AA_TR),MIN(AA27,(U27+Z27)-(O27+N27)/CL_AA_TR),0)</f>
        <v>0</v>
      </c>
      <c r="AD27" s="19" t="n">
        <f aca="false">U27-MIN(U27,MAX(0,AC27-(0)))</f>
        <v>200.390832733375</v>
      </c>
      <c r="AE27" s="19" t="n">
        <f aca="false">Z27-MIN(Z27,MAX(0,AC27-(U27)))</f>
        <v>44</v>
      </c>
      <c r="AF27" s="19" t="n">
        <f aca="false">AJ27-MIN(AJ27,MAX(0,AC27-(U27+Z27)))</f>
        <v>24</v>
      </c>
      <c r="AG27" s="19" t="n">
        <f aca="false">AW27-MIN(AW27,MAX(0,AC27-(U27+Z27+AJ27)))</f>
        <v>24</v>
      </c>
      <c r="AH27" s="19" t="n">
        <f aca="false">BJ27-MIN(BJ27,MAX(0,AC27-(U27+Z27+AJ27+AW27)))</f>
        <v>16</v>
      </c>
      <c r="AI27" s="19" t="n">
        <f aca="false">AA27-AC27</f>
        <v>2.72073919395461</v>
      </c>
      <c r="AJ27" s="19" t="n">
        <f aca="false">CF26</f>
        <v>24</v>
      </c>
      <c r="AK27" s="19" t="n">
        <f aca="false">AJ27*(CL_SOFR+CL_A_SP)/4</f>
        <v>0.369</v>
      </c>
      <c r="AL27" s="19" t="n">
        <f aca="false">MIN(AI27,AK27)</f>
        <v>0.369</v>
      </c>
      <c r="AM27" s="19" t="n">
        <f aca="false">AF27+AK27-AL27</f>
        <v>24</v>
      </c>
      <c r="AN27" s="19" t="n">
        <f aca="false">AI27-AL27</f>
        <v>2.35173919395461</v>
      </c>
      <c r="AO27" s="20" t="n">
        <f aca="false">IF((AD27+AE27+AM27)&gt;0,(O27+N27)/(AD27+AE27+AM27),9.9)</f>
        <v>1.228354663988</v>
      </c>
      <c r="AP27" s="19" t="n">
        <f aca="false">IF(AND(B27&lt;CL_LIFE,AO27&lt;CL_A_TR),MIN(AN27,(AD27+AE27+AM27)-(O27+N27)/CL_A_TR),0)</f>
        <v>0</v>
      </c>
      <c r="AQ27" s="19" t="n">
        <f aca="false">AD27-MIN(AD27,MAX(0,AP27-(0)))</f>
        <v>200.390832733375</v>
      </c>
      <c r="AR27" s="19" t="n">
        <f aca="false">AE27-MIN(AE27,MAX(0,AP27-(AD27)))</f>
        <v>44</v>
      </c>
      <c r="AS27" s="19" t="n">
        <f aca="false">AM27-MIN(AM27,MAX(0,AP27-(AD27+AE27)))</f>
        <v>24</v>
      </c>
      <c r="AT27" s="19" t="n">
        <f aca="false">AG27-MIN(AG27,MAX(0,AP27-(AD27+AE27+AM27)))</f>
        <v>24</v>
      </c>
      <c r="AU27" s="19" t="n">
        <f aca="false">AH27-MIN(AH27,MAX(0,AP27-(AD27+AE27+AM27+AG27)))</f>
        <v>16</v>
      </c>
      <c r="AV27" s="19" t="n">
        <f aca="false">AN27-AP27</f>
        <v>2.35173919395461</v>
      </c>
      <c r="AW27" s="19" t="n">
        <f aca="false">CG26</f>
        <v>24</v>
      </c>
      <c r="AX27" s="19" t="n">
        <f aca="false">AW27*(CL_SOFR+CL_BBB_SP)/4</f>
        <v>0.432</v>
      </c>
      <c r="AY27" s="19" t="n">
        <f aca="false">MIN(AV27,AX27)</f>
        <v>0.432</v>
      </c>
      <c r="AZ27" s="19" t="n">
        <f aca="false">AT27+AX27-AY27</f>
        <v>24</v>
      </c>
      <c r="BA27" s="19" t="n">
        <f aca="false">AV27-AY27</f>
        <v>1.91973919395461</v>
      </c>
      <c r="BB27" s="20" t="n">
        <f aca="false">IF((AQ27+AR27+AS27+AZ27)&gt;0,(O27+N27)/(AQ27+AR27+AS27+AZ27),9.9)</f>
        <v>1.12752895868076</v>
      </c>
      <c r="BC27" s="19" t="n">
        <f aca="false">IF(AND(B27&lt;CL_LIFE,BB27&lt;CL_BBB_TR),MIN(BA27,(AQ27+AR27+AS27+AZ27)-(O27+N27)/CL_BBB_TR),0)</f>
        <v>0</v>
      </c>
      <c r="BD27" s="19" t="n">
        <f aca="false">AQ27-MIN(AQ27,MAX(0,BC27-(0)))</f>
        <v>200.390832733375</v>
      </c>
      <c r="BE27" s="19" t="n">
        <f aca="false">AR27-MIN(AR27,MAX(0,BC27-(AQ27)))</f>
        <v>44</v>
      </c>
      <c r="BF27" s="19" t="n">
        <f aca="false">AS27-MIN(AS27,MAX(0,BC27-(AQ27+AR27)))</f>
        <v>24</v>
      </c>
      <c r="BG27" s="19" t="n">
        <f aca="false">AZ27-MIN(AZ27,MAX(0,BC27-(AQ27+AR27+AS27)))</f>
        <v>24</v>
      </c>
      <c r="BH27" s="19" t="n">
        <f aca="false">AU27-MIN(AU27,MAX(0,BC27-(AQ27+AR27+AS27+AZ27)))</f>
        <v>16</v>
      </c>
      <c r="BI27" s="19" t="n">
        <f aca="false">BA27-BC27</f>
        <v>1.91973919395461</v>
      </c>
      <c r="BJ27" s="19" t="n">
        <f aca="false">CH26</f>
        <v>16</v>
      </c>
      <c r="BK27" s="19" t="n">
        <f aca="false">BJ27*(CL_SOFR+CL_BB_SP)/4</f>
        <v>0.396</v>
      </c>
      <c r="BL27" s="19" t="n">
        <f aca="false">MIN(BI27,BK27)</f>
        <v>0.396</v>
      </c>
      <c r="BM27" s="19" t="n">
        <f aca="false">BH27+BK27-BL27</f>
        <v>16</v>
      </c>
      <c r="BN27" s="19" t="n">
        <f aca="false">BI27-BL27</f>
        <v>1.52373919395461</v>
      </c>
      <c r="BO27" s="20" t="n">
        <f aca="false">IF((BD27+BE27+BF27+BG27+BM27)&gt;0,(O27+N27)/(BD27+BE27+BF27+BG27+BM27),9.9)</f>
        <v>1.06903025695545</v>
      </c>
      <c r="BP27" s="19" t="n">
        <f aca="false">IF(AND(B27&lt;CL_LIFE,BO27&lt;CL_BB_TR),MIN(BN27,(BD27+BE27+BF27+BG27+BM27)-(O27+N27)/CL_BB_TR),0)</f>
        <v>0</v>
      </c>
      <c r="BQ27" s="19" t="n">
        <f aca="false">BD27-MIN(BD27,MAX(0,BP27-(0)))</f>
        <v>200.390832733375</v>
      </c>
      <c r="BR27" s="19" t="n">
        <f aca="false">BE27-MIN(BE27,MAX(0,BP27-(BD27)))</f>
        <v>44</v>
      </c>
      <c r="BS27" s="19" t="n">
        <f aca="false">BF27-MIN(BF27,MAX(0,BP27-(BD27+BE27)))</f>
        <v>24</v>
      </c>
      <c r="BT27" s="19" t="n">
        <f aca="false">BG27-MIN(BG27,MAX(0,BP27-(BD27+BE27+BF27)))</f>
        <v>24</v>
      </c>
      <c r="BU27" s="19" t="n">
        <f aca="false">BM27-MIN(BM27,MAX(0,BP27-(BD27+BE27+BF27+BG27)))</f>
        <v>16</v>
      </c>
      <c r="BV27" s="19" t="n">
        <f aca="false">BN27-BP27</f>
        <v>1.52373919395461</v>
      </c>
      <c r="BW27" s="19" t="n">
        <f aca="false">MIN(BV27,E27*CL_SUBF/4)</f>
        <v>0.247823335998285</v>
      </c>
      <c r="BX27" s="19" t="n">
        <f aca="false">BV27-BW27</f>
        <v>1.27591585795633</v>
      </c>
      <c r="BY27" s="19" t="n">
        <f aca="false">MIN(BQ27,MAX(0,N27-(0)))</f>
        <v>19.5472840779082</v>
      </c>
      <c r="BZ27" s="19" t="n">
        <f aca="false">MIN(BR27,MAX(0,N27-(BQ27)))</f>
        <v>0</v>
      </c>
      <c r="CA27" s="19" t="n">
        <f aca="false">MIN(BS27,MAX(0,N27-(BQ27+BR27)))</f>
        <v>0</v>
      </c>
      <c r="CB27" s="19" t="n">
        <f aca="false">MIN(BT27,MAX(0,N27-(BQ27+BR27+BS27)))</f>
        <v>0</v>
      </c>
      <c r="CC27" s="19" t="n">
        <f aca="false">MIN(BU27,MAX(0,N27-(BQ27+BR27+BS27+BT27)))</f>
        <v>0</v>
      </c>
      <c r="CD27" s="19" t="n">
        <f aca="false">BQ27-BY27</f>
        <v>180.843548655467</v>
      </c>
      <c r="CE27" s="19" t="n">
        <f aca="false">BR27-BZ27</f>
        <v>44</v>
      </c>
      <c r="CF27" s="19" t="n">
        <f aca="false">BS27-CA27</f>
        <v>24</v>
      </c>
      <c r="CG27" s="19" t="n">
        <f aca="false">BT27-CB27</f>
        <v>24</v>
      </c>
      <c r="CH27" s="19" t="n">
        <f aca="false">BU27-CC27</f>
        <v>16</v>
      </c>
      <c r="CI27" s="19" t="n">
        <f aca="false">MAX(0,N27-(BQ27+BR27+BS27+BT27+BU27))</f>
        <v>0</v>
      </c>
      <c r="CJ27" s="19" t="n">
        <f aca="false">BX27+CI27</f>
        <v>1.27591585795633</v>
      </c>
      <c r="CK27" s="19" t="n">
        <f aca="false">AC27+AP27+BC27+BP27</f>
        <v>0</v>
      </c>
      <c r="CL27" s="18" t="n">
        <f aca="false">IF(OR(AND(B27&lt;CL_LIFE,AB27&lt;CL_AA_TR),AND(B27&lt;CL_LIFE,AO27&lt;CL_A_TR),AND(B27&lt;CL_LIFE,BB27&lt;CL_BBB_TR),AND(B27&lt;CL_LIFE,BO27&lt;CL_BB_TR)),1,0)</f>
        <v>0</v>
      </c>
    </row>
    <row r="28" customFormat="false" ht="15" hidden="false" customHeight="false" outlineLevel="0" collapsed="false">
      <c r="B28" s="18" t="n">
        <v>24</v>
      </c>
      <c r="C28" s="18" t="n">
        <f aca="false">INT((B28-1)/4)+1</f>
        <v>6</v>
      </c>
      <c r="D28" s="20" t="n">
        <f aca="false">INDEX(CL_CDR_STRESS,1,C28)</f>
        <v>0.03</v>
      </c>
      <c r="E28" s="19" t="n">
        <f aca="false">O27</f>
        <v>310.131847081756</v>
      </c>
      <c r="F28" s="19" t="n">
        <f aca="false">E28*(1-(1-D28)^0.25)</f>
        <v>2.35262381923529</v>
      </c>
      <c r="G28" s="19" t="n">
        <f aca="false">F28*CL_REC</f>
        <v>1.6468366734647</v>
      </c>
      <c r="H28" s="19" t="n">
        <f aca="false">F28-G28</f>
        <v>0.705787145770588</v>
      </c>
      <c r="I28" s="19" t="n">
        <f aca="false">E28-F28</f>
        <v>307.779223262521</v>
      </c>
      <c r="J28" s="19" t="n">
        <f aca="false">I28*(CL_SOFR+CL_WAS)/4</f>
        <v>5.77086043617226</v>
      </c>
      <c r="K28" s="19" t="n">
        <f aca="false">IF(B28&lt;=CL_RP,0,I28*(1-(1-CL_PP)^0.25))</f>
        <v>16.6996054364767</v>
      </c>
      <c r="L28" s="19" t="n">
        <f aca="false">IF(B28&lt;=CL_RP,I28+G28,I28-K28)</f>
        <v>291.079617826044</v>
      </c>
      <c r="M28" s="19" t="n">
        <f aca="false">IF(B28=CL_LIFE,L28*CL_PX,0)</f>
        <v>0</v>
      </c>
      <c r="N28" s="19" t="n">
        <f aca="false">IF(B28&lt;=CL_RP,0,K28+G28)+M28</f>
        <v>18.3464421099414</v>
      </c>
      <c r="O28" s="19" t="n">
        <f aca="false">IF(B28&gt;=CL_LIFE,0,L28)</f>
        <v>291.079617826044</v>
      </c>
      <c r="P28" s="19" t="n">
        <f aca="false">MIN(J28,E28*(CL_SEXP+CL_SFEE)/4)</f>
        <v>0.155065923540878</v>
      </c>
      <c r="Q28" s="19" t="n">
        <f aca="false">J28-P28</f>
        <v>5.61579451263138</v>
      </c>
      <c r="R28" s="19" t="n">
        <f aca="false">CD27</f>
        <v>180.843548655467</v>
      </c>
      <c r="S28" s="19" t="n">
        <f aca="false">R28*(CL_SOFR+CL_AAA_SP)/4</f>
        <v>2.373571576103</v>
      </c>
      <c r="T28" s="19" t="n">
        <f aca="false">MIN(Q28,S28)</f>
        <v>2.373571576103</v>
      </c>
      <c r="U28" s="19" t="n">
        <f aca="false">R28</f>
        <v>180.843548655467</v>
      </c>
      <c r="V28" s="19" t="n">
        <f aca="false">Q28-T28</f>
        <v>3.24222293652838</v>
      </c>
      <c r="W28" s="19" t="n">
        <f aca="false">CE27</f>
        <v>44</v>
      </c>
      <c r="X28" s="19" t="n">
        <f aca="false">W28*(CL_SOFR+CL_AA_SP)/4</f>
        <v>0.6325</v>
      </c>
      <c r="Y28" s="19" t="n">
        <f aca="false">MIN(V28,X28)</f>
        <v>0.6325</v>
      </c>
      <c r="Z28" s="19" t="n">
        <f aca="false">W28</f>
        <v>44</v>
      </c>
      <c r="AA28" s="19" t="n">
        <f aca="false">V28-Y28</f>
        <v>2.60972293652838</v>
      </c>
      <c r="AB28" s="20" t="n">
        <f aca="false">IF((U28+Z28)&gt;0,(O28+N28)/(U28+Z28),9.9)</f>
        <v>1.37618384777464</v>
      </c>
      <c r="AC28" s="19" t="n">
        <f aca="false">IF(AND(B28&lt;CL_LIFE,AB28&lt;CL_AA_TR),MIN(AA28,(U28+Z28)-(O28+N28)/CL_AA_TR),0)</f>
        <v>0</v>
      </c>
      <c r="AD28" s="19" t="n">
        <f aca="false">U28-MIN(U28,MAX(0,AC28-(0)))</f>
        <v>180.843548655467</v>
      </c>
      <c r="AE28" s="19" t="n">
        <f aca="false">Z28-MIN(Z28,MAX(0,AC28-(U28)))</f>
        <v>44</v>
      </c>
      <c r="AF28" s="19" t="n">
        <f aca="false">AJ28-MIN(AJ28,MAX(0,AC28-(U28+Z28)))</f>
        <v>24</v>
      </c>
      <c r="AG28" s="19" t="n">
        <f aca="false">AW28-MIN(AW28,MAX(0,AC28-(U28+Z28+AJ28)))</f>
        <v>24</v>
      </c>
      <c r="AH28" s="19" t="n">
        <f aca="false">BJ28-MIN(BJ28,MAX(0,AC28-(U28+Z28+AJ28+AW28)))</f>
        <v>16</v>
      </c>
      <c r="AI28" s="19" t="n">
        <f aca="false">AA28-AC28</f>
        <v>2.60972293652838</v>
      </c>
      <c r="AJ28" s="19" t="n">
        <f aca="false">CF27</f>
        <v>24</v>
      </c>
      <c r="AK28" s="19" t="n">
        <f aca="false">AJ28*(CL_SOFR+CL_A_SP)/4</f>
        <v>0.369</v>
      </c>
      <c r="AL28" s="19" t="n">
        <f aca="false">MIN(AI28,AK28)</f>
        <v>0.369</v>
      </c>
      <c r="AM28" s="19" t="n">
        <f aca="false">AF28+AK28-AL28</f>
        <v>24</v>
      </c>
      <c r="AN28" s="19" t="n">
        <f aca="false">AI28-AL28</f>
        <v>2.24072293652838</v>
      </c>
      <c r="AO28" s="20" t="n">
        <f aca="false">IF((AD28+AE28+AM28)&gt;0,(O28+N28)/(AD28+AE28+AM28),9.9)</f>
        <v>1.24345622624277</v>
      </c>
      <c r="AP28" s="19" t="n">
        <f aca="false">IF(AND(B28&lt;CL_LIFE,AO28&lt;CL_A_TR),MIN(AN28,(AD28+AE28+AM28)-(O28+N28)/CL_A_TR),0)</f>
        <v>0</v>
      </c>
      <c r="AQ28" s="19" t="n">
        <f aca="false">AD28-MIN(AD28,MAX(0,AP28-(0)))</f>
        <v>180.843548655467</v>
      </c>
      <c r="AR28" s="19" t="n">
        <f aca="false">AE28-MIN(AE28,MAX(0,AP28-(AD28)))</f>
        <v>44</v>
      </c>
      <c r="AS28" s="19" t="n">
        <f aca="false">AM28-MIN(AM28,MAX(0,AP28-(AD28+AE28)))</f>
        <v>24</v>
      </c>
      <c r="AT28" s="19" t="n">
        <f aca="false">AG28-MIN(AG28,MAX(0,AP28-(AD28+AE28+AM28)))</f>
        <v>24</v>
      </c>
      <c r="AU28" s="19" t="n">
        <f aca="false">AH28-MIN(AH28,MAX(0,AP28-(AD28+AE28+AM28+AG28)))</f>
        <v>16</v>
      </c>
      <c r="AV28" s="19" t="n">
        <f aca="false">AN28-AP28</f>
        <v>2.24072293652838</v>
      </c>
      <c r="AW28" s="19" t="n">
        <f aca="false">CG27</f>
        <v>24</v>
      </c>
      <c r="AX28" s="19" t="n">
        <f aca="false">AW28*(CL_SOFR+CL_BBB_SP)/4</f>
        <v>0.432</v>
      </c>
      <c r="AY28" s="19" t="n">
        <f aca="false">MIN(AV28,AX28)</f>
        <v>0.432</v>
      </c>
      <c r="AZ28" s="19" t="n">
        <f aca="false">AT28+AX28-AY28</f>
        <v>24</v>
      </c>
      <c r="BA28" s="19" t="n">
        <f aca="false">AV28-AY28</f>
        <v>1.80872293652838</v>
      </c>
      <c r="BB28" s="20" t="n">
        <f aca="false">IF((AQ28+AR28+AS28+AZ28)&gt;0,(O28+N28)/(AQ28+AR28+AS28+AZ28),9.9)</f>
        <v>1.13407871089784</v>
      </c>
      <c r="BC28" s="19" t="n">
        <f aca="false">IF(AND(B28&lt;CL_LIFE,BB28&lt;CL_BBB_TR),MIN(BA28,(AQ28+AR28+AS28+AZ28)-(O28+N28)/CL_BBB_TR),0)</f>
        <v>0</v>
      </c>
      <c r="BD28" s="19" t="n">
        <f aca="false">AQ28-MIN(AQ28,MAX(0,BC28-(0)))</f>
        <v>180.843548655467</v>
      </c>
      <c r="BE28" s="19" t="n">
        <f aca="false">AR28-MIN(AR28,MAX(0,BC28-(AQ28)))</f>
        <v>44</v>
      </c>
      <c r="BF28" s="19" t="n">
        <f aca="false">AS28-MIN(AS28,MAX(0,BC28-(AQ28+AR28)))</f>
        <v>24</v>
      </c>
      <c r="BG28" s="19" t="n">
        <f aca="false">AZ28-MIN(AZ28,MAX(0,BC28-(AQ28+AR28+AS28)))</f>
        <v>24</v>
      </c>
      <c r="BH28" s="19" t="n">
        <f aca="false">AU28-MIN(AU28,MAX(0,BC28-(AQ28+AR28+AS28+AZ28)))</f>
        <v>16</v>
      </c>
      <c r="BI28" s="19" t="n">
        <f aca="false">BA28-BC28</f>
        <v>1.80872293652838</v>
      </c>
      <c r="BJ28" s="19" t="n">
        <f aca="false">CH27</f>
        <v>16</v>
      </c>
      <c r="BK28" s="19" t="n">
        <f aca="false">BJ28*(CL_SOFR+CL_BB_SP)/4</f>
        <v>0.396</v>
      </c>
      <c r="BL28" s="19" t="n">
        <f aca="false">MIN(BI28,BK28)</f>
        <v>0.396</v>
      </c>
      <c r="BM28" s="19" t="n">
        <f aca="false">BH28+BK28-BL28</f>
        <v>16</v>
      </c>
      <c r="BN28" s="19" t="n">
        <f aca="false">BI28-BL28</f>
        <v>1.41272293652838</v>
      </c>
      <c r="BO28" s="20" t="n">
        <f aca="false">IF((BD28+BE28+BF28+BG28+BM28)&gt;0,(O28+N28)/(BD28+BE28+BF28+BG28+BM28),9.9)</f>
        <v>1.07125833821225</v>
      </c>
      <c r="BP28" s="19" t="n">
        <f aca="false">IF(AND(B28&lt;CL_LIFE,BO28&lt;CL_BB_TR),MIN(BN28,(BD28+BE28+BF28+BG28+BM28)-(O28+N28)/CL_BB_TR),0)</f>
        <v>0</v>
      </c>
      <c r="BQ28" s="19" t="n">
        <f aca="false">BD28-MIN(BD28,MAX(0,BP28-(0)))</f>
        <v>180.843548655467</v>
      </c>
      <c r="BR28" s="19" t="n">
        <f aca="false">BE28-MIN(BE28,MAX(0,BP28-(BD28)))</f>
        <v>44</v>
      </c>
      <c r="BS28" s="19" t="n">
        <f aca="false">BF28-MIN(BF28,MAX(0,BP28-(BD28+BE28)))</f>
        <v>24</v>
      </c>
      <c r="BT28" s="19" t="n">
        <f aca="false">BG28-MIN(BG28,MAX(0,BP28-(BD28+BE28+BF28)))</f>
        <v>24</v>
      </c>
      <c r="BU28" s="19" t="n">
        <f aca="false">BM28-MIN(BM28,MAX(0,BP28-(BD28+BE28+BF28+BG28)))</f>
        <v>16</v>
      </c>
      <c r="BV28" s="19" t="n">
        <f aca="false">BN28-BP28</f>
        <v>1.41272293652838</v>
      </c>
      <c r="BW28" s="19" t="n">
        <f aca="false">MIN(BV28,E28*CL_SUBF/4)</f>
        <v>0.232598885311317</v>
      </c>
      <c r="BX28" s="19" t="n">
        <f aca="false">BV28-BW28</f>
        <v>1.18012405121706</v>
      </c>
      <c r="BY28" s="19" t="n">
        <f aca="false">MIN(BQ28,MAX(0,N28-(0)))</f>
        <v>18.3464421099414</v>
      </c>
      <c r="BZ28" s="19" t="n">
        <f aca="false">MIN(BR28,MAX(0,N28-(BQ28)))</f>
        <v>0</v>
      </c>
      <c r="CA28" s="19" t="n">
        <f aca="false">MIN(BS28,MAX(0,N28-(BQ28+BR28)))</f>
        <v>0</v>
      </c>
      <c r="CB28" s="19" t="n">
        <f aca="false">MIN(BT28,MAX(0,N28-(BQ28+BR28+BS28)))</f>
        <v>0</v>
      </c>
      <c r="CC28" s="19" t="n">
        <f aca="false">MIN(BU28,MAX(0,N28-(BQ28+BR28+BS28+BT28)))</f>
        <v>0</v>
      </c>
      <c r="CD28" s="19" t="n">
        <f aca="false">BQ28-BY28</f>
        <v>162.497106545526</v>
      </c>
      <c r="CE28" s="19" t="n">
        <f aca="false">BR28-BZ28</f>
        <v>44</v>
      </c>
      <c r="CF28" s="19" t="n">
        <f aca="false">BS28-CA28</f>
        <v>24</v>
      </c>
      <c r="CG28" s="19" t="n">
        <f aca="false">BT28-CB28</f>
        <v>24</v>
      </c>
      <c r="CH28" s="19" t="n">
        <f aca="false">BU28-CC28</f>
        <v>16</v>
      </c>
      <c r="CI28" s="19" t="n">
        <f aca="false">MAX(0,N28-(BQ28+BR28+BS28+BT28+BU28))</f>
        <v>0</v>
      </c>
      <c r="CJ28" s="19" t="n">
        <f aca="false">BX28+CI28</f>
        <v>1.18012405121706</v>
      </c>
      <c r="CK28" s="19" t="n">
        <f aca="false">AC28+AP28+BC28+BP28</f>
        <v>0</v>
      </c>
      <c r="CL28" s="18" t="n">
        <f aca="false">IF(OR(AND(B28&lt;CL_LIFE,AB28&lt;CL_AA_TR),AND(B28&lt;CL_LIFE,AO28&lt;CL_A_TR),AND(B28&lt;CL_LIFE,BB28&lt;CL_BBB_TR),AND(B28&lt;CL_LIFE,BO28&lt;CL_BB_TR)),1,0)</f>
        <v>0</v>
      </c>
    </row>
    <row r="29" customFormat="false" ht="15" hidden="false" customHeight="false" outlineLevel="0" collapsed="false">
      <c r="B29" s="18" t="n">
        <v>25</v>
      </c>
      <c r="C29" s="18" t="n">
        <f aca="false">INT((B29-1)/4)+1</f>
        <v>7</v>
      </c>
      <c r="D29" s="20" t="n">
        <f aca="false">INDEX(CL_CDR_STRESS,1,C29)</f>
        <v>0.03</v>
      </c>
      <c r="E29" s="19" t="n">
        <f aca="false">O28</f>
        <v>291.079617826044</v>
      </c>
      <c r="F29" s="19" t="n">
        <f aca="false">E29*(1-(1-D29)^0.25)</f>
        <v>2.20809584257541</v>
      </c>
      <c r="G29" s="19" t="n">
        <f aca="false">F29*CL_REC</f>
        <v>1.54566708980278</v>
      </c>
      <c r="H29" s="19" t="n">
        <f aca="false">F29-G29</f>
        <v>0.662428752772622</v>
      </c>
      <c r="I29" s="19" t="n">
        <f aca="false">E29-F29</f>
        <v>288.871521983468</v>
      </c>
      <c r="J29" s="19" t="n">
        <f aca="false">I29*(CL_SOFR+CL_WAS)/4</f>
        <v>5.41634103719003</v>
      </c>
      <c r="K29" s="19" t="n">
        <f aca="false">IF(B29&lt;=CL_RP,0,I29*(1-(1-CL_PP)^0.25))</f>
        <v>15.6737039876267</v>
      </c>
      <c r="L29" s="19" t="n">
        <f aca="false">IF(B29&lt;=CL_RP,I29+G29,I29-K29)</f>
        <v>273.197817995842</v>
      </c>
      <c r="M29" s="19" t="n">
        <f aca="false">IF(B29=CL_LIFE,L29*CL_PX,0)</f>
        <v>0</v>
      </c>
      <c r="N29" s="19" t="n">
        <f aca="false">IF(B29&lt;=CL_RP,0,K29+G29)+M29</f>
        <v>17.2193710774295</v>
      </c>
      <c r="O29" s="19" t="n">
        <f aca="false">IF(B29&gt;=CL_LIFE,0,L29)</f>
        <v>273.197817995842</v>
      </c>
      <c r="P29" s="19" t="n">
        <f aca="false">MIN(J29,E29*(CL_SEXP+CL_SFEE)/4)</f>
        <v>0.145539808913022</v>
      </c>
      <c r="Q29" s="19" t="n">
        <f aca="false">J29-P29</f>
        <v>5.27080122827701</v>
      </c>
      <c r="R29" s="19" t="n">
        <f aca="false">CD28</f>
        <v>162.497106545526</v>
      </c>
      <c r="S29" s="19" t="n">
        <f aca="false">R29*(CL_SOFR+CL_AAA_SP)/4</f>
        <v>2.13277452341002</v>
      </c>
      <c r="T29" s="19" t="n">
        <f aca="false">MIN(Q29,S29)</f>
        <v>2.13277452341002</v>
      </c>
      <c r="U29" s="19" t="n">
        <f aca="false">R29</f>
        <v>162.497106545526</v>
      </c>
      <c r="V29" s="19" t="n">
        <f aca="false">Q29-T29</f>
        <v>3.13802670486699</v>
      </c>
      <c r="W29" s="19" t="n">
        <f aca="false">CE28</f>
        <v>44</v>
      </c>
      <c r="X29" s="19" t="n">
        <f aca="false">W29*(CL_SOFR+CL_AA_SP)/4</f>
        <v>0.6325</v>
      </c>
      <c r="Y29" s="19" t="n">
        <f aca="false">MIN(V29,X29)</f>
        <v>0.6325</v>
      </c>
      <c r="Z29" s="19" t="n">
        <f aca="false">W29</f>
        <v>44</v>
      </c>
      <c r="AA29" s="19" t="n">
        <f aca="false">V29-Y29</f>
        <v>2.50552670486699</v>
      </c>
      <c r="AB29" s="20" t="n">
        <f aca="false">IF((U29+Z29)&gt;0,(O29+N29)/(U29+Z29),9.9)</f>
        <v>1.4063983458734</v>
      </c>
      <c r="AC29" s="19" t="n">
        <f aca="false">IF(AND(B29&lt;CL_LIFE,AB29&lt;CL_AA_TR),MIN(AA29,(U29+Z29)-(O29+N29)/CL_AA_TR),0)</f>
        <v>0</v>
      </c>
      <c r="AD29" s="19" t="n">
        <f aca="false">U29-MIN(U29,MAX(0,AC29-(0)))</f>
        <v>162.497106545526</v>
      </c>
      <c r="AE29" s="19" t="n">
        <f aca="false">Z29-MIN(Z29,MAX(0,AC29-(U29)))</f>
        <v>44</v>
      </c>
      <c r="AF29" s="19" t="n">
        <f aca="false">AJ29-MIN(AJ29,MAX(0,AC29-(U29+Z29)))</f>
        <v>24</v>
      </c>
      <c r="AG29" s="19" t="n">
        <f aca="false">AW29-MIN(AW29,MAX(0,AC29-(U29+Z29+AJ29)))</f>
        <v>24</v>
      </c>
      <c r="AH29" s="19" t="n">
        <f aca="false">BJ29-MIN(BJ29,MAX(0,AC29-(U29+Z29+AJ29+AW29)))</f>
        <v>16</v>
      </c>
      <c r="AI29" s="19" t="n">
        <f aca="false">AA29-AC29</f>
        <v>2.50552670486699</v>
      </c>
      <c r="AJ29" s="19" t="n">
        <f aca="false">CF28</f>
        <v>24</v>
      </c>
      <c r="AK29" s="19" t="n">
        <f aca="false">AJ29*(CL_SOFR+CL_A_SP)/4</f>
        <v>0.369</v>
      </c>
      <c r="AL29" s="19" t="n">
        <f aca="false">MIN(AI29,AK29)</f>
        <v>0.369</v>
      </c>
      <c r="AM29" s="19" t="n">
        <f aca="false">AF29+AK29-AL29</f>
        <v>24</v>
      </c>
      <c r="AN29" s="19" t="n">
        <f aca="false">AI29-AL29</f>
        <v>2.13652670486699</v>
      </c>
      <c r="AO29" s="20" t="n">
        <f aca="false">IF((AD29+AE29+AM29)&gt;0,(O29+N29)/(AD29+AE29+AM29),9.9)</f>
        <v>1.2599602373573</v>
      </c>
      <c r="AP29" s="19" t="n">
        <f aca="false">IF(AND(B29&lt;CL_LIFE,AO29&lt;CL_A_TR),MIN(AN29,(AD29+AE29+AM29)-(O29+N29)/CL_A_TR),0)</f>
        <v>0</v>
      </c>
      <c r="AQ29" s="19" t="n">
        <f aca="false">AD29-MIN(AD29,MAX(0,AP29-(0)))</f>
        <v>162.497106545526</v>
      </c>
      <c r="AR29" s="19" t="n">
        <f aca="false">AE29-MIN(AE29,MAX(0,AP29-(AD29)))</f>
        <v>44</v>
      </c>
      <c r="AS29" s="19" t="n">
        <f aca="false">AM29-MIN(AM29,MAX(0,AP29-(AD29+AE29)))</f>
        <v>24</v>
      </c>
      <c r="AT29" s="19" t="n">
        <f aca="false">AG29-MIN(AG29,MAX(0,AP29-(AD29+AE29+AM29)))</f>
        <v>24</v>
      </c>
      <c r="AU29" s="19" t="n">
        <f aca="false">AH29-MIN(AH29,MAX(0,AP29-(AD29+AE29+AM29+AG29)))</f>
        <v>16</v>
      </c>
      <c r="AV29" s="19" t="n">
        <f aca="false">AN29-AP29</f>
        <v>2.13652670486699</v>
      </c>
      <c r="AW29" s="19" t="n">
        <f aca="false">CG28</f>
        <v>24</v>
      </c>
      <c r="AX29" s="19" t="n">
        <f aca="false">AW29*(CL_SOFR+CL_BBB_SP)/4</f>
        <v>0.432</v>
      </c>
      <c r="AY29" s="19" t="n">
        <f aca="false">MIN(AV29,AX29)</f>
        <v>0.432</v>
      </c>
      <c r="AZ29" s="19" t="n">
        <f aca="false">AT29+AX29-AY29</f>
        <v>24</v>
      </c>
      <c r="BA29" s="19" t="n">
        <f aca="false">AV29-AY29</f>
        <v>1.70452670486699</v>
      </c>
      <c r="BB29" s="20" t="n">
        <f aca="false">IF((AQ29+AR29+AS29+AZ29)&gt;0,(O29+N29)/(AQ29+AR29+AS29+AZ29),9.9)</f>
        <v>1.14114141812972</v>
      </c>
      <c r="BC29" s="19" t="n">
        <f aca="false">IF(AND(B29&lt;CL_LIFE,BB29&lt;CL_BBB_TR),MIN(BA29,(AQ29+AR29+AS29+AZ29)-(O29+N29)/CL_BBB_TR),0)</f>
        <v>0</v>
      </c>
      <c r="BD29" s="19" t="n">
        <f aca="false">AQ29-MIN(AQ29,MAX(0,BC29-(0)))</f>
        <v>162.497106545526</v>
      </c>
      <c r="BE29" s="19" t="n">
        <f aca="false">AR29-MIN(AR29,MAX(0,BC29-(AQ29)))</f>
        <v>44</v>
      </c>
      <c r="BF29" s="19" t="n">
        <f aca="false">AS29-MIN(AS29,MAX(0,BC29-(AQ29+AR29)))</f>
        <v>24</v>
      </c>
      <c r="BG29" s="19" t="n">
        <f aca="false">AZ29-MIN(AZ29,MAX(0,BC29-(AQ29+AR29+AS29)))</f>
        <v>24</v>
      </c>
      <c r="BH29" s="19" t="n">
        <f aca="false">AU29-MIN(AU29,MAX(0,BC29-(AQ29+AR29+AS29+AZ29)))</f>
        <v>16</v>
      </c>
      <c r="BI29" s="19" t="n">
        <f aca="false">BA29-BC29</f>
        <v>1.70452670486699</v>
      </c>
      <c r="BJ29" s="19" t="n">
        <f aca="false">CH28</f>
        <v>16</v>
      </c>
      <c r="BK29" s="19" t="n">
        <f aca="false">BJ29*(CL_SOFR+CL_BB_SP)/4</f>
        <v>0.396</v>
      </c>
      <c r="BL29" s="19" t="n">
        <f aca="false">MIN(BI29,BK29)</f>
        <v>0.396</v>
      </c>
      <c r="BM29" s="19" t="n">
        <f aca="false">BH29+BK29-BL29</f>
        <v>16</v>
      </c>
      <c r="BN29" s="19" t="n">
        <f aca="false">BI29-BL29</f>
        <v>1.30852670486699</v>
      </c>
      <c r="BO29" s="20" t="n">
        <f aca="false">IF((BD29+BE29+BF29+BG29+BM29)&gt;0,(O29+N29)/(BD29+BE29+BF29+BG29+BM29),9.9)</f>
        <v>1.07364249763017</v>
      </c>
      <c r="BP29" s="19" t="n">
        <f aca="false">IF(AND(B29&lt;CL_LIFE,BO29&lt;CL_BB_TR),MIN(BN29,(BD29+BE29+BF29+BG29+BM29)-(O29+N29)/CL_BB_TR),0)</f>
        <v>0</v>
      </c>
      <c r="BQ29" s="19" t="n">
        <f aca="false">BD29-MIN(BD29,MAX(0,BP29-(0)))</f>
        <v>162.497106545526</v>
      </c>
      <c r="BR29" s="19" t="n">
        <f aca="false">BE29-MIN(BE29,MAX(0,BP29-(BD29)))</f>
        <v>44</v>
      </c>
      <c r="BS29" s="19" t="n">
        <f aca="false">BF29-MIN(BF29,MAX(0,BP29-(BD29+BE29)))</f>
        <v>24</v>
      </c>
      <c r="BT29" s="19" t="n">
        <f aca="false">BG29-MIN(BG29,MAX(0,BP29-(BD29+BE29+BF29)))</f>
        <v>24</v>
      </c>
      <c r="BU29" s="19" t="n">
        <f aca="false">BM29-MIN(BM29,MAX(0,BP29-(BD29+BE29+BF29+BG29)))</f>
        <v>16</v>
      </c>
      <c r="BV29" s="19" t="n">
        <f aca="false">BN29-BP29</f>
        <v>1.30852670486699</v>
      </c>
      <c r="BW29" s="19" t="n">
        <f aca="false">MIN(BV29,E29*CL_SUBF/4)</f>
        <v>0.218309713369533</v>
      </c>
      <c r="BX29" s="19" t="n">
        <f aca="false">BV29-BW29</f>
        <v>1.09021699149746</v>
      </c>
      <c r="BY29" s="19" t="n">
        <f aca="false">MIN(BQ29,MAX(0,N29-(0)))</f>
        <v>17.2193710774295</v>
      </c>
      <c r="BZ29" s="19" t="n">
        <f aca="false">MIN(BR29,MAX(0,N29-(BQ29)))</f>
        <v>0</v>
      </c>
      <c r="CA29" s="19" t="n">
        <f aca="false">MIN(BS29,MAX(0,N29-(BQ29+BR29)))</f>
        <v>0</v>
      </c>
      <c r="CB29" s="19" t="n">
        <f aca="false">MIN(BT29,MAX(0,N29-(BQ29+BR29+BS29)))</f>
        <v>0</v>
      </c>
      <c r="CC29" s="19" t="n">
        <f aca="false">MIN(BU29,MAX(0,N29-(BQ29+BR29+BS29+BT29)))</f>
        <v>0</v>
      </c>
      <c r="CD29" s="19" t="n">
        <f aca="false">BQ29-BY29</f>
        <v>145.277735468096</v>
      </c>
      <c r="CE29" s="19" t="n">
        <f aca="false">BR29-BZ29</f>
        <v>44</v>
      </c>
      <c r="CF29" s="19" t="n">
        <f aca="false">BS29-CA29</f>
        <v>24</v>
      </c>
      <c r="CG29" s="19" t="n">
        <f aca="false">BT29-CB29</f>
        <v>24</v>
      </c>
      <c r="CH29" s="19" t="n">
        <f aca="false">BU29-CC29</f>
        <v>16</v>
      </c>
      <c r="CI29" s="19" t="n">
        <f aca="false">MAX(0,N29-(BQ29+BR29+BS29+BT29+BU29))</f>
        <v>0</v>
      </c>
      <c r="CJ29" s="19" t="n">
        <f aca="false">BX29+CI29</f>
        <v>1.09021699149746</v>
      </c>
      <c r="CK29" s="19" t="n">
        <f aca="false">AC29+AP29+BC29+BP29</f>
        <v>0</v>
      </c>
      <c r="CL29" s="18" t="n">
        <f aca="false">IF(OR(AND(B29&lt;CL_LIFE,AB29&lt;CL_AA_TR),AND(B29&lt;CL_LIFE,AO29&lt;CL_A_TR),AND(B29&lt;CL_LIFE,BB29&lt;CL_BBB_TR),AND(B29&lt;CL_LIFE,BO29&lt;CL_BB_TR)),1,0)</f>
        <v>0</v>
      </c>
    </row>
    <row r="30" customFormat="false" ht="15" hidden="false" customHeight="false" outlineLevel="0" collapsed="false">
      <c r="B30" s="18" t="n">
        <v>26</v>
      </c>
      <c r="C30" s="18" t="n">
        <f aca="false">INT((B30-1)/4)+1</f>
        <v>7</v>
      </c>
      <c r="D30" s="20" t="n">
        <f aca="false">INDEX(CL_CDR_STRESS,1,C30)</f>
        <v>0.03</v>
      </c>
      <c r="E30" s="19" t="n">
        <f aca="false">O29</f>
        <v>273.197817995842</v>
      </c>
      <c r="F30" s="19" t="n">
        <f aca="false">E30*(1-(1-D30)^0.25)</f>
        <v>2.07244660626772</v>
      </c>
      <c r="G30" s="19" t="n">
        <f aca="false">F30*CL_REC</f>
        <v>1.45071262438741</v>
      </c>
      <c r="H30" s="19" t="n">
        <f aca="false">F30-G30</f>
        <v>0.621733981880317</v>
      </c>
      <c r="I30" s="19" t="n">
        <f aca="false">E30-F30</f>
        <v>271.125371389574</v>
      </c>
      <c r="J30" s="19" t="n">
        <f aca="false">I30*(CL_SOFR+CL_WAS)/4</f>
        <v>5.08360071355451</v>
      </c>
      <c r="K30" s="19" t="n">
        <f aca="false">IF(B30&lt;=CL_RP,0,I30*(1-(1-CL_PP)^0.25))</f>
        <v>14.7108264100147</v>
      </c>
      <c r="L30" s="19" t="n">
        <f aca="false">IF(B30&lt;=CL_RP,I30+G30,I30-K30)</f>
        <v>256.414544979559</v>
      </c>
      <c r="M30" s="19" t="n">
        <f aca="false">IF(B30=CL_LIFE,L30*CL_PX,0)</f>
        <v>0</v>
      </c>
      <c r="N30" s="19" t="n">
        <f aca="false">IF(B30&lt;=CL_RP,0,K30+G30)+M30</f>
        <v>16.1615390344021</v>
      </c>
      <c r="O30" s="19" t="n">
        <f aca="false">IF(B30&gt;=CL_LIFE,0,L30)</f>
        <v>256.414544979559</v>
      </c>
      <c r="P30" s="19" t="n">
        <f aca="false">MIN(J30,E30*(CL_SEXP+CL_SFEE)/4)</f>
        <v>0.136598908997921</v>
      </c>
      <c r="Q30" s="19" t="n">
        <f aca="false">J30-P30</f>
        <v>4.94700180455659</v>
      </c>
      <c r="R30" s="19" t="n">
        <f aca="false">CD29</f>
        <v>145.277735468096</v>
      </c>
      <c r="S30" s="19" t="n">
        <f aca="false">R30*(CL_SOFR+CL_AAA_SP)/4</f>
        <v>1.90677027801876</v>
      </c>
      <c r="T30" s="19" t="n">
        <f aca="false">MIN(Q30,S30)</f>
        <v>1.90677027801876</v>
      </c>
      <c r="U30" s="19" t="n">
        <f aca="false">R30</f>
        <v>145.277735468096</v>
      </c>
      <c r="V30" s="19" t="n">
        <f aca="false">Q30-T30</f>
        <v>3.04023152653783</v>
      </c>
      <c r="W30" s="19" t="n">
        <f aca="false">CE29</f>
        <v>44</v>
      </c>
      <c r="X30" s="19" t="n">
        <f aca="false">W30*(CL_SOFR+CL_AA_SP)/4</f>
        <v>0.6325</v>
      </c>
      <c r="Y30" s="19" t="n">
        <f aca="false">MIN(V30,X30)</f>
        <v>0.6325</v>
      </c>
      <c r="Z30" s="19" t="n">
        <f aca="false">W30</f>
        <v>44</v>
      </c>
      <c r="AA30" s="19" t="n">
        <f aca="false">V30-Y30</f>
        <v>2.40773152653783</v>
      </c>
      <c r="AB30" s="20" t="n">
        <f aca="false">IF((U30+Z30)&gt;0,(O30+N30)/(U30+Z30),9.9)</f>
        <v>1.44008529761762</v>
      </c>
      <c r="AC30" s="19" t="n">
        <f aca="false">IF(AND(B30&lt;CL_LIFE,AB30&lt;CL_AA_TR),MIN(AA30,(U30+Z30)-(O30+N30)/CL_AA_TR),0)</f>
        <v>0</v>
      </c>
      <c r="AD30" s="19" t="n">
        <f aca="false">U30-MIN(U30,MAX(0,AC30-(0)))</f>
        <v>145.277735468096</v>
      </c>
      <c r="AE30" s="19" t="n">
        <f aca="false">Z30-MIN(Z30,MAX(0,AC30-(U30)))</f>
        <v>44</v>
      </c>
      <c r="AF30" s="19" t="n">
        <f aca="false">AJ30-MIN(AJ30,MAX(0,AC30-(U30+Z30)))</f>
        <v>24</v>
      </c>
      <c r="AG30" s="19" t="n">
        <f aca="false">AW30-MIN(AW30,MAX(0,AC30-(U30+Z30+AJ30)))</f>
        <v>24</v>
      </c>
      <c r="AH30" s="19" t="n">
        <f aca="false">BJ30-MIN(BJ30,MAX(0,AC30-(U30+Z30+AJ30+AW30)))</f>
        <v>16</v>
      </c>
      <c r="AI30" s="19" t="n">
        <f aca="false">AA30-AC30</f>
        <v>2.40773152653783</v>
      </c>
      <c r="AJ30" s="19" t="n">
        <f aca="false">CF29</f>
        <v>24</v>
      </c>
      <c r="AK30" s="19" t="n">
        <f aca="false">AJ30*(CL_SOFR+CL_A_SP)/4</f>
        <v>0.369</v>
      </c>
      <c r="AL30" s="19" t="n">
        <f aca="false">MIN(AI30,AK30)</f>
        <v>0.369</v>
      </c>
      <c r="AM30" s="19" t="n">
        <f aca="false">AF30+AK30-AL30</f>
        <v>24</v>
      </c>
      <c r="AN30" s="19" t="n">
        <f aca="false">AI30-AL30</f>
        <v>2.03873152653783</v>
      </c>
      <c r="AO30" s="20" t="n">
        <f aca="false">IF((AD30+AE30+AM30)&gt;0,(O30+N30)/(AD30+AE30+AM30),9.9)</f>
        <v>1.27803346849927</v>
      </c>
      <c r="AP30" s="19" t="n">
        <f aca="false">IF(AND(B30&lt;CL_LIFE,AO30&lt;CL_A_TR),MIN(AN30,(AD30+AE30+AM30)-(O30+N30)/CL_A_TR),0)</f>
        <v>0</v>
      </c>
      <c r="AQ30" s="19" t="n">
        <f aca="false">AD30-MIN(AD30,MAX(0,AP30-(0)))</f>
        <v>145.277735468096</v>
      </c>
      <c r="AR30" s="19" t="n">
        <f aca="false">AE30-MIN(AE30,MAX(0,AP30-(AD30)))</f>
        <v>44</v>
      </c>
      <c r="AS30" s="19" t="n">
        <f aca="false">AM30-MIN(AM30,MAX(0,AP30-(AD30+AE30)))</f>
        <v>24</v>
      </c>
      <c r="AT30" s="19" t="n">
        <f aca="false">AG30-MIN(AG30,MAX(0,AP30-(AD30+AE30+AM30)))</f>
        <v>24</v>
      </c>
      <c r="AU30" s="19" t="n">
        <f aca="false">AH30-MIN(AH30,MAX(0,AP30-(AD30+AE30+AM30+AG30)))</f>
        <v>16</v>
      </c>
      <c r="AV30" s="19" t="n">
        <f aca="false">AN30-AP30</f>
        <v>2.03873152653783</v>
      </c>
      <c r="AW30" s="19" t="n">
        <f aca="false">CG29</f>
        <v>24</v>
      </c>
      <c r="AX30" s="19" t="n">
        <f aca="false">AW30*(CL_SOFR+CL_BBB_SP)/4</f>
        <v>0.432</v>
      </c>
      <c r="AY30" s="19" t="n">
        <f aca="false">MIN(AV30,AX30)</f>
        <v>0.432</v>
      </c>
      <c r="AZ30" s="19" t="n">
        <f aca="false">AT30+AX30-AY30</f>
        <v>24</v>
      </c>
      <c r="BA30" s="19" t="n">
        <f aca="false">AV30-AY30</f>
        <v>1.60673152653783</v>
      </c>
      <c r="BB30" s="20" t="n">
        <f aca="false">IF((AQ30+AR30+AS30+AZ30)&gt;0,(O30+N30)/(AQ30+AR30+AS30+AZ30),9.9)</f>
        <v>1.14876384620002</v>
      </c>
      <c r="BC30" s="19" t="n">
        <f aca="false">IF(AND(B30&lt;CL_LIFE,BB30&lt;CL_BBB_TR),MIN(BA30,(AQ30+AR30+AS30+AZ30)-(O30+N30)/CL_BBB_TR),0)</f>
        <v>0</v>
      </c>
      <c r="BD30" s="19" t="n">
        <f aca="false">AQ30-MIN(AQ30,MAX(0,BC30-(0)))</f>
        <v>145.277735468096</v>
      </c>
      <c r="BE30" s="19" t="n">
        <f aca="false">AR30-MIN(AR30,MAX(0,BC30-(AQ30)))</f>
        <v>44</v>
      </c>
      <c r="BF30" s="19" t="n">
        <f aca="false">AS30-MIN(AS30,MAX(0,BC30-(AQ30+AR30)))</f>
        <v>24</v>
      </c>
      <c r="BG30" s="19" t="n">
        <f aca="false">AZ30-MIN(AZ30,MAX(0,BC30-(AQ30+AR30+AS30)))</f>
        <v>24</v>
      </c>
      <c r="BH30" s="19" t="n">
        <f aca="false">AU30-MIN(AU30,MAX(0,BC30-(AQ30+AR30+AS30+AZ30)))</f>
        <v>16</v>
      </c>
      <c r="BI30" s="19" t="n">
        <f aca="false">BA30-BC30</f>
        <v>1.60673152653783</v>
      </c>
      <c r="BJ30" s="19" t="n">
        <f aca="false">CH29</f>
        <v>16</v>
      </c>
      <c r="BK30" s="19" t="n">
        <f aca="false">BJ30*(CL_SOFR+CL_BB_SP)/4</f>
        <v>0.396</v>
      </c>
      <c r="BL30" s="19" t="n">
        <f aca="false">MIN(BI30,BK30)</f>
        <v>0.396</v>
      </c>
      <c r="BM30" s="19" t="n">
        <f aca="false">BH30+BK30-BL30</f>
        <v>16</v>
      </c>
      <c r="BN30" s="19" t="n">
        <f aca="false">BI30-BL30</f>
        <v>1.21073152653783</v>
      </c>
      <c r="BO30" s="20" t="n">
        <f aca="false">IF((BD30+BE30+BF30+BG30+BM30)&gt;0,(O30+N30)/(BD30+BE30+BF30+BG30+BM30),9.9)</f>
        <v>1.07619441365503</v>
      </c>
      <c r="BP30" s="19" t="n">
        <f aca="false">IF(AND(B30&lt;CL_LIFE,BO30&lt;CL_BB_TR),MIN(BN30,(BD30+BE30+BF30+BG30+BM30)-(O30+N30)/CL_BB_TR),0)</f>
        <v>0</v>
      </c>
      <c r="BQ30" s="19" t="n">
        <f aca="false">BD30-MIN(BD30,MAX(0,BP30-(0)))</f>
        <v>145.277735468096</v>
      </c>
      <c r="BR30" s="19" t="n">
        <f aca="false">BE30-MIN(BE30,MAX(0,BP30-(BD30)))</f>
        <v>44</v>
      </c>
      <c r="BS30" s="19" t="n">
        <f aca="false">BF30-MIN(BF30,MAX(0,BP30-(BD30+BE30)))</f>
        <v>24</v>
      </c>
      <c r="BT30" s="19" t="n">
        <f aca="false">BG30-MIN(BG30,MAX(0,BP30-(BD30+BE30+BF30)))</f>
        <v>24</v>
      </c>
      <c r="BU30" s="19" t="n">
        <f aca="false">BM30-MIN(BM30,MAX(0,BP30-(BD30+BE30+BF30+BG30)))</f>
        <v>16</v>
      </c>
      <c r="BV30" s="19" t="n">
        <f aca="false">BN30-BP30</f>
        <v>1.21073152653783</v>
      </c>
      <c r="BW30" s="19" t="n">
        <f aca="false">MIN(BV30,E30*CL_SUBF/4)</f>
        <v>0.204898363496881</v>
      </c>
      <c r="BX30" s="19" t="n">
        <f aca="false">BV30-BW30</f>
        <v>1.00583316304095</v>
      </c>
      <c r="BY30" s="19" t="n">
        <f aca="false">MIN(BQ30,MAX(0,N30-(0)))</f>
        <v>16.1615390344021</v>
      </c>
      <c r="BZ30" s="19" t="n">
        <f aca="false">MIN(BR30,MAX(0,N30-(BQ30)))</f>
        <v>0</v>
      </c>
      <c r="CA30" s="19" t="n">
        <f aca="false">MIN(BS30,MAX(0,N30-(BQ30+BR30)))</f>
        <v>0</v>
      </c>
      <c r="CB30" s="19" t="n">
        <f aca="false">MIN(BT30,MAX(0,N30-(BQ30+BR30+BS30)))</f>
        <v>0</v>
      </c>
      <c r="CC30" s="19" t="n">
        <f aca="false">MIN(BU30,MAX(0,N30-(BQ30+BR30+BS30+BT30)))</f>
        <v>0</v>
      </c>
      <c r="CD30" s="19" t="n">
        <f aca="false">BQ30-BY30</f>
        <v>129.116196433694</v>
      </c>
      <c r="CE30" s="19" t="n">
        <f aca="false">BR30-BZ30</f>
        <v>44</v>
      </c>
      <c r="CF30" s="19" t="n">
        <f aca="false">BS30-CA30</f>
        <v>24</v>
      </c>
      <c r="CG30" s="19" t="n">
        <f aca="false">BT30-CB30</f>
        <v>24</v>
      </c>
      <c r="CH30" s="19" t="n">
        <f aca="false">BU30-CC30</f>
        <v>16</v>
      </c>
      <c r="CI30" s="19" t="n">
        <f aca="false">MAX(0,N30-(BQ30+BR30+BS30+BT30+BU30))</f>
        <v>0</v>
      </c>
      <c r="CJ30" s="19" t="n">
        <f aca="false">BX30+CI30</f>
        <v>1.00583316304095</v>
      </c>
      <c r="CK30" s="19" t="n">
        <f aca="false">AC30+AP30+BC30+BP30</f>
        <v>0</v>
      </c>
      <c r="CL30" s="18" t="n">
        <f aca="false">IF(OR(AND(B30&lt;CL_LIFE,AB30&lt;CL_AA_TR),AND(B30&lt;CL_LIFE,AO30&lt;CL_A_TR),AND(B30&lt;CL_LIFE,BB30&lt;CL_BBB_TR),AND(B30&lt;CL_LIFE,BO30&lt;CL_BB_TR)),1,0)</f>
        <v>0</v>
      </c>
    </row>
    <row r="31" customFormat="false" ht="15" hidden="false" customHeight="false" outlineLevel="0" collapsed="false">
      <c r="B31" s="18" t="n">
        <v>27</v>
      </c>
      <c r="C31" s="18" t="n">
        <f aca="false">INT((B31-1)/4)+1</f>
        <v>7</v>
      </c>
      <c r="D31" s="20" t="n">
        <f aca="false">INDEX(CL_CDR_STRESS,1,C31)</f>
        <v>0.03</v>
      </c>
      <c r="E31" s="19" t="n">
        <f aca="false">O30</f>
        <v>256.414544979559</v>
      </c>
      <c r="F31" s="19" t="n">
        <f aca="false">E31*(1-(1-D31)^0.25)</f>
        <v>1.94513066553357</v>
      </c>
      <c r="G31" s="19" t="n">
        <f aca="false">F31*CL_REC</f>
        <v>1.3615914658735</v>
      </c>
      <c r="H31" s="19" t="n">
        <f aca="false">F31-G31</f>
        <v>0.583539199660071</v>
      </c>
      <c r="I31" s="19" t="n">
        <f aca="false">E31-F31</f>
        <v>254.469414314026</v>
      </c>
      <c r="J31" s="19" t="n">
        <f aca="false">I31*(CL_SOFR+CL_WAS)/4</f>
        <v>4.77130151838798</v>
      </c>
      <c r="K31" s="19" t="n">
        <f aca="false">IF(B31&lt;=CL_RP,0,I31*(1-(1-CL_PP)^0.25))</f>
        <v>13.8071009785833</v>
      </c>
      <c r="L31" s="19" t="n">
        <f aca="false">IF(B31&lt;=CL_RP,I31+G31,I31-K31)</f>
        <v>240.662313335443</v>
      </c>
      <c r="M31" s="19" t="n">
        <f aca="false">IF(B31=CL_LIFE,L31*CL_PX,0)</f>
        <v>0</v>
      </c>
      <c r="N31" s="19" t="n">
        <f aca="false">IF(B31&lt;=CL_RP,0,K31+G31)+M31</f>
        <v>15.1686924444568</v>
      </c>
      <c r="O31" s="19" t="n">
        <f aca="false">IF(B31&gt;=CL_LIFE,0,L31)</f>
        <v>240.662313335443</v>
      </c>
      <c r="P31" s="19" t="n">
        <f aca="false">MIN(J31,E31*(CL_SEXP+CL_SFEE)/4)</f>
        <v>0.12820727248978</v>
      </c>
      <c r="Q31" s="19" t="n">
        <f aca="false">J31-P31</f>
        <v>4.6430942458982</v>
      </c>
      <c r="R31" s="19" t="n">
        <f aca="false">CD30</f>
        <v>129.116196433694</v>
      </c>
      <c r="S31" s="19" t="n">
        <f aca="false">R31*(CL_SOFR+CL_AAA_SP)/4</f>
        <v>1.69465007819223</v>
      </c>
      <c r="T31" s="19" t="n">
        <f aca="false">MIN(Q31,S31)</f>
        <v>1.69465007819223</v>
      </c>
      <c r="U31" s="19" t="n">
        <f aca="false">R31</f>
        <v>129.116196433694</v>
      </c>
      <c r="V31" s="19" t="n">
        <f aca="false">Q31-T31</f>
        <v>2.94844416770597</v>
      </c>
      <c r="W31" s="19" t="n">
        <f aca="false">CE30</f>
        <v>44</v>
      </c>
      <c r="X31" s="19" t="n">
        <f aca="false">W31*(CL_SOFR+CL_AA_SP)/4</f>
        <v>0.6325</v>
      </c>
      <c r="Y31" s="19" t="n">
        <f aca="false">MIN(V31,X31)</f>
        <v>0.6325</v>
      </c>
      <c r="Z31" s="19" t="n">
        <f aca="false">W31</f>
        <v>44</v>
      </c>
      <c r="AA31" s="19" t="n">
        <f aca="false">V31-Y31</f>
        <v>2.31594416770597</v>
      </c>
      <c r="AB31" s="20" t="n">
        <f aca="false">IF((U31+Z31)&gt;0,(O31+N31)/(U31+Z31),9.9)</f>
        <v>1.47779936857547</v>
      </c>
      <c r="AC31" s="19" t="n">
        <f aca="false">IF(AND(B31&lt;CL_LIFE,AB31&lt;CL_AA_TR),MIN(AA31,(U31+Z31)-(O31+N31)/CL_AA_TR),0)</f>
        <v>0</v>
      </c>
      <c r="AD31" s="19" t="n">
        <f aca="false">U31-MIN(U31,MAX(0,AC31-(0)))</f>
        <v>129.116196433694</v>
      </c>
      <c r="AE31" s="19" t="n">
        <f aca="false">Z31-MIN(Z31,MAX(0,AC31-(U31)))</f>
        <v>44</v>
      </c>
      <c r="AF31" s="19" t="n">
        <f aca="false">AJ31-MIN(AJ31,MAX(0,AC31-(U31+Z31)))</f>
        <v>24</v>
      </c>
      <c r="AG31" s="19" t="n">
        <f aca="false">AW31-MIN(AW31,MAX(0,AC31-(U31+Z31+AJ31)))</f>
        <v>24</v>
      </c>
      <c r="AH31" s="19" t="n">
        <f aca="false">BJ31-MIN(BJ31,MAX(0,AC31-(U31+Z31+AJ31+AW31)))</f>
        <v>16</v>
      </c>
      <c r="AI31" s="19" t="n">
        <f aca="false">AA31-AC31</f>
        <v>2.31594416770597</v>
      </c>
      <c r="AJ31" s="19" t="n">
        <f aca="false">CF30</f>
        <v>24</v>
      </c>
      <c r="AK31" s="19" t="n">
        <f aca="false">AJ31*(CL_SOFR+CL_A_SP)/4</f>
        <v>0.369</v>
      </c>
      <c r="AL31" s="19" t="n">
        <f aca="false">MIN(AI31,AK31)</f>
        <v>0.369</v>
      </c>
      <c r="AM31" s="19" t="n">
        <f aca="false">AF31+AK31-AL31</f>
        <v>24</v>
      </c>
      <c r="AN31" s="19" t="n">
        <f aca="false">AI31-AL31</f>
        <v>1.94694416770597</v>
      </c>
      <c r="AO31" s="20" t="n">
        <f aca="false">IF((AD31+AE31+AM31)&gt;0,(O31+N31)/(AD31+AE31+AM31),9.9)</f>
        <v>1.29786902552148</v>
      </c>
      <c r="AP31" s="19" t="n">
        <f aca="false">IF(AND(B31&lt;CL_LIFE,AO31&lt;CL_A_TR),MIN(AN31,(AD31+AE31+AM31)-(O31+N31)/CL_A_TR),0)</f>
        <v>0</v>
      </c>
      <c r="AQ31" s="19" t="n">
        <f aca="false">AD31-MIN(AD31,MAX(0,AP31-(0)))</f>
        <v>129.116196433694</v>
      </c>
      <c r="AR31" s="19" t="n">
        <f aca="false">AE31-MIN(AE31,MAX(0,AP31-(AD31)))</f>
        <v>44</v>
      </c>
      <c r="AS31" s="19" t="n">
        <f aca="false">AM31-MIN(AM31,MAX(0,AP31-(AD31+AE31)))</f>
        <v>24</v>
      </c>
      <c r="AT31" s="19" t="n">
        <f aca="false">AG31-MIN(AG31,MAX(0,AP31-(AD31+AE31+AM31)))</f>
        <v>24</v>
      </c>
      <c r="AU31" s="19" t="n">
        <f aca="false">AH31-MIN(AH31,MAX(0,AP31-(AD31+AE31+AM31+AG31)))</f>
        <v>16</v>
      </c>
      <c r="AV31" s="19" t="n">
        <f aca="false">AN31-AP31</f>
        <v>1.94694416770597</v>
      </c>
      <c r="AW31" s="19" t="n">
        <f aca="false">CG30</f>
        <v>24</v>
      </c>
      <c r="AX31" s="19" t="n">
        <f aca="false">AW31*(CL_SOFR+CL_BBB_SP)/4</f>
        <v>0.432</v>
      </c>
      <c r="AY31" s="19" t="n">
        <f aca="false">MIN(AV31,AX31)</f>
        <v>0.432</v>
      </c>
      <c r="AZ31" s="19" t="n">
        <f aca="false">AT31+AX31-AY31</f>
        <v>24</v>
      </c>
      <c r="BA31" s="19" t="n">
        <f aca="false">AV31-AY31</f>
        <v>1.51494416770597</v>
      </c>
      <c r="BB31" s="20" t="n">
        <f aca="false">IF((AQ31+AR31+AS31+AZ31)&gt;0,(O31+N31)/(AQ31+AR31+AS31+AZ31),9.9)</f>
        <v>1.15699803951998</v>
      </c>
      <c r="BC31" s="19" t="n">
        <f aca="false">IF(AND(B31&lt;CL_LIFE,BB31&lt;CL_BBB_TR),MIN(BA31,(AQ31+AR31+AS31+AZ31)-(O31+N31)/CL_BBB_TR),0)</f>
        <v>0</v>
      </c>
      <c r="BD31" s="19" t="n">
        <f aca="false">AQ31-MIN(AQ31,MAX(0,BC31-(0)))</f>
        <v>129.116196433694</v>
      </c>
      <c r="BE31" s="19" t="n">
        <f aca="false">AR31-MIN(AR31,MAX(0,BC31-(AQ31)))</f>
        <v>44</v>
      </c>
      <c r="BF31" s="19" t="n">
        <f aca="false">AS31-MIN(AS31,MAX(0,BC31-(AQ31+AR31)))</f>
        <v>24</v>
      </c>
      <c r="BG31" s="19" t="n">
        <f aca="false">AZ31-MIN(AZ31,MAX(0,BC31-(AQ31+AR31+AS31)))</f>
        <v>24</v>
      </c>
      <c r="BH31" s="19" t="n">
        <f aca="false">AU31-MIN(AU31,MAX(0,BC31-(AQ31+AR31+AS31+AZ31)))</f>
        <v>16</v>
      </c>
      <c r="BI31" s="19" t="n">
        <f aca="false">BA31-BC31</f>
        <v>1.51494416770597</v>
      </c>
      <c r="BJ31" s="19" t="n">
        <f aca="false">CH30</f>
        <v>16</v>
      </c>
      <c r="BK31" s="19" t="n">
        <f aca="false">BJ31*(CL_SOFR+CL_BB_SP)/4</f>
        <v>0.396</v>
      </c>
      <c r="BL31" s="19" t="n">
        <f aca="false">MIN(BI31,BK31)</f>
        <v>0.396</v>
      </c>
      <c r="BM31" s="19" t="n">
        <f aca="false">BH31+BK31-BL31</f>
        <v>16</v>
      </c>
      <c r="BN31" s="19" t="n">
        <f aca="false">BI31-BL31</f>
        <v>1.11894416770597</v>
      </c>
      <c r="BO31" s="20" t="n">
        <f aca="false">IF((BD31+BE31+BF31+BG31+BM31)&gt;0,(O31+N31)/(BD31+BE31+BF31+BG31+BM31),9.9)</f>
        <v>1.07892674405073</v>
      </c>
      <c r="BP31" s="19" t="n">
        <f aca="false">IF(AND(B31&lt;CL_LIFE,BO31&lt;CL_BB_TR),MIN(BN31,(BD31+BE31+BF31+BG31+BM31)-(O31+N31)/CL_BB_TR),0)</f>
        <v>0</v>
      </c>
      <c r="BQ31" s="19" t="n">
        <f aca="false">BD31-MIN(BD31,MAX(0,BP31-(0)))</f>
        <v>129.116196433694</v>
      </c>
      <c r="BR31" s="19" t="n">
        <f aca="false">BE31-MIN(BE31,MAX(0,BP31-(BD31)))</f>
        <v>44</v>
      </c>
      <c r="BS31" s="19" t="n">
        <f aca="false">BF31-MIN(BF31,MAX(0,BP31-(BD31+BE31)))</f>
        <v>24</v>
      </c>
      <c r="BT31" s="19" t="n">
        <f aca="false">BG31-MIN(BG31,MAX(0,BP31-(BD31+BE31+BF31)))</f>
        <v>24</v>
      </c>
      <c r="BU31" s="19" t="n">
        <f aca="false">BM31-MIN(BM31,MAX(0,BP31-(BD31+BE31+BF31+BG31)))</f>
        <v>16</v>
      </c>
      <c r="BV31" s="19" t="n">
        <f aca="false">BN31-BP31</f>
        <v>1.11894416770597</v>
      </c>
      <c r="BW31" s="19" t="n">
        <f aca="false">MIN(BV31,E31*CL_SUBF/4)</f>
        <v>0.19231090873467</v>
      </c>
      <c r="BX31" s="19" t="n">
        <f aca="false">BV31-BW31</f>
        <v>0.9266332589713</v>
      </c>
      <c r="BY31" s="19" t="n">
        <f aca="false">MIN(BQ31,MAX(0,N31-(0)))</f>
        <v>15.1686924444568</v>
      </c>
      <c r="BZ31" s="19" t="n">
        <f aca="false">MIN(BR31,MAX(0,N31-(BQ31)))</f>
        <v>0</v>
      </c>
      <c r="CA31" s="19" t="n">
        <f aca="false">MIN(BS31,MAX(0,N31-(BQ31+BR31)))</f>
        <v>0</v>
      </c>
      <c r="CB31" s="19" t="n">
        <f aca="false">MIN(BT31,MAX(0,N31-(BQ31+BR31+BS31)))</f>
        <v>0</v>
      </c>
      <c r="CC31" s="19" t="n">
        <f aca="false">MIN(BU31,MAX(0,N31-(BQ31+BR31+BS31+BT31)))</f>
        <v>0</v>
      </c>
      <c r="CD31" s="19" t="n">
        <f aca="false">BQ31-BY31</f>
        <v>113.947503989237</v>
      </c>
      <c r="CE31" s="19" t="n">
        <f aca="false">BR31-BZ31</f>
        <v>44</v>
      </c>
      <c r="CF31" s="19" t="n">
        <f aca="false">BS31-CA31</f>
        <v>24</v>
      </c>
      <c r="CG31" s="19" t="n">
        <f aca="false">BT31-CB31</f>
        <v>24</v>
      </c>
      <c r="CH31" s="19" t="n">
        <f aca="false">BU31-CC31</f>
        <v>16</v>
      </c>
      <c r="CI31" s="19" t="n">
        <f aca="false">MAX(0,N31-(BQ31+BR31+BS31+BT31+BU31))</f>
        <v>0</v>
      </c>
      <c r="CJ31" s="19" t="n">
        <f aca="false">BX31+CI31</f>
        <v>0.9266332589713</v>
      </c>
      <c r="CK31" s="19" t="n">
        <f aca="false">AC31+AP31+BC31+BP31</f>
        <v>0</v>
      </c>
      <c r="CL31" s="18" t="n">
        <f aca="false">IF(OR(AND(B31&lt;CL_LIFE,AB31&lt;CL_AA_TR),AND(B31&lt;CL_LIFE,AO31&lt;CL_A_TR),AND(B31&lt;CL_LIFE,BB31&lt;CL_BBB_TR),AND(B31&lt;CL_LIFE,BO31&lt;CL_BB_TR)),1,0)</f>
        <v>0</v>
      </c>
    </row>
    <row r="32" customFormat="false" ht="15" hidden="false" customHeight="false" outlineLevel="0" collapsed="false">
      <c r="B32" s="18" t="n">
        <v>28</v>
      </c>
      <c r="C32" s="18" t="n">
        <f aca="false">INT((B32-1)/4)+1</f>
        <v>7</v>
      </c>
      <c r="D32" s="20" t="n">
        <f aca="false">INDEX(CL_CDR_STRESS,1,C32)</f>
        <v>0.03</v>
      </c>
      <c r="E32" s="19" t="n">
        <f aca="false">O31</f>
        <v>240.662313335443</v>
      </c>
      <c r="F32" s="19" t="n">
        <f aca="false">E32*(1-(1-D32)^0.25)</f>
        <v>1.82563608372659</v>
      </c>
      <c r="G32" s="19" t="n">
        <f aca="false">F32*CL_REC</f>
        <v>1.27794525860861</v>
      </c>
      <c r="H32" s="19" t="n">
        <f aca="false">F32-G32</f>
        <v>0.547690825117976</v>
      </c>
      <c r="I32" s="19" t="n">
        <f aca="false">E32-F32</f>
        <v>238.836677251716</v>
      </c>
      <c r="J32" s="19" t="n">
        <f aca="false">I32*(CL_SOFR+CL_WAS)/4</f>
        <v>4.47818769846967</v>
      </c>
      <c r="K32" s="19" t="n">
        <f aca="false">IF(B32&lt;=CL_RP,0,I32*(1-(1-CL_PP)^0.25))</f>
        <v>12.9588938187059</v>
      </c>
      <c r="L32" s="19" t="n">
        <f aca="false">IF(B32&lt;=CL_RP,I32+G32,I32-K32)</f>
        <v>225.87778343301</v>
      </c>
      <c r="M32" s="19" t="n">
        <f aca="false">IF(B32=CL_LIFE,L32*CL_PX,0)</f>
        <v>0</v>
      </c>
      <c r="N32" s="19" t="n">
        <f aca="false">IF(B32&lt;=CL_RP,0,K32+G32)+M32</f>
        <v>14.2368390773145</v>
      </c>
      <c r="O32" s="19" t="n">
        <f aca="false">IF(B32&gt;=CL_LIFE,0,L32)</f>
        <v>225.87778343301</v>
      </c>
      <c r="P32" s="19" t="n">
        <f aca="false">MIN(J32,E32*(CL_SEXP+CL_SFEE)/4)</f>
        <v>0.120331156667721</v>
      </c>
      <c r="Q32" s="19" t="n">
        <f aca="false">J32-P32</f>
        <v>4.35785654180195</v>
      </c>
      <c r="R32" s="19" t="n">
        <f aca="false">CD31</f>
        <v>113.947503989237</v>
      </c>
      <c r="S32" s="19" t="n">
        <f aca="false">R32*(CL_SOFR+CL_AAA_SP)/4</f>
        <v>1.49556098985874</v>
      </c>
      <c r="T32" s="19" t="n">
        <f aca="false">MIN(Q32,S32)</f>
        <v>1.49556098985874</v>
      </c>
      <c r="U32" s="19" t="n">
        <f aca="false">R32</f>
        <v>113.947503989237</v>
      </c>
      <c r="V32" s="19" t="n">
        <f aca="false">Q32-T32</f>
        <v>2.86229555194321</v>
      </c>
      <c r="W32" s="19" t="n">
        <f aca="false">CE31</f>
        <v>44</v>
      </c>
      <c r="X32" s="19" t="n">
        <f aca="false">W32*(CL_SOFR+CL_AA_SP)/4</f>
        <v>0.6325</v>
      </c>
      <c r="Y32" s="19" t="n">
        <f aca="false">MIN(V32,X32)</f>
        <v>0.6325</v>
      </c>
      <c r="Z32" s="19" t="n">
        <f aca="false">W32</f>
        <v>44</v>
      </c>
      <c r="AA32" s="19" t="n">
        <f aca="false">V32-Y32</f>
        <v>2.22979555194321</v>
      </c>
      <c r="AB32" s="20" t="n">
        <f aca="false">IF((U32+Z32)&gt;0,(O32+N32)/(U32+Z32),9.9)</f>
        <v>1.52021789800924</v>
      </c>
      <c r="AC32" s="19" t="n">
        <f aca="false">IF(AND(B32&lt;CL_LIFE,AB32&lt;CL_AA_TR),MIN(AA32,(U32+Z32)-(O32+N32)/CL_AA_TR),0)</f>
        <v>0</v>
      </c>
      <c r="AD32" s="19" t="n">
        <f aca="false">U32-MIN(U32,MAX(0,AC32-(0)))</f>
        <v>113.947503989237</v>
      </c>
      <c r="AE32" s="19" t="n">
        <f aca="false">Z32-MIN(Z32,MAX(0,AC32-(U32)))</f>
        <v>44</v>
      </c>
      <c r="AF32" s="19" t="n">
        <f aca="false">AJ32-MIN(AJ32,MAX(0,AC32-(U32+Z32)))</f>
        <v>24</v>
      </c>
      <c r="AG32" s="19" t="n">
        <f aca="false">AW32-MIN(AW32,MAX(0,AC32-(U32+Z32+AJ32)))</f>
        <v>24</v>
      </c>
      <c r="AH32" s="19" t="n">
        <f aca="false">BJ32-MIN(BJ32,MAX(0,AC32-(U32+Z32+AJ32+AW32)))</f>
        <v>16</v>
      </c>
      <c r="AI32" s="19" t="n">
        <f aca="false">AA32-AC32</f>
        <v>2.22979555194321</v>
      </c>
      <c r="AJ32" s="19" t="n">
        <f aca="false">CF31</f>
        <v>24</v>
      </c>
      <c r="AK32" s="19" t="n">
        <f aca="false">AJ32*(CL_SOFR+CL_A_SP)/4</f>
        <v>0.369</v>
      </c>
      <c r="AL32" s="19" t="n">
        <f aca="false">MIN(AI32,AK32)</f>
        <v>0.369</v>
      </c>
      <c r="AM32" s="19" t="n">
        <f aca="false">AF32+AK32-AL32</f>
        <v>24</v>
      </c>
      <c r="AN32" s="19" t="n">
        <f aca="false">AI32-AL32</f>
        <v>1.86079555194321</v>
      </c>
      <c r="AO32" s="20" t="n">
        <f aca="false">IF((AD32+AE32+AM32)&gt;0,(O32+N32)/(AD32+AE32+AM32),9.9)</f>
        <v>1.31969176408448</v>
      </c>
      <c r="AP32" s="19" t="n">
        <f aca="false">IF(AND(B32&lt;CL_LIFE,AO32&lt;CL_A_TR),MIN(AN32,(AD32+AE32+AM32)-(O32+N32)/CL_A_TR),0)</f>
        <v>0</v>
      </c>
      <c r="AQ32" s="19" t="n">
        <f aca="false">AD32-MIN(AD32,MAX(0,AP32-(0)))</f>
        <v>113.947503989237</v>
      </c>
      <c r="AR32" s="19" t="n">
        <f aca="false">AE32-MIN(AE32,MAX(0,AP32-(AD32)))</f>
        <v>44</v>
      </c>
      <c r="AS32" s="19" t="n">
        <f aca="false">AM32-MIN(AM32,MAX(0,AP32-(AD32+AE32)))</f>
        <v>24</v>
      </c>
      <c r="AT32" s="19" t="n">
        <f aca="false">AG32-MIN(AG32,MAX(0,AP32-(AD32+AE32+AM32)))</f>
        <v>24</v>
      </c>
      <c r="AU32" s="19" t="n">
        <f aca="false">AH32-MIN(AH32,MAX(0,AP32-(AD32+AE32+AM32+AG32)))</f>
        <v>16</v>
      </c>
      <c r="AV32" s="19" t="n">
        <f aca="false">AN32-AP32</f>
        <v>1.86079555194321</v>
      </c>
      <c r="AW32" s="19" t="n">
        <f aca="false">CG31</f>
        <v>24</v>
      </c>
      <c r="AX32" s="19" t="n">
        <f aca="false">AW32*(CL_SOFR+CL_BBB_SP)/4</f>
        <v>0.432</v>
      </c>
      <c r="AY32" s="19" t="n">
        <f aca="false">MIN(AV32,AX32)</f>
        <v>0.432</v>
      </c>
      <c r="AZ32" s="19" t="n">
        <f aca="false">AT32+AX32-AY32</f>
        <v>24</v>
      </c>
      <c r="BA32" s="19" t="n">
        <f aca="false">AV32-AY32</f>
        <v>1.42879555194321</v>
      </c>
      <c r="BB32" s="20" t="n">
        <f aca="false">IF((AQ32+AR32+AS32+AZ32)&gt;0,(O32+N32)/(AQ32+AR32+AS32+AZ32),9.9)</f>
        <v>1.16590207630228</v>
      </c>
      <c r="BC32" s="19" t="n">
        <f aca="false">IF(AND(B32&lt;CL_LIFE,BB32&lt;CL_BBB_TR),MIN(BA32,(AQ32+AR32+AS32+AZ32)-(O32+N32)/CL_BBB_TR),0)</f>
        <v>0</v>
      </c>
      <c r="BD32" s="19" t="n">
        <f aca="false">AQ32-MIN(AQ32,MAX(0,BC32-(0)))</f>
        <v>113.947503989237</v>
      </c>
      <c r="BE32" s="19" t="n">
        <f aca="false">AR32-MIN(AR32,MAX(0,BC32-(AQ32)))</f>
        <v>44</v>
      </c>
      <c r="BF32" s="19" t="n">
        <f aca="false">AS32-MIN(AS32,MAX(0,BC32-(AQ32+AR32)))</f>
        <v>24</v>
      </c>
      <c r="BG32" s="19" t="n">
        <f aca="false">AZ32-MIN(AZ32,MAX(0,BC32-(AQ32+AR32+AS32)))</f>
        <v>24</v>
      </c>
      <c r="BH32" s="19" t="n">
        <f aca="false">AU32-MIN(AU32,MAX(0,BC32-(AQ32+AR32+AS32+AZ32)))</f>
        <v>16</v>
      </c>
      <c r="BI32" s="19" t="n">
        <f aca="false">BA32-BC32</f>
        <v>1.42879555194321</v>
      </c>
      <c r="BJ32" s="19" t="n">
        <f aca="false">CH31</f>
        <v>16</v>
      </c>
      <c r="BK32" s="19" t="n">
        <f aca="false">BJ32*(CL_SOFR+CL_BB_SP)/4</f>
        <v>0.396</v>
      </c>
      <c r="BL32" s="19" t="n">
        <f aca="false">MIN(BI32,BK32)</f>
        <v>0.396</v>
      </c>
      <c r="BM32" s="19" t="n">
        <f aca="false">BH32+BK32-BL32</f>
        <v>16</v>
      </c>
      <c r="BN32" s="19" t="n">
        <f aca="false">BI32-BL32</f>
        <v>1.03279555194321</v>
      </c>
      <c r="BO32" s="20" t="n">
        <f aca="false">IF((BD32+BE32+BF32+BG32+BM32)&gt;0,(O32+N32)/(BD32+BE32+BF32+BG32+BM32),9.9)</f>
        <v>1.08185322292234</v>
      </c>
      <c r="BP32" s="19" t="n">
        <f aca="false">IF(AND(B32&lt;CL_LIFE,BO32&lt;CL_BB_TR),MIN(BN32,(BD32+BE32+BF32+BG32+BM32)-(O32+N32)/CL_BB_TR),0)</f>
        <v>0</v>
      </c>
      <c r="BQ32" s="19" t="n">
        <f aca="false">BD32-MIN(BD32,MAX(0,BP32-(0)))</f>
        <v>113.947503989237</v>
      </c>
      <c r="BR32" s="19" t="n">
        <f aca="false">BE32-MIN(BE32,MAX(0,BP32-(BD32)))</f>
        <v>44</v>
      </c>
      <c r="BS32" s="19" t="n">
        <f aca="false">BF32-MIN(BF32,MAX(0,BP32-(BD32+BE32)))</f>
        <v>24</v>
      </c>
      <c r="BT32" s="19" t="n">
        <f aca="false">BG32-MIN(BG32,MAX(0,BP32-(BD32+BE32+BF32)))</f>
        <v>24</v>
      </c>
      <c r="BU32" s="19" t="n">
        <f aca="false">BM32-MIN(BM32,MAX(0,BP32-(BD32+BE32+BF32+BG32)))</f>
        <v>16</v>
      </c>
      <c r="BV32" s="19" t="n">
        <f aca="false">BN32-BP32</f>
        <v>1.03279555194321</v>
      </c>
      <c r="BW32" s="19" t="n">
        <f aca="false">MIN(BV32,E32*CL_SUBF/4)</f>
        <v>0.180496735001582</v>
      </c>
      <c r="BX32" s="19" t="n">
        <f aca="false">BV32-BW32</f>
        <v>0.852298816941631</v>
      </c>
      <c r="BY32" s="19" t="n">
        <f aca="false">MIN(BQ32,MAX(0,N32-(0)))</f>
        <v>14.2368390773145</v>
      </c>
      <c r="BZ32" s="19" t="n">
        <f aca="false">MIN(BR32,MAX(0,N32-(BQ32)))</f>
        <v>0</v>
      </c>
      <c r="CA32" s="19" t="n">
        <f aca="false">MIN(BS32,MAX(0,N32-(BQ32+BR32)))</f>
        <v>0</v>
      </c>
      <c r="CB32" s="19" t="n">
        <f aca="false">MIN(BT32,MAX(0,N32-(BQ32+BR32+BS32)))</f>
        <v>0</v>
      </c>
      <c r="CC32" s="19" t="n">
        <f aca="false">MIN(BU32,MAX(0,N32-(BQ32+BR32+BS32+BT32)))</f>
        <v>0</v>
      </c>
      <c r="CD32" s="19" t="n">
        <f aca="false">BQ32-BY32</f>
        <v>99.7106649119227</v>
      </c>
      <c r="CE32" s="19" t="n">
        <f aca="false">BR32-BZ32</f>
        <v>44</v>
      </c>
      <c r="CF32" s="19" t="n">
        <f aca="false">BS32-CA32</f>
        <v>24</v>
      </c>
      <c r="CG32" s="19" t="n">
        <f aca="false">BT32-CB32</f>
        <v>24</v>
      </c>
      <c r="CH32" s="19" t="n">
        <f aca="false">BU32-CC32</f>
        <v>16</v>
      </c>
      <c r="CI32" s="19" t="n">
        <f aca="false">MAX(0,N32-(BQ32+BR32+BS32+BT32+BU32))</f>
        <v>0</v>
      </c>
      <c r="CJ32" s="19" t="n">
        <f aca="false">BX32+CI32</f>
        <v>0.852298816941631</v>
      </c>
      <c r="CK32" s="19" t="n">
        <f aca="false">AC32+AP32+BC32+BP32</f>
        <v>0</v>
      </c>
      <c r="CL32" s="18" t="n">
        <f aca="false">IF(OR(AND(B32&lt;CL_LIFE,AB32&lt;CL_AA_TR),AND(B32&lt;CL_LIFE,AO32&lt;CL_A_TR),AND(B32&lt;CL_LIFE,BB32&lt;CL_BBB_TR),AND(B32&lt;CL_LIFE,BO32&lt;CL_BB_TR)),1,0)</f>
        <v>0</v>
      </c>
    </row>
    <row r="33" customFormat="false" ht="15" hidden="false" customHeight="false" outlineLevel="0" collapsed="false">
      <c r="B33" s="18" t="n">
        <v>29</v>
      </c>
      <c r="C33" s="18" t="n">
        <f aca="false">INT((B33-1)/4)+1</f>
        <v>8</v>
      </c>
      <c r="D33" s="20" t="n">
        <f aca="false">INDEX(CL_CDR_STRESS,1,C33)</f>
        <v>0.03</v>
      </c>
      <c r="E33" s="19" t="n">
        <f aca="false">O32</f>
        <v>225.87778343301</v>
      </c>
      <c r="F33" s="19" t="n">
        <f aca="false">E33*(1-(1-D33)^0.25)</f>
        <v>1.71348237383852</v>
      </c>
      <c r="G33" s="19" t="n">
        <f aca="false">F33*CL_REC</f>
        <v>1.19943766168696</v>
      </c>
      <c r="H33" s="19" t="n">
        <f aca="false">F33-G33</f>
        <v>0.514044712151555</v>
      </c>
      <c r="I33" s="19" t="n">
        <f aca="false">E33-F33</f>
        <v>224.164301059172</v>
      </c>
      <c r="J33" s="19" t="n">
        <f aca="false">I33*(CL_SOFR+CL_WAS)/4</f>
        <v>4.20308064485947</v>
      </c>
      <c r="K33" s="19" t="n">
        <f aca="false">IF(B33&lt;=CL_RP,0,I33*(1-(1-CL_PP)^0.25))</f>
        <v>12.1627942943983</v>
      </c>
      <c r="L33" s="19" t="n">
        <f aca="false">IF(B33&lt;=CL_RP,I33+G33,I33-K33)</f>
        <v>212.001506764773</v>
      </c>
      <c r="M33" s="19" t="n">
        <f aca="false">IF(B33=CL_LIFE,L33*CL_PX,0)</f>
        <v>0</v>
      </c>
      <c r="N33" s="19" t="n">
        <f aca="false">IF(B33&lt;=CL_RP,0,K33+G33)+M33</f>
        <v>13.3622319560853</v>
      </c>
      <c r="O33" s="19" t="n">
        <f aca="false">IF(B33&gt;=CL_LIFE,0,L33)</f>
        <v>212.001506764773</v>
      </c>
      <c r="P33" s="19" t="n">
        <f aca="false">MIN(J33,E33*(CL_SEXP+CL_SFEE)/4)</f>
        <v>0.112938891716505</v>
      </c>
      <c r="Q33" s="19" t="n">
        <f aca="false">J33-P33</f>
        <v>4.09014175314296</v>
      </c>
      <c r="R33" s="19" t="n">
        <f aca="false">CD32</f>
        <v>99.7106649119227</v>
      </c>
      <c r="S33" s="19" t="n">
        <f aca="false">R33*(CL_SOFR+CL_AAA_SP)/4</f>
        <v>1.30870247696899</v>
      </c>
      <c r="T33" s="19" t="n">
        <f aca="false">MIN(Q33,S33)</f>
        <v>1.30870247696899</v>
      </c>
      <c r="U33" s="19" t="n">
        <f aca="false">R33</f>
        <v>99.7106649119227</v>
      </c>
      <c r="V33" s="19" t="n">
        <f aca="false">Q33-T33</f>
        <v>2.78143927617398</v>
      </c>
      <c r="W33" s="19" t="n">
        <f aca="false">CE32</f>
        <v>44</v>
      </c>
      <c r="X33" s="19" t="n">
        <f aca="false">W33*(CL_SOFR+CL_AA_SP)/4</f>
        <v>0.6325</v>
      </c>
      <c r="Y33" s="19" t="n">
        <f aca="false">MIN(V33,X33)</f>
        <v>0.6325</v>
      </c>
      <c r="Z33" s="19" t="n">
        <f aca="false">W33</f>
        <v>44</v>
      </c>
      <c r="AA33" s="19" t="n">
        <f aca="false">V33-Y33</f>
        <v>2.14893927617398</v>
      </c>
      <c r="AB33" s="20" t="n">
        <f aca="false">IF((U33+Z33)&gt;0,(O33+N33)/(U33+Z33),9.9)</f>
        <v>1.56817685631737</v>
      </c>
      <c r="AC33" s="19" t="n">
        <f aca="false">IF(AND(B33&lt;CL_LIFE,AB33&lt;CL_AA_TR),MIN(AA33,(U33+Z33)-(O33+N33)/CL_AA_TR),0)</f>
        <v>0</v>
      </c>
      <c r="AD33" s="19" t="n">
        <f aca="false">U33-MIN(U33,MAX(0,AC33-(0)))</f>
        <v>99.7106649119227</v>
      </c>
      <c r="AE33" s="19" t="n">
        <f aca="false">Z33-MIN(Z33,MAX(0,AC33-(U33)))</f>
        <v>44</v>
      </c>
      <c r="AF33" s="19" t="n">
        <f aca="false">AJ33-MIN(AJ33,MAX(0,AC33-(U33+Z33)))</f>
        <v>24</v>
      </c>
      <c r="AG33" s="19" t="n">
        <f aca="false">AW33-MIN(AW33,MAX(0,AC33-(U33+Z33+AJ33)))</f>
        <v>24</v>
      </c>
      <c r="AH33" s="19" t="n">
        <f aca="false">BJ33-MIN(BJ33,MAX(0,AC33-(U33+Z33+AJ33+AW33)))</f>
        <v>16</v>
      </c>
      <c r="AI33" s="19" t="n">
        <f aca="false">AA33-AC33</f>
        <v>2.14893927617398</v>
      </c>
      <c r="AJ33" s="19" t="n">
        <f aca="false">CF32</f>
        <v>24</v>
      </c>
      <c r="AK33" s="19" t="n">
        <f aca="false">AJ33*(CL_SOFR+CL_A_SP)/4</f>
        <v>0.369</v>
      </c>
      <c r="AL33" s="19" t="n">
        <f aca="false">MIN(AI33,AK33)</f>
        <v>0.369</v>
      </c>
      <c r="AM33" s="19" t="n">
        <f aca="false">AF33+AK33-AL33</f>
        <v>24</v>
      </c>
      <c r="AN33" s="19" t="n">
        <f aca="false">AI33-AL33</f>
        <v>1.77993927617398</v>
      </c>
      <c r="AO33" s="20" t="n">
        <f aca="false">IF((AD33+AE33+AM33)&gt;0,(O33+N33)/(AD33+AE33+AM33),9.9)</f>
        <v>1.34376510187479</v>
      </c>
      <c r="AP33" s="19" t="n">
        <f aca="false">IF(AND(B33&lt;CL_LIFE,AO33&lt;CL_A_TR),MIN(AN33,(AD33+AE33+AM33)-(O33+N33)/CL_A_TR),0)</f>
        <v>0</v>
      </c>
      <c r="AQ33" s="19" t="n">
        <f aca="false">AD33-MIN(AD33,MAX(0,AP33-(0)))</f>
        <v>99.7106649119227</v>
      </c>
      <c r="AR33" s="19" t="n">
        <f aca="false">AE33-MIN(AE33,MAX(0,AP33-(AD33)))</f>
        <v>44</v>
      </c>
      <c r="AS33" s="19" t="n">
        <f aca="false">AM33-MIN(AM33,MAX(0,AP33-(AD33+AE33)))</f>
        <v>24</v>
      </c>
      <c r="AT33" s="19" t="n">
        <f aca="false">AG33-MIN(AG33,MAX(0,AP33-(AD33+AE33+AM33)))</f>
        <v>24</v>
      </c>
      <c r="AU33" s="19" t="n">
        <f aca="false">AH33-MIN(AH33,MAX(0,AP33-(AD33+AE33+AM33+AG33)))</f>
        <v>16</v>
      </c>
      <c r="AV33" s="19" t="n">
        <f aca="false">AN33-AP33</f>
        <v>1.77993927617398</v>
      </c>
      <c r="AW33" s="19" t="n">
        <f aca="false">CG32</f>
        <v>24</v>
      </c>
      <c r="AX33" s="19" t="n">
        <f aca="false">AW33*(CL_SOFR+CL_BBB_SP)/4</f>
        <v>0.432</v>
      </c>
      <c r="AY33" s="19" t="n">
        <f aca="false">MIN(AV33,AX33)</f>
        <v>0.432</v>
      </c>
      <c r="AZ33" s="19" t="n">
        <f aca="false">AT33+AX33-AY33</f>
        <v>24</v>
      </c>
      <c r="BA33" s="19" t="n">
        <f aca="false">AV33-AY33</f>
        <v>1.34793927617398</v>
      </c>
      <c r="BB33" s="20" t="n">
        <f aca="false">IF((AQ33+AR33+AS33+AZ33)&gt;0,(O33+N33)/(AQ33+AR33+AS33+AZ33),9.9)</f>
        <v>1.17554095816421</v>
      </c>
      <c r="BC33" s="19" t="n">
        <f aca="false">IF(AND(B33&lt;CL_LIFE,BB33&lt;CL_BBB_TR),MIN(BA33,(AQ33+AR33+AS33+AZ33)-(O33+N33)/CL_BBB_TR),0)</f>
        <v>0</v>
      </c>
      <c r="BD33" s="19" t="n">
        <f aca="false">AQ33-MIN(AQ33,MAX(0,BC33-(0)))</f>
        <v>99.7106649119227</v>
      </c>
      <c r="BE33" s="19" t="n">
        <f aca="false">AR33-MIN(AR33,MAX(0,BC33-(AQ33)))</f>
        <v>44</v>
      </c>
      <c r="BF33" s="19" t="n">
        <f aca="false">AS33-MIN(AS33,MAX(0,BC33-(AQ33+AR33)))</f>
        <v>24</v>
      </c>
      <c r="BG33" s="19" t="n">
        <f aca="false">AZ33-MIN(AZ33,MAX(0,BC33-(AQ33+AR33+AS33)))</f>
        <v>24</v>
      </c>
      <c r="BH33" s="19" t="n">
        <f aca="false">AU33-MIN(AU33,MAX(0,BC33-(AQ33+AR33+AS33+AZ33)))</f>
        <v>16</v>
      </c>
      <c r="BI33" s="19" t="n">
        <f aca="false">BA33-BC33</f>
        <v>1.34793927617398</v>
      </c>
      <c r="BJ33" s="19" t="n">
        <f aca="false">CH32</f>
        <v>16</v>
      </c>
      <c r="BK33" s="19" t="n">
        <f aca="false">BJ33*(CL_SOFR+CL_BB_SP)/4</f>
        <v>0.396</v>
      </c>
      <c r="BL33" s="19" t="n">
        <f aca="false">MIN(BI33,BK33)</f>
        <v>0.396</v>
      </c>
      <c r="BM33" s="19" t="n">
        <f aca="false">BH33+BK33-BL33</f>
        <v>16</v>
      </c>
      <c r="BN33" s="19" t="n">
        <f aca="false">BI33-BL33</f>
        <v>0.951939276173975</v>
      </c>
      <c r="BO33" s="20" t="n">
        <f aca="false">IF((BD33+BE33+BF33+BG33+BM33)&gt;0,(O33+N33)/(BD33+BE33+BF33+BG33+BM33),9.9)</f>
        <v>1.08498876943281</v>
      </c>
      <c r="BP33" s="19" t="n">
        <f aca="false">IF(AND(B33&lt;CL_LIFE,BO33&lt;CL_BB_TR),MIN(BN33,(BD33+BE33+BF33+BG33+BM33)-(O33+N33)/CL_BB_TR),0)</f>
        <v>0</v>
      </c>
      <c r="BQ33" s="19" t="n">
        <f aca="false">BD33-MIN(BD33,MAX(0,BP33-(0)))</f>
        <v>99.7106649119227</v>
      </c>
      <c r="BR33" s="19" t="n">
        <f aca="false">BE33-MIN(BE33,MAX(0,BP33-(BD33)))</f>
        <v>44</v>
      </c>
      <c r="BS33" s="19" t="n">
        <f aca="false">BF33-MIN(BF33,MAX(0,BP33-(BD33+BE33)))</f>
        <v>24</v>
      </c>
      <c r="BT33" s="19" t="n">
        <f aca="false">BG33-MIN(BG33,MAX(0,BP33-(BD33+BE33+BF33)))</f>
        <v>24</v>
      </c>
      <c r="BU33" s="19" t="n">
        <f aca="false">BM33-MIN(BM33,MAX(0,BP33-(BD33+BE33+BF33+BG33)))</f>
        <v>16</v>
      </c>
      <c r="BV33" s="19" t="n">
        <f aca="false">BN33-BP33</f>
        <v>0.951939276173975</v>
      </c>
      <c r="BW33" s="19" t="n">
        <f aca="false">MIN(BV33,E33*CL_SUBF/4)</f>
        <v>0.169408337574758</v>
      </c>
      <c r="BX33" s="19" t="n">
        <f aca="false">BV33-BW33</f>
        <v>0.782530938599218</v>
      </c>
      <c r="BY33" s="19" t="n">
        <f aca="false">MIN(BQ33,MAX(0,N33-(0)))</f>
        <v>13.3622319560853</v>
      </c>
      <c r="BZ33" s="19" t="n">
        <f aca="false">MIN(BR33,MAX(0,N33-(BQ33)))</f>
        <v>0</v>
      </c>
      <c r="CA33" s="19" t="n">
        <f aca="false">MIN(BS33,MAX(0,N33-(BQ33+BR33)))</f>
        <v>0</v>
      </c>
      <c r="CB33" s="19" t="n">
        <f aca="false">MIN(BT33,MAX(0,N33-(BQ33+BR33+BS33)))</f>
        <v>0</v>
      </c>
      <c r="CC33" s="19" t="n">
        <f aca="false">MIN(BU33,MAX(0,N33-(BQ33+BR33+BS33+BT33)))</f>
        <v>0</v>
      </c>
      <c r="CD33" s="19" t="n">
        <f aca="false">BQ33-BY33</f>
        <v>86.3484329558374</v>
      </c>
      <c r="CE33" s="19" t="n">
        <f aca="false">BR33-BZ33</f>
        <v>44</v>
      </c>
      <c r="CF33" s="19" t="n">
        <f aca="false">BS33-CA33</f>
        <v>24</v>
      </c>
      <c r="CG33" s="19" t="n">
        <f aca="false">BT33-CB33</f>
        <v>24</v>
      </c>
      <c r="CH33" s="19" t="n">
        <f aca="false">BU33-CC33</f>
        <v>16</v>
      </c>
      <c r="CI33" s="19" t="n">
        <f aca="false">MAX(0,N33-(BQ33+BR33+BS33+BT33+BU33))</f>
        <v>0</v>
      </c>
      <c r="CJ33" s="19" t="n">
        <f aca="false">BX33+CI33</f>
        <v>0.782530938599218</v>
      </c>
      <c r="CK33" s="19" t="n">
        <f aca="false">AC33+AP33+BC33+BP33</f>
        <v>0</v>
      </c>
      <c r="CL33" s="18" t="n">
        <f aca="false">IF(OR(AND(B33&lt;CL_LIFE,AB33&lt;CL_AA_TR),AND(B33&lt;CL_LIFE,AO33&lt;CL_A_TR),AND(B33&lt;CL_LIFE,BB33&lt;CL_BBB_TR),AND(B33&lt;CL_LIFE,BO33&lt;CL_BB_TR)),1,0)</f>
        <v>0</v>
      </c>
    </row>
    <row r="34" customFormat="false" ht="15" hidden="false" customHeight="false" outlineLevel="0" collapsed="false">
      <c r="B34" s="18" t="n">
        <v>30</v>
      </c>
      <c r="C34" s="18" t="n">
        <f aca="false">INT((B34-1)/4)+1</f>
        <v>8</v>
      </c>
      <c r="D34" s="20" t="n">
        <f aca="false">INDEX(CL_CDR_STRESS,1,C34)</f>
        <v>0.03</v>
      </c>
      <c r="E34" s="19" t="n">
        <f aca="false">O33</f>
        <v>212.001506764773</v>
      </c>
      <c r="F34" s="19" t="n">
        <f aca="false">E34*(1-(1-D34)^0.25)</f>
        <v>1.60821856646375</v>
      </c>
      <c r="G34" s="19" t="n">
        <f aca="false">F34*CL_REC</f>
        <v>1.12575299652463</v>
      </c>
      <c r="H34" s="19" t="n">
        <f aca="false">F34-G34</f>
        <v>0.482465569939126</v>
      </c>
      <c r="I34" s="19" t="n">
        <f aca="false">E34-F34</f>
        <v>210.393288198309</v>
      </c>
      <c r="J34" s="19" t="n">
        <f aca="false">I34*(CL_SOFR+CL_WAS)/4</f>
        <v>3.9448741537183</v>
      </c>
      <c r="K34" s="19" t="n">
        <f aca="false">IF(B34&lt;=CL_RP,0,I34*(1-(1-CL_PP)^0.25))</f>
        <v>11.4156012941714</v>
      </c>
      <c r="L34" s="19" t="n">
        <f aca="false">IF(B34&lt;=CL_RP,I34+G34,I34-K34)</f>
        <v>198.977686904138</v>
      </c>
      <c r="M34" s="19" t="n">
        <f aca="false">IF(B34=CL_LIFE,L34*CL_PX,0)</f>
        <v>0</v>
      </c>
      <c r="N34" s="19" t="n">
        <f aca="false">IF(B34&lt;=CL_RP,0,K34+G34)+M34</f>
        <v>12.541354290696</v>
      </c>
      <c r="O34" s="19" t="n">
        <f aca="false">IF(B34&gt;=CL_LIFE,0,L34)</f>
        <v>198.977686904138</v>
      </c>
      <c r="P34" s="19" t="n">
        <f aca="false">MIN(J34,E34*(CL_SEXP+CL_SFEE)/4)</f>
        <v>0.106000753382387</v>
      </c>
      <c r="Q34" s="19" t="n">
        <f aca="false">J34-P34</f>
        <v>3.83887340033592</v>
      </c>
      <c r="R34" s="19" t="n">
        <f aca="false">CD33</f>
        <v>86.3484329558374</v>
      </c>
      <c r="S34" s="19" t="n">
        <f aca="false">R34*(CL_SOFR+CL_AAA_SP)/4</f>
        <v>1.13332318254537</v>
      </c>
      <c r="T34" s="19" t="n">
        <f aca="false">MIN(Q34,S34)</f>
        <v>1.13332318254537</v>
      </c>
      <c r="U34" s="19" t="n">
        <f aca="false">R34</f>
        <v>86.3484329558374</v>
      </c>
      <c r="V34" s="19" t="n">
        <f aca="false">Q34-T34</f>
        <v>2.70555021779055</v>
      </c>
      <c r="W34" s="19" t="n">
        <f aca="false">CE33</f>
        <v>44</v>
      </c>
      <c r="X34" s="19" t="n">
        <f aca="false">W34*(CL_SOFR+CL_AA_SP)/4</f>
        <v>0.6325</v>
      </c>
      <c r="Y34" s="19" t="n">
        <f aca="false">MIN(V34,X34)</f>
        <v>0.6325</v>
      </c>
      <c r="Z34" s="19" t="n">
        <f aca="false">W34</f>
        <v>44</v>
      </c>
      <c r="AA34" s="19" t="n">
        <f aca="false">V34-Y34</f>
        <v>2.07305021779055</v>
      </c>
      <c r="AB34" s="20" t="n">
        <f aca="false">IF((U34+Z34)&gt;0,(O34+N34)/(U34+Z34),9.9)</f>
        <v>1.62272024602319</v>
      </c>
      <c r="AC34" s="19" t="n">
        <f aca="false">IF(AND(B34&lt;CL_LIFE,AB34&lt;CL_AA_TR),MIN(AA34,(U34+Z34)-(O34+N34)/CL_AA_TR),0)</f>
        <v>0</v>
      </c>
      <c r="AD34" s="19" t="n">
        <f aca="false">U34-MIN(U34,MAX(0,AC34-(0)))</f>
        <v>86.3484329558374</v>
      </c>
      <c r="AE34" s="19" t="n">
        <f aca="false">Z34-MIN(Z34,MAX(0,AC34-(U34)))</f>
        <v>44</v>
      </c>
      <c r="AF34" s="19" t="n">
        <f aca="false">AJ34-MIN(AJ34,MAX(0,AC34-(U34+Z34)))</f>
        <v>24</v>
      </c>
      <c r="AG34" s="19" t="n">
        <f aca="false">AW34-MIN(AW34,MAX(0,AC34-(U34+Z34+AJ34)))</f>
        <v>24</v>
      </c>
      <c r="AH34" s="19" t="n">
        <f aca="false">BJ34-MIN(BJ34,MAX(0,AC34-(U34+Z34+AJ34+AW34)))</f>
        <v>16</v>
      </c>
      <c r="AI34" s="19" t="n">
        <f aca="false">AA34-AC34</f>
        <v>2.07305021779055</v>
      </c>
      <c r="AJ34" s="19" t="n">
        <f aca="false">CF33</f>
        <v>24</v>
      </c>
      <c r="AK34" s="19" t="n">
        <f aca="false">AJ34*(CL_SOFR+CL_A_SP)/4</f>
        <v>0.369</v>
      </c>
      <c r="AL34" s="19" t="n">
        <f aca="false">MIN(AI34,AK34)</f>
        <v>0.369</v>
      </c>
      <c r="AM34" s="19" t="n">
        <f aca="false">AF34+AK34-AL34</f>
        <v>24</v>
      </c>
      <c r="AN34" s="19" t="n">
        <f aca="false">AI34-AL34</f>
        <v>1.70405021779055</v>
      </c>
      <c r="AO34" s="20" t="n">
        <f aca="false">IF((AD34+AE34+AM34)&gt;0,(O34+N34)/(AD34+AE34+AM34),9.9)</f>
        <v>1.3703996674547</v>
      </c>
      <c r="AP34" s="19" t="n">
        <f aca="false">IF(AND(B34&lt;CL_LIFE,AO34&lt;CL_A_TR),MIN(AN34,(AD34+AE34+AM34)-(O34+N34)/CL_A_TR),0)</f>
        <v>0</v>
      </c>
      <c r="AQ34" s="19" t="n">
        <f aca="false">AD34-MIN(AD34,MAX(0,AP34-(0)))</f>
        <v>86.3484329558374</v>
      </c>
      <c r="AR34" s="19" t="n">
        <f aca="false">AE34-MIN(AE34,MAX(0,AP34-(AD34)))</f>
        <v>44</v>
      </c>
      <c r="AS34" s="19" t="n">
        <f aca="false">AM34-MIN(AM34,MAX(0,AP34-(AD34+AE34)))</f>
        <v>24</v>
      </c>
      <c r="AT34" s="19" t="n">
        <f aca="false">AG34-MIN(AG34,MAX(0,AP34-(AD34+AE34+AM34)))</f>
        <v>24</v>
      </c>
      <c r="AU34" s="19" t="n">
        <f aca="false">AH34-MIN(AH34,MAX(0,AP34-(AD34+AE34+AM34+AG34)))</f>
        <v>16</v>
      </c>
      <c r="AV34" s="19" t="n">
        <f aca="false">AN34-AP34</f>
        <v>1.70405021779055</v>
      </c>
      <c r="AW34" s="19" t="n">
        <f aca="false">CG33</f>
        <v>24</v>
      </c>
      <c r="AX34" s="19" t="n">
        <f aca="false">AW34*(CL_SOFR+CL_BBB_SP)/4</f>
        <v>0.432</v>
      </c>
      <c r="AY34" s="19" t="n">
        <f aca="false">MIN(AV34,AX34)</f>
        <v>0.432</v>
      </c>
      <c r="AZ34" s="19" t="n">
        <f aca="false">AT34+AX34-AY34</f>
        <v>24</v>
      </c>
      <c r="BA34" s="19" t="n">
        <f aca="false">AV34-AY34</f>
        <v>1.27205021779055</v>
      </c>
      <c r="BB34" s="20" t="n">
        <f aca="false">IF((AQ34+AR34+AS34+AZ34)&gt;0,(O34+N34)/(AQ34+AR34+AS34+AZ34),9.9)</f>
        <v>1.18598766296539</v>
      </c>
      <c r="BC34" s="19" t="n">
        <f aca="false">IF(AND(B34&lt;CL_LIFE,BB34&lt;CL_BBB_TR),MIN(BA34,(AQ34+AR34+AS34+AZ34)-(O34+N34)/CL_BBB_TR),0)</f>
        <v>0</v>
      </c>
      <c r="BD34" s="19" t="n">
        <f aca="false">AQ34-MIN(AQ34,MAX(0,BC34-(0)))</f>
        <v>86.3484329558374</v>
      </c>
      <c r="BE34" s="19" t="n">
        <f aca="false">AR34-MIN(AR34,MAX(0,BC34-(AQ34)))</f>
        <v>44</v>
      </c>
      <c r="BF34" s="19" t="n">
        <f aca="false">AS34-MIN(AS34,MAX(0,BC34-(AQ34+AR34)))</f>
        <v>24</v>
      </c>
      <c r="BG34" s="19" t="n">
        <f aca="false">AZ34-MIN(AZ34,MAX(0,BC34-(AQ34+AR34+AS34)))</f>
        <v>24</v>
      </c>
      <c r="BH34" s="19" t="n">
        <f aca="false">AU34-MIN(AU34,MAX(0,BC34-(AQ34+AR34+AS34+AZ34)))</f>
        <v>16</v>
      </c>
      <c r="BI34" s="19" t="n">
        <f aca="false">BA34-BC34</f>
        <v>1.27205021779055</v>
      </c>
      <c r="BJ34" s="19" t="n">
        <f aca="false">CH33</f>
        <v>16</v>
      </c>
      <c r="BK34" s="19" t="n">
        <f aca="false">BJ34*(CL_SOFR+CL_BB_SP)/4</f>
        <v>0.396</v>
      </c>
      <c r="BL34" s="19" t="n">
        <f aca="false">MIN(BI34,BK34)</f>
        <v>0.396</v>
      </c>
      <c r="BM34" s="19" t="n">
        <f aca="false">BH34+BK34-BL34</f>
        <v>16</v>
      </c>
      <c r="BN34" s="19" t="n">
        <f aca="false">BI34-BL34</f>
        <v>0.876050217790548</v>
      </c>
      <c r="BO34" s="20" t="n">
        <f aca="false">IF((BD34+BE34+BF34+BG34+BM34)&gt;0,(O34+N34)/(BD34+BE34+BF34+BG34+BM34),9.9)</f>
        <v>1.08834960991375</v>
      </c>
      <c r="BP34" s="19" t="n">
        <f aca="false">IF(AND(B34&lt;CL_LIFE,BO34&lt;CL_BB_TR),MIN(BN34,(BD34+BE34+BF34+BG34+BM34)-(O34+N34)/CL_BB_TR),0)</f>
        <v>0</v>
      </c>
      <c r="BQ34" s="19" t="n">
        <f aca="false">BD34-MIN(BD34,MAX(0,BP34-(0)))</f>
        <v>86.3484329558374</v>
      </c>
      <c r="BR34" s="19" t="n">
        <f aca="false">BE34-MIN(BE34,MAX(0,BP34-(BD34)))</f>
        <v>44</v>
      </c>
      <c r="BS34" s="19" t="n">
        <f aca="false">BF34-MIN(BF34,MAX(0,BP34-(BD34+BE34)))</f>
        <v>24</v>
      </c>
      <c r="BT34" s="19" t="n">
        <f aca="false">BG34-MIN(BG34,MAX(0,BP34-(BD34+BE34+BF34)))</f>
        <v>24</v>
      </c>
      <c r="BU34" s="19" t="n">
        <f aca="false">BM34-MIN(BM34,MAX(0,BP34-(BD34+BE34+BF34+BG34)))</f>
        <v>16</v>
      </c>
      <c r="BV34" s="19" t="n">
        <f aca="false">BN34-BP34</f>
        <v>0.876050217790548</v>
      </c>
      <c r="BW34" s="19" t="n">
        <f aca="false">MIN(BV34,E34*CL_SUBF/4)</f>
        <v>0.15900113007358</v>
      </c>
      <c r="BX34" s="19" t="n">
        <f aca="false">BV34-BW34</f>
        <v>0.717049087716969</v>
      </c>
      <c r="BY34" s="19" t="n">
        <f aca="false">MIN(BQ34,MAX(0,N34-(0)))</f>
        <v>12.541354290696</v>
      </c>
      <c r="BZ34" s="19" t="n">
        <f aca="false">MIN(BR34,MAX(0,N34-(BQ34)))</f>
        <v>0</v>
      </c>
      <c r="CA34" s="19" t="n">
        <f aca="false">MIN(BS34,MAX(0,N34-(BQ34+BR34)))</f>
        <v>0</v>
      </c>
      <c r="CB34" s="19" t="n">
        <f aca="false">MIN(BT34,MAX(0,N34-(BQ34+BR34+BS34)))</f>
        <v>0</v>
      </c>
      <c r="CC34" s="19" t="n">
        <f aca="false">MIN(BU34,MAX(0,N34-(BQ34+BR34+BS34+BT34)))</f>
        <v>0</v>
      </c>
      <c r="CD34" s="19" t="n">
        <f aca="false">BQ34-BY34</f>
        <v>73.8070786651414</v>
      </c>
      <c r="CE34" s="19" t="n">
        <f aca="false">BR34-BZ34</f>
        <v>44</v>
      </c>
      <c r="CF34" s="19" t="n">
        <f aca="false">BS34-CA34</f>
        <v>24</v>
      </c>
      <c r="CG34" s="19" t="n">
        <f aca="false">BT34-CB34</f>
        <v>24</v>
      </c>
      <c r="CH34" s="19" t="n">
        <f aca="false">BU34-CC34</f>
        <v>16</v>
      </c>
      <c r="CI34" s="19" t="n">
        <f aca="false">MAX(0,N34-(BQ34+BR34+BS34+BT34+BU34))</f>
        <v>0</v>
      </c>
      <c r="CJ34" s="19" t="n">
        <f aca="false">BX34+CI34</f>
        <v>0.717049087716969</v>
      </c>
      <c r="CK34" s="19" t="n">
        <f aca="false">AC34+AP34+BC34+BP34</f>
        <v>0</v>
      </c>
      <c r="CL34" s="18" t="n">
        <f aca="false">IF(OR(AND(B34&lt;CL_LIFE,AB34&lt;CL_AA_TR),AND(B34&lt;CL_LIFE,AO34&lt;CL_A_TR),AND(B34&lt;CL_LIFE,BB34&lt;CL_BBB_TR),AND(B34&lt;CL_LIFE,BO34&lt;CL_BB_TR)),1,0)</f>
        <v>0</v>
      </c>
    </row>
    <row r="35" customFormat="false" ht="15" hidden="false" customHeight="false" outlineLevel="0" collapsed="false">
      <c r="B35" s="18" t="n">
        <v>31</v>
      </c>
      <c r="C35" s="18" t="n">
        <f aca="false">INT((B35-1)/4)+1</f>
        <v>8</v>
      </c>
      <c r="D35" s="20" t="n">
        <f aca="false">INDEX(CL_CDR_STRESS,1,C35)</f>
        <v>0.03</v>
      </c>
      <c r="E35" s="19" t="n">
        <f aca="false">O34</f>
        <v>198.977686904138</v>
      </c>
      <c r="F35" s="19" t="n">
        <f aca="false">E35*(1-(1-D35)^0.25)</f>
        <v>1.50942139645405</v>
      </c>
      <c r="G35" s="19" t="n">
        <f aca="false">F35*CL_REC</f>
        <v>1.05659497751783</v>
      </c>
      <c r="H35" s="19" t="n">
        <f aca="false">F35-G35</f>
        <v>0.452826418936215</v>
      </c>
      <c r="I35" s="19" t="n">
        <f aca="false">E35-F35</f>
        <v>197.468265507684</v>
      </c>
      <c r="J35" s="19" t="n">
        <f aca="false">I35*(CL_SOFR+CL_WAS)/4</f>
        <v>3.70252997826908</v>
      </c>
      <c r="K35" s="19" t="n">
        <f aca="false">IF(B35&lt;=CL_RP,0,I35*(1-(1-CL_PP)^0.25))</f>
        <v>10.7143103593806</v>
      </c>
      <c r="L35" s="19" t="n">
        <f aca="false">IF(B35&lt;=CL_RP,I35+G35,I35-K35)</f>
        <v>186.753955148303</v>
      </c>
      <c r="M35" s="19" t="n">
        <f aca="false">IF(B35=CL_LIFE,L35*CL_PX,0)</f>
        <v>0</v>
      </c>
      <c r="N35" s="19" t="n">
        <f aca="false">IF(B35&lt;=CL_RP,0,K35+G35)+M35</f>
        <v>11.7709053368984</v>
      </c>
      <c r="O35" s="19" t="n">
        <f aca="false">IF(B35&gt;=CL_LIFE,0,L35)</f>
        <v>186.753955148303</v>
      </c>
      <c r="P35" s="19" t="n">
        <f aca="false">MIN(J35,E35*(CL_SEXP+CL_SFEE)/4)</f>
        <v>0.099488843452069</v>
      </c>
      <c r="Q35" s="19" t="n">
        <f aca="false">J35-P35</f>
        <v>3.60304113481701</v>
      </c>
      <c r="R35" s="19" t="n">
        <f aca="false">CD34</f>
        <v>73.8070786651414</v>
      </c>
      <c r="S35" s="19" t="n">
        <f aca="false">R35*(CL_SOFR+CL_AAA_SP)/4</f>
        <v>0.968717907479981</v>
      </c>
      <c r="T35" s="19" t="n">
        <f aca="false">MIN(Q35,S35)</f>
        <v>0.968717907479981</v>
      </c>
      <c r="U35" s="19" t="n">
        <f aca="false">R35</f>
        <v>73.8070786651414</v>
      </c>
      <c r="V35" s="19" t="n">
        <f aca="false">Q35-T35</f>
        <v>2.63432322733703</v>
      </c>
      <c r="W35" s="19" t="n">
        <f aca="false">CE34</f>
        <v>44</v>
      </c>
      <c r="X35" s="19" t="n">
        <f aca="false">W35*(CL_SOFR+CL_AA_SP)/4</f>
        <v>0.6325</v>
      </c>
      <c r="Y35" s="19" t="n">
        <f aca="false">MIN(V35,X35)</f>
        <v>0.6325</v>
      </c>
      <c r="Z35" s="19" t="n">
        <f aca="false">W35</f>
        <v>44</v>
      </c>
      <c r="AA35" s="19" t="n">
        <f aca="false">V35-Y35</f>
        <v>2.00182322733702</v>
      </c>
      <c r="AB35" s="20" t="n">
        <f aca="false">IF((U35+Z35)&gt;0,(O35+N35)/(U35+Z35),9.9)</f>
        <v>1.68516919980246</v>
      </c>
      <c r="AC35" s="19" t="n">
        <f aca="false">IF(AND(B35&lt;CL_LIFE,AB35&lt;CL_AA_TR),MIN(AA35,(U35+Z35)-(O35+N35)/CL_AA_TR),0)</f>
        <v>0</v>
      </c>
      <c r="AD35" s="19" t="n">
        <f aca="false">U35-MIN(U35,MAX(0,AC35-(0)))</f>
        <v>73.8070786651414</v>
      </c>
      <c r="AE35" s="19" t="n">
        <f aca="false">Z35-MIN(Z35,MAX(0,AC35-(U35)))</f>
        <v>44</v>
      </c>
      <c r="AF35" s="19" t="n">
        <f aca="false">AJ35-MIN(AJ35,MAX(0,AC35-(U35+Z35)))</f>
        <v>24</v>
      </c>
      <c r="AG35" s="19" t="n">
        <f aca="false">AW35-MIN(AW35,MAX(0,AC35-(U35+Z35+AJ35)))</f>
        <v>24</v>
      </c>
      <c r="AH35" s="19" t="n">
        <f aca="false">BJ35-MIN(BJ35,MAX(0,AC35-(U35+Z35+AJ35+AW35)))</f>
        <v>16</v>
      </c>
      <c r="AI35" s="19" t="n">
        <f aca="false">AA35-AC35</f>
        <v>2.00182322733702</v>
      </c>
      <c r="AJ35" s="19" t="n">
        <f aca="false">CF34</f>
        <v>24</v>
      </c>
      <c r="AK35" s="19" t="n">
        <f aca="false">AJ35*(CL_SOFR+CL_A_SP)/4</f>
        <v>0.369</v>
      </c>
      <c r="AL35" s="19" t="n">
        <f aca="false">MIN(AI35,AK35)</f>
        <v>0.369</v>
      </c>
      <c r="AM35" s="19" t="n">
        <f aca="false">AF35+AK35-AL35</f>
        <v>24</v>
      </c>
      <c r="AN35" s="19" t="n">
        <f aca="false">AI35-AL35</f>
        <v>1.63282322733702</v>
      </c>
      <c r="AO35" s="20" t="n">
        <f aca="false">IF((AD35+AE35+AM35)&gt;0,(O35+N35)/(AD35+AE35+AM35),9.9)</f>
        <v>1.39996439073392</v>
      </c>
      <c r="AP35" s="19" t="n">
        <f aca="false">IF(AND(B35&lt;CL_LIFE,AO35&lt;CL_A_TR),MIN(AN35,(AD35+AE35+AM35)-(O35+N35)/CL_A_TR),0)</f>
        <v>0</v>
      </c>
      <c r="AQ35" s="19" t="n">
        <f aca="false">AD35-MIN(AD35,MAX(0,AP35-(0)))</f>
        <v>73.8070786651414</v>
      </c>
      <c r="AR35" s="19" t="n">
        <f aca="false">AE35-MIN(AE35,MAX(0,AP35-(AD35)))</f>
        <v>44</v>
      </c>
      <c r="AS35" s="19" t="n">
        <f aca="false">AM35-MIN(AM35,MAX(0,AP35-(AD35+AE35)))</f>
        <v>24</v>
      </c>
      <c r="AT35" s="19" t="n">
        <f aca="false">AG35-MIN(AG35,MAX(0,AP35-(AD35+AE35+AM35)))</f>
        <v>24</v>
      </c>
      <c r="AU35" s="19" t="n">
        <f aca="false">AH35-MIN(AH35,MAX(0,AP35-(AD35+AE35+AM35+AG35)))</f>
        <v>16</v>
      </c>
      <c r="AV35" s="19" t="n">
        <f aca="false">AN35-AP35</f>
        <v>1.63282322733702</v>
      </c>
      <c r="AW35" s="19" t="n">
        <f aca="false">CG34</f>
        <v>24</v>
      </c>
      <c r="AX35" s="19" t="n">
        <f aca="false">AW35*(CL_SOFR+CL_BBB_SP)/4</f>
        <v>0.432</v>
      </c>
      <c r="AY35" s="19" t="n">
        <f aca="false">MIN(AV35,AX35)</f>
        <v>0.432</v>
      </c>
      <c r="AZ35" s="19" t="n">
        <f aca="false">AT35+AX35-AY35</f>
        <v>24</v>
      </c>
      <c r="BA35" s="19" t="n">
        <f aca="false">AV35-AY35</f>
        <v>1.20082322733702</v>
      </c>
      <c r="BB35" s="20" t="n">
        <f aca="false">IF((AQ35+AR35+AS35+AZ35)&gt;0,(O35+N35)/(AQ35+AR35+AS35+AZ35),9.9)</f>
        <v>1.19732439702491</v>
      </c>
      <c r="BC35" s="19" t="n">
        <f aca="false">IF(AND(B35&lt;CL_LIFE,BB35&lt;CL_BBB_TR),MIN(BA35,(AQ35+AR35+AS35+AZ35)-(O35+N35)/CL_BBB_TR),0)</f>
        <v>0</v>
      </c>
      <c r="BD35" s="19" t="n">
        <f aca="false">AQ35-MIN(AQ35,MAX(0,BC35-(0)))</f>
        <v>73.8070786651414</v>
      </c>
      <c r="BE35" s="19" t="n">
        <f aca="false">AR35-MIN(AR35,MAX(0,BC35-(AQ35)))</f>
        <v>44</v>
      </c>
      <c r="BF35" s="19" t="n">
        <f aca="false">AS35-MIN(AS35,MAX(0,BC35-(AQ35+AR35)))</f>
        <v>24</v>
      </c>
      <c r="BG35" s="19" t="n">
        <f aca="false">AZ35-MIN(AZ35,MAX(0,BC35-(AQ35+AR35+AS35)))</f>
        <v>24</v>
      </c>
      <c r="BH35" s="19" t="n">
        <f aca="false">AU35-MIN(AU35,MAX(0,BC35-(AQ35+AR35+AS35+AZ35)))</f>
        <v>16</v>
      </c>
      <c r="BI35" s="19" t="n">
        <f aca="false">BA35-BC35</f>
        <v>1.20082322733702</v>
      </c>
      <c r="BJ35" s="19" t="n">
        <f aca="false">CH34</f>
        <v>16</v>
      </c>
      <c r="BK35" s="19" t="n">
        <f aca="false">BJ35*(CL_SOFR+CL_BB_SP)/4</f>
        <v>0.396</v>
      </c>
      <c r="BL35" s="19" t="n">
        <f aca="false">MIN(BI35,BK35)</f>
        <v>0.396</v>
      </c>
      <c r="BM35" s="19" t="n">
        <f aca="false">BH35+BK35-BL35</f>
        <v>16</v>
      </c>
      <c r="BN35" s="19" t="n">
        <f aca="false">BI35-BL35</f>
        <v>0.804823227337025</v>
      </c>
      <c r="BO35" s="20" t="n">
        <f aca="false">IF((BD35+BE35+BF35+BG35+BM35)&gt;0,(O35+N35)/(BD35+BE35+BF35+BG35+BM35),9.9)</f>
        <v>1.09195341536097</v>
      </c>
      <c r="BP35" s="19" t="n">
        <f aca="false">IF(AND(B35&lt;CL_LIFE,BO35&lt;CL_BB_TR),MIN(BN35,(BD35+BE35+BF35+BG35+BM35)-(O35+N35)/CL_BB_TR),0)</f>
        <v>0</v>
      </c>
      <c r="BQ35" s="19" t="n">
        <f aca="false">BD35-MIN(BD35,MAX(0,BP35-(0)))</f>
        <v>73.8070786651414</v>
      </c>
      <c r="BR35" s="19" t="n">
        <f aca="false">BE35-MIN(BE35,MAX(0,BP35-(BD35)))</f>
        <v>44</v>
      </c>
      <c r="BS35" s="19" t="n">
        <f aca="false">BF35-MIN(BF35,MAX(0,BP35-(BD35+BE35)))</f>
        <v>24</v>
      </c>
      <c r="BT35" s="19" t="n">
        <f aca="false">BG35-MIN(BG35,MAX(0,BP35-(BD35+BE35+BF35)))</f>
        <v>24</v>
      </c>
      <c r="BU35" s="19" t="n">
        <f aca="false">BM35-MIN(BM35,MAX(0,BP35-(BD35+BE35+BF35+BG35)))</f>
        <v>16</v>
      </c>
      <c r="BV35" s="19" t="n">
        <f aca="false">BN35-BP35</f>
        <v>0.804823227337025</v>
      </c>
      <c r="BW35" s="19" t="n">
        <f aca="false">MIN(BV35,E35*CL_SUBF/4)</f>
        <v>0.149233265178104</v>
      </c>
      <c r="BX35" s="19" t="n">
        <f aca="false">BV35-BW35</f>
        <v>0.655589962158921</v>
      </c>
      <c r="BY35" s="19" t="n">
        <f aca="false">MIN(BQ35,MAX(0,N35-(0)))</f>
        <v>11.7709053368984</v>
      </c>
      <c r="BZ35" s="19" t="n">
        <f aca="false">MIN(BR35,MAX(0,N35-(BQ35)))</f>
        <v>0</v>
      </c>
      <c r="CA35" s="19" t="n">
        <f aca="false">MIN(BS35,MAX(0,N35-(BQ35+BR35)))</f>
        <v>0</v>
      </c>
      <c r="CB35" s="19" t="n">
        <f aca="false">MIN(BT35,MAX(0,N35-(BQ35+BR35+BS35)))</f>
        <v>0</v>
      </c>
      <c r="CC35" s="19" t="n">
        <f aca="false">MIN(BU35,MAX(0,N35-(BQ35+BR35+BS35+BT35)))</f>
        <v>0</v>
      </c>
      <c r="CD35" s="19" t="n">
        <f aca="false">BQ35-BY35</f>
        <v>62.036173328243</v>
      </c>
      <c r="CE35" s="19" t="n">
        <f aca="false">BR35-BZ35</f>
        <v>44</v>
      </c>
      <c r="CF35" s="19" t="n">
        <f aca="false">BS35-CA35</f>
        <v>24</v>
      </c>
      <c r="CG35" s="19" t="n">
        <f aca="false">BT35-CB35</f>
        <v>24</v>
      </c>
      <c r="CH35" s="19" t="n">
        <f aca="false">BU35-CC35</f>
        <v>16</v>
      </c>
      <c r="CI35" s="19" t="n">
        <f aca="false">MAX(0,N35-(BQ35+BR35+BS35+BT35+BU35))</f>
        <v>0</v>
      </c>
      <c r="CJ35" s="19" t="n">
        <f aca="false">BX35+CI35</f>
        <v>0.655589962158921</v>
      </c>
      <c r="CK35" s="19" t="n">
        <f aca="false">AC35+AP35+BC35+BP35</f>
        <v>0</v>
      </c>
      <c r="CL35" s="18" t="n">
        <f aca="false">IF(OR(AND(B35&lt;CL_LIFE,AB35&lt;CL_AA_TR),AND(B35&lt;CL_LIFE,AO35&lt;CL_A_TR),AND(B35&lt;CL_LIFE,BB35&lt;CL_BBB_TR),AND(B35&lt;CL_LIFE,BO35&lt;CL_BB_TR)),1,0)</f>
        <v>0</v>
      </c>
    </row>
    <row r="36" customFormat="false" ht="15" hidden="false" customHeight="false" outlineLevel="0" collapsed="false">
      <c r="B36" s="18" t="n">
        <v>32</v>
      </c>
      <c r="C36" s="18" t="n">
        <f aca="false">INT((B36-1)/4)+1</f>
        <v>8</v>
      </c>
      <c r="D36" s="20" t="n">
        <f aca="false">INDEX(CL_CDR_STRESS,1,C36)</f>
        <v>0.03</v>
      </c>
      <c r="E36" s="19" t="n">
        <f aca="false">O35</f>
        <v>186.753955148303</v>
      </c>
      <c r="F36" s="19" t="n">
        <f aca="false">E36*(1-(1-D36)^0.25)</f>
        <v>1.41669360097183</v>
      </c>
      <c r="G36" s="19" t="n">
        <f aca="false">F36*CL_REC</f>
        <v>0.991685520680282</v>
      </c>
      <c r="H36" s="19" t="n">
        <f aca="false">F36-G36</f>
        <v>0.425008080291549</v>
      </c>
      <c r="I36" s="19" t="n">
        <f aca="false">E36-F36</f>
        <v>185.337261547332</v>
      </c>
      <c r="J36" s="19" t="n">
        <f aca="false">I36*(CL_SOFR+CL_WAS)/4</f>
        <v>3.47507365401247</v>
      </c>
      <c r="K36" s="19" t="n">
        <f aca="false">IF(B36&lt;=CL_RP,0,I36*(1-(1-CL_PP)^0.25))</f>
        <v>10.0561016033158</v>
      </c>
      <c r="L36" s="19" t="n">
        <f aca="false">IF(B36&lt;=CL_RP,I36+G36,I36-K36)</f>
        <v>175.281159944016</v>
      </c>
      <c r="M36" s="19" t="n">
        <f aca="false">IF(B36=CL_LIFE,L36*CL_PX,0)</f>
        <v>173.528348344576</v>
      </c>
      <c r="N36" s="19" t="n">
        <f aca="false">IF(B36&lt;=CL_RP,0,K36+G36)+M36</f>
        <v>184.576135468572</v>
      </c>
      <c r="O36" s="19" t="n">
        <f aca="false">IF(B36&gt;=CL_LIFE,0,L36)</f>
        <v>0</v>
      </c>
      <c r="P36" s="19" t="n">
        <f aca="false">MIN(J36,E36*(CL_SEXP+CL_SFEE)/4)</f>
        <v>0.0933769775741517</v>
      </c>
      <c r="Q36" s="19" t="n">
        <f aca="false">J36-P36</f>
        <v>3.38169667643832</v>
      </c>
      <c r="R36" s="19" t="n">
        <f aca="false">CD35</f>
        <v>62.036173328243</v>
      </c>
      <c r="S36" s="19" t="n">
        <f aca="false">R36*(CL_SOFR+CL_AAA_SP)/4</f>
        <v>0.814224774933189</v>
      </c>
      <c r="T36" s="19" t="n">
        <f aca="false">MIN(Q36,S36)</f>
        <v>0.814224774933189</v>
      </c>
      <c r="U36" s="19" t="n">
        <f aca="false">R36</f>
        <v>62.036173328243</v>
      </c>
      <c r="V36" s="19" t="n">
        <f aca="false">Q36-T36</f>
        <v>2.56747190150513</v>
      </c>
      <c r="W36" s="19" t="n">
        <f aca="false">CE35</f>
        <v>44</v>
      </c>
      <c r="X36" s="19" t="n">
        <f aca="false">W36*(CL_SOFR+CL_AA_SP)/4</f>
        <v>0.6325</v>
      </c>
      <c r="Y36" s="19" t="n">
        <f aca="false">MIN(V36,X36)</f>
        <v>0.6325</v>
      </c>
      <c r="Z36" s="19" t="n">
        <f aca="false">W36</f>
        <v>44</v>
      </c>
      <c r="AA36" s="19" t="n">
        <f aca="false">V36-Y36</f>
        <v>1.93497190150513</v>
      </c>
      <c r="AB36" s="20" t="n">
        <f aca="false">IF((U36+Z36)&gt;0,(O36+N36)/(U36+Z36),9.9)</f>
        <v>1.74069027271667</v>
      </c>
      <c r="AC36" s="19" t="n">
        <f aca="false">IF(AND(B36&lt;CL_LIFE,AB36&lt;CL_AA_TR),MIN(AA36,(U36+Z36)-(O36+N36)/CL_AA_TR),0)</f>
        <v>0</v>
      </c>
      <c r="AD36" s="19" t="n">
        <f aca="false">U36-MIN(U36,MAX(0,AC36-(0)))</f>
        <v>62.036173328243</v>
      </c>
      <c r="AE36" s="19" t="n">
        <f aca="false">Z36-MIN(Z36,MAX(0,AC36-(U36)))</f>
        <v>44</v>
      </c>
      <c r="AF36" s="19" t="n">
        <f aca="false">AJ36-MIN(AJ36,MAX(0,AC36-(U36+Z36)))</f>
        <v>24</v>
      </c>
      <c r="AG36" s="19" t="n">
        <f aca="false">AW36-MIN(AW36,MAX(0,AC36-(U36+Z36+AJ36)))</f>
        <v>24</v>
      </c>
      <c r="AH36" s="19" t="n">
        <f aca="false">BJ36-MIN(BJ36,MAX(0,AC36-(U36+Z36+AJ36+AW36)))</f>
        <v>16</v>
      </c>
      <c r="AI36" s="19" t="n">
        <f aca="false">AA36-AC36</f>
        <v>1.93497190150513</v>
      </c>
      <c r="AJ36" s="19" t="n">
        <f aca="false">CF35</f>
        <v>24</v>
      </c>
      <c r="AK36" s="19" t="n">
        <f aca="false">AJ36*(CL_SOFR+CL_A_SP)/4</f>
        <v>0.369</v>
      </c>
      <c r="AL36" s="19" t="n">
        <f aca="false">MIN(AI36,AK36)</f>
        <v>0.369</v>
      </c>
      <c r="AM36" s="19" t="n">
        <f aca="false">AF36+AK36-AL36</f>
        <v>24</v>
      </c>
      <c r="AN36" s="19" t="n">
        <f aca="false">AI36-AL36</f>
        <v>1.56597190150513</v>
      </c>
      <c r="AO36" s="20" t="n">
        <f aca="false">IF((AD36+AE36+AM36)&gt;0,(O36+N36)/(AD36+AE36+AM36),9.9)</f>
        <v>1.41942146361579</v>
      </c>
      <c r="AP36" s="19" t="n">
        <f aca="false">IF(AND(B36&lt;CL_LIFE,AO36&lt;CL_A_TR),MIN(AN36,(AD36+AE36+AM36)-(O36+N36)/CL_A_TR),0)</f>
        <v>0</v>
      </c>
      <c r="AQ36" s="19" t="n">
        <f aca="false">AD36-MIN(AD36,MAX(0,AP36-(0)))</f>
        <v>62.036173328243</v>
      </c>
      <c r="AR36" s="19" t="n">
        <f aca="false">AE36-MIN(AE36,MAX(0,AP36-(AD36)))</f>
        <v>44</v>
      </c>
      <c r="AS36" s="19" t="n">
        <f aca="false">AM36-MIN(AM36,MAX(0,AP36-(AD36+AE36)))</f>
        <v>24</v>
      </c>
      <c r="AT36" s="19" t="n">
        <f aca="false">AG36-MIN(AG36,MAX(0,AP36-(AD36+AE36+AM36)))</f>
        <v>24</v>
      </c>
      <c r="AU36" s="19" t="n">
        <f aca="false">AH36-MIN(AH36,MAX(0,AP36-(AD36+AE36+AM36+AG36)))</f>
        <v>16</v>
      </c>
      <c r="AV36" s="19" t="n">
        <f aca="false">AN36-AP36</f>
        <v>1.56597190150513</v>
      </c>
      <c r="AW36" s="19" t="n">
        <f aca="false">CG35</f>
        <v>24</v>
      </c>
      <c r="AX36" s="19" t="n">
        <f aca="false">AW36*(CL_SOFR+CL_BBB_SP)/4</f>
        <v>0.432</v>
      </c>
      <c r="AY36" s="19" t="n">
        <f aca="false">MIN(AV36,AX36)</f>
        <v>0.432</v>
      </c>
      <c r="AZ36" s="19" t="n">
        <f aca="false">AT36+AX36-AY36</f>
        <v>24</v>
      </c>
      <c r="BA36" s="19" t="n">
        <f aca="false">AV36-AY36</f>
        <v>1.13397190150513</v>
      </c>
      <c r="BB36" s="20" t="n">
        <f aca="false">IF((AQ36+AR36+AS36+AZ36)&gt;0,(O36+N36)/(AQ36+AR36+AS36+AZ36),9.9)</f>
        <v>1.19826487168861</v>
      </c>
      <c r="BC36" s="19" t="n">
        <f aca="false">IF(AND(B36&lt;CL_LIFE,BB36&lt;CL_BBB_TR),MIN(BA36,(AQ36+AR36+AS36+AZ36)-(O36+N36)/CL_BBB_TR),0)</f>
        <v>0</v>
      </c>
      <c r="BD36" s="19" t="n">
        <f aca="false">AQ36-MIN(AQ36,MAX(0,BC36-(0)))</f>
        <v>62.036173328243</v>
      </c>
      <c r="BE36" s="19" t="n">
        <f aca="false">AR36-MIN(AR36,MAX(0,BC36-(AQ36)))</f>
        <v>44</v>
      </c>
      <c r="BF36" s="19" t="n">
        <f aca="false">AS36-MIN(AS36,MAX(0,BC36-(AQ36+AR36)))</f>
        <v>24</v>
      </c>
      <c r="BG36" s="19" t="n">
        <f aca="false">AZ36-MIN(AZ36,MAX(0,BC36-(AQ36+AR36+AS36)))</f>
        <v>24</v>
      </c>
      <c r="BH36" s="19" t="n">
        <f aca="false">AU36-MIN(AU36,MAX(0,BC36-(AQ36+AR36+AS36+AZ36)))</f>
        <v>16</v>
      </c>
      <c r="BI36" s="19" t="n">
        <f aca="false">BA36-BC36</f>
        <v>1.13397190150513</v>
      </c>
      <c r="BJ36" s="19" t="n">
        <f aca="false">CH35</f>
        <v>16</v>
      </c>
      <c r="BK36" s="19" t="n">
        <f aca="false">BJ36*(CL_SOFR+CL_BB_SP)/4</f>
        <v>0.396</v>
      </c>
      <c r="BL36" s="19" t="n">
        <f aca="false">MIN(BI36,BK36)</f>
        <v>0.396</v>
      </c>
      <c r="BM36" s="19" t="n">
        <f aca="false">BH36+BK36-BL36</f>
        <v>16</v>
      </c>
      <c r="BN36" s="19" t="n">
        <f aca="false">BI36-BL36</f>
        <v>0.737971901505126</v>
      </c>
      <c r="BO36" s="20" t="n">
        <f aca="false">IF((BD36+BE36+BF36+BG36+BM36)&gt;0,(O36+N36)/(BD36+BE36+BF36+BG36+BM36),9.9)</f>
        <v>1.08551099366521</v>
      </c>
      <c r="BP36" s="19" t="n">
        <f aca="false">IF(AND(B36&lt;CL_LIFE,BO36&lt;CL_BB_TR),MIN(BN36,(BD36+BE36+BF36+BG36+BM36)-(O36+N36)/CL_BB_TR),0)</f>
        <v>0</v>
      </c>
      <c r="BQ36" s="19" t="n">
        <f aca="false">BD36-MIN(BD36,MAX(0,BP36-(0)))</f>
        <v>62.036173328243</v>
      </c>
      <c r="BR36" s="19" t="n">
        <f aca="false">BE36-MIN(BE36,MAX(0,BP36-(BD36)))</f>
        <v>44</v>
      </c>
      <c r="BS36" s="19" t="n">
        <f aca="false">BF36-MIN(BF36,MAX(0,BP36-(BD36+BE36)))</f>
        <v>24</v>
      </c>
      <c r="BT36" s="19" t="n">
        <f aca="false">BG36-MIN(BG36,MAX(0,BP36-(BD36+BE36+BF36)))</f>
        <v>24</v>
      </c>
      <c r="BU36" s="19" t="n">
        <f aca="false">BM36-MIN(BM36,MAX(0,BP36-(BD36+BE36+BF36+BG36)))</f>
        <v>16</v>
      </c>
      <c r="BV36" s="19" t="n">
        <f aca="false">BN36-BP36</f>
        <v>0.737971901505126</v>
      </c>
      <c r="BW36" s="19" t="n">
        <f aca="false">MIN(BV36,E36*CL_SUBF/4)</f>
        <v>0.140065466361228</v>
      </c>
      <c r="BX36" s="19" t="n">
        <f aca="false">BV36-BW36</f>
        <v>0.597906435143898</v>
      </c>
      <c r="BY36" s="19" t="n">
        <f aca="false">MIN(BQ36,MAX(0,N36-(0)))</f>
        <v>62.036173328243</v>
      </c>
      <c r="BZ36" s="19" t="n">
        <f aca="false">MIN(BR36,MAX(0,N36-(BQ36)))</f>
        <v>44</v>
      </c>
      <c r="CA36" s="19" t="n">
        <f aca="false">MIN(BS36,MAX(0,N36-(BQ36+BR36)))</f>
        <v>24</v>
      </c>
      <c r="CB36" s="19" t="n">
        <f aca="false">MIN(BT36,MAX(0,N36-(BQ36+BR36+BS36)))</f>
        <v>24</v>
      </c>
      <c r="CC36" s="19" t="n">
        <f aca="false">MIN(BU36,MAX(0,N36-(BQ36+BR36+BS36+BT36)))</f>
        <v>16</v>
      </c>
      <c r="CD36" s="19" t="n">
        <f aca="false">BQ36-BY36</f>
        <v>0</v>
      </c>
      <c r="CE36" s="19" t="n">
        <f aca="false">BR36-BZ36</f>
        <v>0</v>
      </c>
      <c r="CF36" s="19" t="n">
        <f aca="false">BS36-CA36</f>
        <v>0</v>
      </c>
      <c r="CG36" s="19" t="n">
        <f aca="false">BT36-CB36</f>
        <v>0</v>
      </c>
      <c r="CH36" s="19" t="n">
        <f aca="false">BU36-CC36</f>
        <v>0</v>
      </c>
      <c r="CI36" s="19" t="n">
        <f aca="false">MAX(0,N36-(BQ36+BR36+BS36+BT36+BU36))</f>
        <v>14.5399621403287</v>
      </c>
      <c r="CJ36" s="19" t="n">
        <f aca="false">BX36+CI36</f>
        <v>15.1378685754726</v>
      </c>
      <c r="CK36" s="19" t="n">
        <f aca="false">AC36+AP36+BC36+BP36</f>
        <v>0</v>
      </c>
      <c r="CL36" s="18" t="n">
        <f aca="false">IF(OR(AND(B36&lt;CL_LIFE,AB36&lt;CL_AA_TR),AND(B36&lt;CL_LIFE,AO36&lt;CL_A_TR),AND(B36&lt;CL_LIFE,BB36&lt;CL_BBB_TR),AND(B36&lt;CL_LIFE,BO36&lt;CL_BB_TR)),1,0)</f>
        <v>0</v>
      </c>
    </row>
    <row r="38" customFormat="false" ht="15" hidden="false" customHeight="false" outlineLevel="0" collapsed="false">
      <c r="B38" s="3" t="s">
        <v>208</v>
      </c>
    </row>
    <row r="39" customFormat="false" ht="15" hidden="false" customHeight="false" outlineLevel="0" collapsed="false">
      <c r="B39" s="2" t="s">
        <v>305</v>
      </c>
      <c r="E39" s="12" t="n">
        <f aca="false">-CL_EQ</f>
        <v>-44</v>
      </c>
      <c r="F39" s="12" t="n">
        <f aca="false">CJ5</f>
        <v>1.85860587961122</v>
      </c>
      <c r="G39" s="12" t="n">
        <f aca="false">CJ6</f>
        <v>1.84280500353975</v>
      </c>
      <c r="H39" s="12" t="n">
        <f aca="false">CJ7</f>
        <v>1.8270400865461</v>
      </c>
      <c r="I39" s="12" t="n">
        <f aca="false">CJ8</f>
        <v>1.81131104679587</v>
      </c>
      <c r="J39" s="12" t="n">
        <f aca="false">CJ9</f>
        <v>1.73791651244932</v>
      </c>
      <c r="K39" s="12" t="n">
        <f aca="false">CJ10</f>
        <v>1.70649964711335</v>
      </c>
      <c r="L39" s="12" t="n">
        <f aca="false">CJ11</f>
        <v>1.67522745477201</v>
      </c>
      <c r="M39" s="12" t="n">
        <f aca="false">CJ12</f>
        <v>1.64409926921386</v>
      </c>
      <c r="N39" s="12" t="n">
        <f aca="false">CJ13</f>
        <v>1.61311442729533</v>
      </c>
      <c r="O39" s="12" t="n">
        <f aca="false">CJ14</f>
        <v>1.58227226892656</v>
      </c>
      <c r="P39" s="12" t="n">
        <f aca="false">CJ15</f>
        <v>1.55157213705741</v>
      </c>
      <c r="Q39" s="12" t="n">
        <f aca="false">CJ16</f>
        <v>1.52101337766338</v>
      </c>
      <c r="R39" s="12" t="n">
        <f aca="false">CJ17</f>
        <v>1.54620488563718</v>
      </c>
      <c r="S39" s="12" t="n">
        <f aca="false">CJ18</f>
        <v>1.53111496075615</v>
      </c>
      <c r="T39" s="12" t="n">
        <f aca="false">CJ19</f>
        <v>1.51605937699522</v>
      </c>
      <c r="U39" s="12" t="n">
        <f aca="false">CJ20</f>
        <v>0.934556578602662</v>
      </c>
      <c r="V39" s="12" t="n">
        <f aca="false">CJ21</f>
        <v>0.684602894074927</v>
      </c>
      <c r="W39" s="12" t="n">
        <f aca="false">CJ22</f>
        <v>0.68210728379196</v>
      </c>
      <c r="X39" s="12" t="n">
        <f aca="false">CJ23</f>
        <v>0.679617352931106</v>
      </c>
      <c r="Y39" s="12" t="n">
        <f aca="false">CJ24</f>
        <v>0.677133088567217</v>
      </c>
      <c r="Z39" s="12" t="n">
        <f aca="false">CJ25</f>
        <v>0.674654477804826</v>
      </c>
      <c r="AA39" s="12" t="n">
        <f aca="false">CJ26</f>
        <v>1.37797759000484</v>
      </c>
      <c r="AB39" s="12" t="n">
        <f aca="false">CJ27</f>
        <v>1.27591585795633</v>
      </c>
      <c r="AC39" s="12" t="n">
        <f aca="false">CJ28</f>
        <v>1.18012405121706</v>
      </c>
      <c r="AD39" s="12" t="n">
        <f aca="false">CJ29</f>
        <v>1.09021699149746</v>
      </c>
      <c r="AE39" s="12" t="n">
        <f aca="false">CJ30</f>
        <v>1.00583316304095</v>
      </c>
      <c r="AF39" s="12" t="n">
        <f aca="false">CJ31</f>
        <v>0.9266332589713</v>
      </c>
      <c r="AG39" s="12" t="n">
        <f aca="false">CJ32</f>
        <v>0.852298816941631</v>
      </c>
      <c r="AH39" s="12" t="n">
        <f aca="false">CJ33</f>
        <v>0.782530938599218</v>
      </c>
      <c r="AI39" s="12" t="n">
        <f aca="false">CJ34</f>
        <v>0.717049087716969</v>
      </c>
      <c r="AJ39" s="12" t="n">
        <f aca="false">CJ35</f>
        <v>0.655589962158921</v>
      </c>
      <c r="AK39" s="12" t="n">
        <f aca="false">CJ36</f>
        <v>15.1378685754726</v>
      </c>
    </row>
    <row r="40" customFormat="false" ht="15" hidden="false" customHeight="false" outlineLevel="0" collapsed="false">
      <c r="B40" s="2" t="s">
        <v>306</v>
      </c>
      <c r="E40" s="15" t="n">
        <f aca="false">(1+IRR(E39:AK39,0.03))^4-1</f>
        <v>0.0481769226748614</v>
      </c>
    </row>
    <row r="41" customFormat="false" ht="15" hidden="false" customHeight="false" outlineLevel="0" collapsed="false">
      <c r="B41" s="2" t="s">
        <v>307</v>
      </c>
      <c r="E41" s="11" t="n">
        <f aca="false">SUM(CJ5:CJ36)/CL_EQ</f>
        <v>1.23408105235733</v>
      </c>
    </row>
    <row r="42" customFormat="false" ht="15" hidden="false" customHeight="false" outlineLevel="0" collapsed="false">
      <c r="B42" s="2" t="s">
        <v>308</v>
      </c>
      <c r="E42" s="14" t="n">
        <f aca="false">SUM(CJ5:CJ8)</f>
        <v>7.33976201649295</v>
      </c>
    </row>
    <row r="43" customFormat="false" ht="15" hidden="false" customHeight="false" outlineLevel="0" collapsed="false">
      <c r="B43" s="2" t="s">
        <v>309</v>
      </c>
      <c r="E43" s="14" t="n">
        <f aca="false">SUM(H5:H36)</f>
        <v>32.299756784805</v>
      </c>
    </row>
    <row r="44" customFormat="false" ht="15" hidden="false" customHeight="false" outlineLevel="0" collapsed="false">
      <c r="B44" s="2" t="s">
        <v>310</v>
      </c>
      <c r="E44" s="11" t="n">
        <f aca="false">SUM(CK5:CK36)</f>
        <v>4.59253052457382</v>
      </c>
    </row>
    <row r="45" customFormat="false" ht="15" hidden="false" customHeight="false" outlineLevel="0" collapsed="false">
      <c r="B45" s="2" t="s">
        <v>311</v>
      </c>
      <c r="E45" s="16" t="n">
        <f aca="false">SUM(CL5:CL36)</f>
        <v>6</v>
      </c>
    </row>
    <row r="46" customFormat="false" ht="15" hidden="false" customHeight="false" outlineLevel="0" collapsed="false">
      <c r="B46" s="2" t="s">
        <v>312</v>
      </c>
      <c r="E46" s="12" t="n">
        <f aca="false">CD36+CE36+CF36+CG36+CH36</f>
        <v>0</v>
      </c>
    </row>
    <row r="47" customFormat="false" ht="15" hidden="false" customHeight="false" outlineLevel="0" collapsed="false">
      <c r="B47" s="2" t="s">
        <v>313</v>
      </c>
      <c r="E47" s="15" t="n">
        <f aca="false">BO24</f>
        <v>1.06386280783823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0" min="2" style="0" width="11"/>
  </cols>
  <sheetData>
    <row r="2" customFormat="false" ht="17.35" hidden="false" customHeight="false" outlineLevel="0" collapsed="false">
      <c r="B2" s="1" t="s">
        <v>315</v>
      </c>
    </row>
    <row r="4" customFormat="false" ht="42" hidden="false" customHeight="true" outlineLevel="0" collapsed="false">
      <c r="B4" s="17" t="s">
        <v>224</v>
      </c>
      <c r="C4" s="17" t="s">
        <v>225</v>
      </c>
      <c r="D4" s="17" t="s">
        <v>226</v>
      </c>
      <c r="E4" s="17" t="s">
        <v>227</v>
      </c>
      <c r="F4" s="17" t="s">
        <v>156</v>
      </c>
      <c r="G4" s="17" t="s">
        <v>163</v>
      </c>
      <c r="H4" s="17" t="s">
        <v>228</v>
      </c>
      <c r="I4" s="17" t="s">
        <v>157</v>
      </c>
      <c r="J4" s="17" t="s">
        <v>159</v>
      </c>
      <c r="K4" s="17" t="s">
        <v>161</v>
      </c>
      <c r="L4" s="17" t="s">
        <v>229</v>
      </c>
      <c r="M4" s="17" t="s">
        <v>230</v>
      </c>
      <c r="N4" s="17" t="s">
        <v>231</v>
      </c>
      <c r="O4" s="17" t="s">
        <v>232</v>
      </c>
      <c r="P4" s="17" t="s">
        <v>233</v>
      </c>
      <c r="Q4" s="17" t="s">
        <v>234</v>
      </c>
      <c r="R4" s="17" t="s">
        <v>235</v>
      </c>
      <c r="S4" s="17" t="s">
        <v>236</v>
      </c>
      <c r="T4" s="17" t="s">
        <v>237</v>
      </c>
      <c r="U4" s="17" t="s">
        <v>238</v>
      </c>
      <c r="V4" s="17" t="s">
        <v>239</v>
      </c>
      <c r="W4" s="17" t="s">
        <v>240</v>
      </c>
      <c r="X4" s="17" t="s">
        <v>241</v>
      </c>
      <c r="Y4" s="17" t="s">
        <v>242</v>
      </c>
      <c r="Z4" s="17" t="s">
        <v>243</v>
      </c>
      <c r="AA4" s="17" t="s">
        <v>244</v>
      </c>
      <c r="AB4" s="17" t="s">
        <v>245</v>
      </c>
      <c r="AC4" s="17" t="s">
        <v>246</v>
      </c>
      <c r="AD4" s="17" t="s">
        <v>247</v>
      </c>
      <c r="AE4" s="17" t="s">
        <v>248</v>
      </c>
      <c r="AF4" s="17" t="s">
        <v>249</v>
      </c>
      <c r="AG4" s="17" t="s">
        <v>250</v>
      </c>
      <c r="AH4" s="17" t="s">
        <v>251</v>
      </c>
      <c r="AI4" s="17" t="s">
        <v>252</v>
      </c>
      <c r="AJ4" s="17" t="s">
        <v>167</v>
      </c>
      <c r="AK4" s="17" t="s">
        <v>253</v>
      </c>
      <c r="AL4" s="17" t="s">
        <v>254</v>
      </c>
      <c r="AM4" s="17" t="s">
        <v>255</v>
      </c>
      <c r="AN4" s="17" t="s">
        <v>256</v>
      </c>
      <c r="AO4" s="17" t="s">
        <v>257</v>
      </c>
      <c r="AP4" s="17" t="s">
        <v>258</v>
      </c>
      <c r="AQ4" s="17" t="s">
        <v>259</v>
      </c>
      <c r="AR4" s="17" t="s">
        <v>260</v>
      </c>
      <c r="AS4" s="17" t="s">
        <v>261</v>
      </c>
      <c r="AT4" s="17" t="s">
        <v>262</v>
      </c>
      <c r="AU4" s="17" t="s">
        <v>263</v>
      </c>
      <c r="AV4" s="17" t="s">
        <v>264</v>
      </c>
      <c r="AW4" s="17" t="s">
        <v>265</v>
      </c>
      <c r="AX4" s="17" t="s">
        <v>266</v>
      </c>
      <c r="AY4" s="17" t="s">
        <v>267</v>
      </c>
      <c r="AZ4" s="17" t="s">
        <v>268</v>
      </c>
      <c r="BA4" s="17" t="s">
        <v>269</v>
      </c>
      <c r="BB4" s="17" t="s">
        <v>270</v>
      </c>
      <c r="BC4" s="17" t="s">
        <v>271</v>
      </c>
      <c r="BD4" s="17" t="s">
        <v>272</v>
      </c>
      <c r="BE4" s="17" t="s">
        <v>273</v>
      </c>
      <c r="BF4" s="17" t="s">
        <v>274</v>
      </c>
      <c r="BG4" s="17" t="s">
        <v>275</v>
      </c>
      <c r="BH4" s="17" t="s">
        <v>276</v>
      </c>
      <c r="BI4" s="17" t="s">
        <v>277</v>
      </c>
      <c r="BJ4" s="17" t="s">
        <v>278</v>
      </c>
      <c r="BK4" s="17" t="s">
        <v>279</v>
      </c>
      <c r="BL4" s="17" t="s">
        <v>280</v>
      </c>
      <c r="BM4" s="17" t="s">
        <v>281</v>
      </c>
      <c r="BN4" s="17" t="s">
        <v>282</v>
      </c>
      <c r="BO4" s="17" t="s">
        <v>283</v>
      </c>
      <c r="BP4" s="17" t="s">
        <v>284</v>
      </c>
      <c r="BQ4" s="17" t="s">
        <v>285</v>
      </c>
      <c r="BR4" s="17" t="s">
        <v>286</v>
      </c>
      <c r="BS4" s="17" t="s">
        <v>287</v>
      </c>
      <c r="BT4" s="17" t="s">
        <v>288</v>
      </c>
      <c r="BU4" s="17" t="s">
        <v>289</v>
      </c>
      <c r="BV4" s="17" t="s">
        <v>290</v>
      </c>
      <c r="BW4" s="17" t="s">
        <v>291</v>
      </c>
      <c r="BX4" s="17" t="s">
        <v>292</v>
      </c>
      <c r="BY4" s="17" t="s">
        <v>293</v>
      </c>
      <c r="BZ4" s="17" t="s">
        <v>294</v>
      </c>
      <c r="CA4" s="17" t="s">
        <v>193</v>
      </c>
      <c r="CB4" s="17" t="s">
        <v>295</v>
      </c>
      <c r="CC4" s="17" t="s">
        <v>296</v>
      </c>
      <c r="CD4" s="17" t="s">
        <v>297</v>
      </c>
      <c r="CE4" s="17" t="s">
        <v>298</v>
      </c>
      <c r="CF4" s="17" t="s">
        <v>197</v>
      </c>
      <c r="CG4" s="17" t="s">
        <v>299</v>
      </c>
      <c r="CH4" s="17" t="s">
        <v>300</v>
      </c>
      <c r="CI4" s="17" t="s">
        <v>301</v>
      </c>
      <c r="CJ4" s="17" t="s">
        <v>302</v>
      </c>
      <c r="CK4" s="17" t="s">
        <v>303</v>
      </c>
      <c r="CL4" s="17" t="s">
        <v>304</v>
      </c>
    </row>
    <row r="5" customFormat="false" ht="15" hidden="false" customHeight="false" outlineLevel="0" collapsed="false">
      <c r="B5" s="18" t="n">
        <v>1</v>
      </c>
      <c r="C5" s="18" t="n">
        <f aca="false">INT((B5-1)/4)+1</f>
        <v>1</v>
      </c>
      <c r="D5" s="20" t="n">
        <f aca="false">INDEX(CL_CDR_SEVERE,1,C5)</f>
        <v>0.04</v>
      </c>
      <c r="E5" s="19" t="n">
        <f aca="false">CL_PAR</f>
        <v>400</v>
      </c>
      <c r="F5" s="19" t="n">
        <f aca="false">E5*(1-(1-D5)^0.25)</f>
        <v>4.06143969281878</v>
      </c>
      <c r="G5" s="19" t="n">
        <f aca="false">F5*CL_REC</f>
        <v>2.84300778497315</v>
      </c>
      <c r="H5" s="19" t="n">
        <f aca="false">F5-G5</f>
        <v>1.21843190784563</v>
      </c>
      <c r="I5" s="19" t="n">
        <f aca="false">E5-F5</f>
        <v>395.938560307181</v>
      </c>
      <c r="J5" s="19" t="n">
        <f aca="false">I5*(CL_SOFR+CL_WAS)/4</f>
        <v>7.42384800575965</v>
      </c>
      <c r="K5" s="19" t="n">
        <f aca="false">IF(B5&lt;=CL_RP,0,I5*(1-(1-CL_PP)^0.25))</f>
        <v>0</v>
      </c>
      <c r="L5" s="19" t="n">
        <f aca="false">IF(B5&lt;=CL_RP,I5+G5,I5-K5)</f>
        <v>398.781568092154</v>
      </c>
      <c r="M5" s="19" t="n">
        <f aca="false">IF(B5=CL_LIFE,L5*CL_PX,0)</f>
        <v>0</v>
      </c>
      <c r="N5" s="19" t="n">
        <f aca="false">IF(B5&lt;=CL_RP,0,K5+G5)+M5</f>
        <v>0</v>
      </c>
      <c r="O5" s="19" t="n">
        <f aca="false">IF(B5&gt;=CL_LIFE,0,L5)</f>
        <v>398.781568092154</v>
      </c>
      <c r="P5" s="19" t="n">
        <f aca="false">MIN(J5,E5*(CL_SEXP+CL_SFEE)/4)</f>
        <v>0.2</v>
      </c>
      <c r="Q5" s="19" t="n">
        <f aca="false">J5-P5</f>
        <v>7.22384800575965</v>
      </c>
      <c r="R5" s="19" t="n">
        <f aca="false">CL_AAA_SZ</f>
        <v>248</v>
      </c>
      <c r="S5" s="19" t="n">
        <f aca="false">R5*(CL_SOFR+CL_AAA_SP)/4</f>
        <v>3.255</v>
      </c>
      <c r="T5" s="19" t="n">
        <f aca="false">MIN(Q5,S5)</f>
        <v>3.255</v>
      </c>
      <c r="U5" s="19" t="n">
        <f aca="false">R5</f>
        <v>248</v>
      </c>
      <c r="V5" s="19" t="n">
        <f aca="false">Q5-T5</f>
        <v>3.96884800575965</v>
      </c>
      <c r="W5" s="19" t="n">
        <f aca="false">CL_AA_SZ</f>
        <v>44</v>
      </c>
      <c r="X5" s="19" t="n">
        <f aca="false">W5*(CL_SOFR+CL_AA_SP)/4</f>
        <v>0.6325</v>
      </c>
      <c r="Y5" s="19" t="n">
        <f aca="false">MIN(V5,X5)</f>
        <v>0.6325</v>
      </c>
      <c r="Z5" s="19" t="n">
        <f aca="false">W5</f>
        <v>44</v>
      </c>
      <c r="AA5" s="19" t="n">
        <f aca="false">V5-Y5</f>
        <v>3.33634800575965</v>
      </c>
      <c r="AB5" s="20" t="n">
        <f aca="false">IF((U5+Z5)&gt;0,(O5+N5)/(U5+Z5),9.9)</f>
        <v>1.36569030168546</v>
      </c>
      <c r="AC5" s="19" t="n">
        <f aca="false">IF(AND(B5&lt;CL_LIFE,AB5&lt;CL_AA_TR),MIN(AA5,(U5+Z5)-(O5+N5)/CL_AA_TR),0)</f>
        <v>0</v>
      </c>
      <c r="AD5" s="19" t="n">
        <f aca="false">U5-MIN(U5,MAX(0,AC5-(0)))</f>
        <v>248</v>
      </c>
      <c r="AE5" s="19" t="n">
        <f aca="false">Z5-MIN(Z5,MAX(0,AC5-(U5)))</f>
        <v>44</v>
      </c>
      <c r="AF5" s="19" t="n">
        <f aca="false">AJ5-MIN(AJ5,MAX(0,AC5-(U5+Z5)))</f>
        <v>24</v>
      </c>
      <c r="AG5" s="19" t="n">
        <f aca="false">AW5-MIN(AW5,MAX(0,AC5-(U5+Z5+AJ5)))</f>
        <v>24</v>
      </c>
      <c r="AH5" s="19" t="n">
        <f aca="false">BJ5-MIN(BJ5,MAX(0,AC5-(U5+Z5+AJ5+AW5)))</f>
        <v>16</v>
      </c>
      <c r="AI5" s="19" t="n">
        <f aca="false">AA5-AC5</f>
        <v>3.33634800575965</v>
      </c>
      <c r="AJ5" s="19" t="n">
        <f aca="false">CL_A_SZ</f>
        <v>24</v>
      </c>
      <c r="AK5" s="19" t="n">
        <f aca="false">AJ5*(CL_SOFR+CL_A_SP)/4</f>
        <v>0.369</v>
      </c>
      <c r="AL5" s="19" t="n">
        <f aca="false">MIN(AI5,AK5)</f>
        <v>0.369</v>
      </c>
      <c r="AM5" s="19" t="n">
        <f aca="false">AF5+AK5-AL5</f>
        <v>24</v>
      </c>
      <c r="AN5" s="19" t="n">
        <f aca="false">AI5-AL5</f>
        <v>2.96734800575965</v>
      </c>
      <c r="AO5" s="20" t="n">
        <f aca="false">IF((AD5+AE5+AM5)&gt;0,(O5+N5)/(AD5+AE5+AM5),9.9)</f>
        <v>1.2619669876334</v>
      </c>
      <c r="AP5" s="19" t="n">
        <f aca="false">IF(AND(B5&lt;CL_LIFE,AO5&lt;CL_A_TR),MIN(AN5,(AD5+AE5+AM5)-(O5+N5)/CL_A_TR),0)</f>
        <v>0</v>
      </c>
      <c r="AQ5" s="19" t="n">
        <f aca="false">AD5-MIN(AD5,MAX(0,AP5-(0)))</f>
        <v>248</v>
      </c>
      <c r="AR5" s="19" t="n">
        <f aca="false">AE5-MIN(AE5,MAX(0,AP5-(AD5)))</f>
        <v>44</v>
      </c>
      <c r="AS5" s="19" t="n">
        <f aca="false">AM5-MIN(AM5,MAX(0,AP5-(AD5+AE5)))</f>
        <v>24</v>
      </c>
      <c r="AT5" s="19" t="n">
        <f aca="false">AG5-MIN(AG5,MAX(0,AP5-(AD5+AE5+AM5)))</f>
        <v>24</v>
      </c>
      <c r="AU5" s="19" t="n">
        <f aca="false">AH5-MIN(AH5,MAX(0,AP5-(AD5+AE5+AM5+AG5)))</f>
        <v>16</v>
      </c>
      <c r="AV5" s="19" t="n">
        <f aca="false">AN5-AP5</f>
        <v>2.96734800575965</v>
      </c>
      <c r="AW5" s="19" t="n">
        <f aca="false">CL_BBB_SZ</f>
        <v>24</v>
      </c>
      <c r="AX5" s="19" t="n">
        <f aca="false">AW5*(CL_SOFR+CL_BBB_SP)/4</f>
        <v>0.432</v>
      </c>
      <c r="AY5" s="19" t="n">
        <f aca="false">MIN(AV5,AX5)</f>
        <v>0.432</v>
      </c>
      <c r="AZ5" s="19" t="n">
        <f aca="false">AT5+AX5-AY5</f>
        <v>24</v>
      </c>
      <c r="BA5" s="19" t="n">
        <f aca="false">AV5-AY5</f>
        <v>2.53534800575965</v>
      </c>
      <c r="BB5" s="20" t="n">
        <f aca="false">IF((AQ5+AR5+AS5+AZ5)&gt;0,(O5+N5)/(AQ5+AR5+AS5+AZ5),9.9)</f>
        <v>1.17288696497692</v>
      </c>
      <c r="BC5" s="19" t="n">
        <f aca="false">IF(AND(B5&lt;CL_LIFE,BB5&lt;CL_BBB_TR),MIN(BA5,(AQ5+AR5+AS5+AZ5)-(O5+N5)/CL_BBB_TR),0)</f>
        <v>0</v>
      </c>
      <c r="BD5" s="19" t="n">
        <f aca="false">AQ5-MIN(AQ5,MAX(0,BC5-(0)))</f>
        <v>248</v>
      </c>
      <c r="BE5" s="19" t="n">
        <f aca="false">AR5-MIN(AR5,MAX(0,BC5-(AQ5)))</f>
        <v>44</v>
      </c>
      <c r="BF5" s="19" t="n">
        <f aca="false">AS5-MIN(AS5,MAX(0,BC5-(AQ5+AR5)))</f>
        <v>24</v>
      </c>
      <c r="BG5" s="19" t="n">
        <f aca="false">AZ5-MIN(AZ5,MAX(0,BC5-(AQ5+AR5+AS5)))</f>
        <v>24</v>
      </c>
      <c r="BH5" s="19" t="n">
        <f aca="false">AU5-MIN(AU5,MAX(0,BC5-(AQ5+AR5+AS5+AZ5)))</f>
        <v>16</v>
      </c>
      <c r="BI5" s="19" t="n">
        <f aca="false">BA5-BC5</f>
        <v>2.53534800575965</v>
      </c>
      <c r="BJ5" s="19" t="n">
        <f aca="false">CL_BB_SZ</f>
        <v>16</v>
      </c>
      <c r="BK5" s="19" t="n">
        <f aca="false">BJ5*(CL_SOFR+CL_BB_SP)/4</f>
        <v>0.396</v>
      </c>
      <c r="BL5" s="19" t="n">
        <f aca="false">MIN(BI5,BK5)</f>
        <v>0.396</v>
      </c>
      <c r="BM5" s="19" t="n">
        <f aca="false">BH5+BK5-BL5</f>
        <v>16</v>
      </c>
      <c r="BN5" s="19" t="n">
        <f aca="false">BI5-BL5</f>
        <v>2.13934800575965</v>
      </c>
      <c r="BO5" s="20" t="n">
        <f aca="false">IF((BD5+BE5+BF5+BG5+BM5)&gt;0,(O5+N5)/(BD5+BE5+BF5+BG5+BM5),9.9)</f>
        <v>1.12017294407909</v>
      </c>
      <c r="BP5" s="19" t="n">
        <f aca="false">IF(AND(B5&lt;CL_LIFE,BO5&lt;CL_BB_TR),MIN(BN5,(BD5+BE5+BF5+BG5+BM5)-(O5+N5)/CL_BB_TR),0)</f>
        <v>0</v>
      </c>
      <c r="BQ5" s="19" t="n">
        <f aca="false">BD5-MIN(BD5,MAX(0,BP5-(0)))</f>
        <v>248</v>
      </c>
      <c r="BR5" s="19" t="n">
        <f aca="false">BE5-MIN(BE5,MAX(0,BP5-(BD5)))</f>
        <v>44</v>
      </c>
      <c r="BS5" s="19" t="n">
        <f aca="false">BF5-MIN(BF5,MAX(0,BP5-(BD5+BE5)))</f>
        <v>24</v>
      </c>
      <c r="BT5" s="19" t="n">
        <f aca="false">BG5-MIN(BG5,MAX(0,BP5-(BD5+BE5+BF5)))</f>
        <v>24</v>
      </c>
      <c r="BU5" s="19" t="n">
        <f aca="false">BM5-MIN(BM5,MAX(0,BP5-(BD5+BE5+BF5+BG5)))</f>
        <v>16</v>
      </c>
      <c r="BV5" s="19" t="n">
        <f aca="false">BN5-BP5</f>
        <v>2.13934800575965</v>
      </c>
      <c r="BW5" s="19" t="n">
        <f aca="false">MIN(BV5,E5*CL_SUBF/4)</f>
        <v>0.3</v>
      </c>
      <c r="BX5" s="19" t="n">
        <f aca="false">BV5-BW5</f>
        <v>1.83934800575965</v>
      </c>
      <c r="BY5" s="19" t="n">
        <f aca="false">MIN(BQ5,MAX(0,N5-(0)))</f>
        <v>0</v>
      </c>
      <c r="BZ5" s="19" t="n">
        <f aca="false">MIN(BR5,MAX(0,N5-(BQ5)))</f>
        <v>0</v>
      </c>
      <c r="CA5" s="19" t="n">
        <f aca="false">MIN(BS5,MAX(0,N5-(BQ5+BR5)))</f>
        <v>0</v>
      </c>
      <c r="CB5" s="19" t="n">
        <f aca="false">MIN(BT5,MAX(0,N5-(BQ5+BR5+BS5)))</f>
        <v>0</v>
      </c>
      <c r="CC5" s="19" t="n">
        <f aca="false">MIN(BU5,MAX(0,N5-(BQ5+BR5+BS5+BT5)))</f>
        <v>0</v>
      </c>
      <c r="CD5" s="19" t="n">
        <f aca="false">BQ5-BY5</f>
        <v>248</v>
      </c>
      <c r="CE5" s="19" t="n">
        <f aca="false">BR5-BZ5</f>
        <v>44</v>
      </c>
      <c r="CF5" s="19" t="n">
        <f aca="false">BS5-CA5</f>
        <v>24</v>
      </c>
      <c r="CG5" s="19" t="n">
        <f aca="false">BT5-CB5</f>
        <v>24</v>
      </c>
      <c r="CH5" s="19" t="n">
        <f aca="false">BU5-CC5</f>
        <v>16</v>
      </c>
      <c r="CI5" s="19" t="n">
        <f aca="false">MAX(0,N5-(BQ5+BR5+BS5+BT5+BU5))</f>
        <v>0</v>
      </c>
      <c r="CJ5" s="19" t="n">
        <f aca="false">BX5+CI5</f>
        <v>1.83934800575965</v>
      </c>
      <c r="CK5" s="19" t="n">
        <f aca="false">AC5+AP5+BC5+BP5</f>
        <v>0</v>
      </c>
      <c r="CL5" s="18" t="n">
        <f aca="false">IF(OR(AND(B5&lt;CL_LIFE,AB5&lt;CL_AA_TR),AND(B5&lt;CL_LIFE,AO5&lt;CL_A_TR),AND(B5&lt;CL_LIFE,BB5&lt;CL_BBB_TR),AND(B5&lt;CL_LIFE,BO5&lt;CL_BB_TR)),1,0)</f>
        <v>0</v>
      </c>
    </row>
    <row r="6" customFormat="false" ht="15" hidden="false" customHeight="false" outlineLevel="0" collapsed="false">
      <c r="B6" s="18" t="n">
        <v>2</v>
      </c>
      <c r="C6" s="18" t="n">
        <f aca="false">INT((B6-1)/4)+1</f>
        <v>1</v>
      </c>
      <c r="D6" s="20" t="n">
        <f aca="false">INDEX(CL_CDR_SEVERE,1,C6)</f>
        <v>0.04</v>
      </c>
      <c r="E6" s="19" t="n">
        <f aca="false">O5</f>
        <v>398.781568092154</v>
      </c>
      <c r="F6" s="19" t="n">
        <f aca="false">E6*(1-(1-D6)^0.25)</f>
        <v>4.04906822353498</v>
      </c>
      <c r="G6" s="19" t="n">
        <f aca="false">F6*CL_REC</f>
        <v>2.83434775647448</v>
      </c>
      <c r="H6" s="19" t="n">
        <f aca="false">F6-G6</f>
        <v>1.21472046706049</v>
      </c>
      <c r="I6" s="19" t="n">
        <f aca="false">E6-F6</f>
        <v>394.732499868619</v>
      </c>
      <c r="J6" s="19" t="n">
        <f aca="false">I6*(CL_SOFR+CL_WAS)/4</f>
        <v>7.40123437253662</v>
      </c>
      <c r="K6" s="19" t="n">
        <f aca="false">IF(B6&lt;=CL_RP,0,I6*(1-(1-CL_PP)^0.25))</f>
        <v>0</v>
      </c>
      <c r="L6" s="19" t="n">
        <f aca="false">IF(B6&lt;=CL_RP,I6+G6,I6-K6)</f>
        <v>397.566847625094</v>
      </c>
      <c r="M6" s="19" t="n">
        <f aca="false">IF(B6=CL_LIFE,L6*CL_PX,0)</f>
        <v>0</v>
      </c>
      <c r="N6" s="19" t="n">
        <f aca="false">IF(B6&lt;=CL_RP,0,K6+G6)+M6</f>
        <v>0</v>
      </c>
      <c r="O6" s="19" t="n">
        <f aca="false">IF(B6&gt;=CL_LIFE,0,L6)</f>
        <v>397.566847625094</v>
      </c>
      <c r="P6" s="19" t="n">
        <f aca="false">MIN(J6,E6*(CL_SEXP+CL_SFEE)/4)</f>
        <v>0.199390784046077</v>
      </c>
      <c r="Q6" s="19" t="n">
        <f aca="false">J6-P6</f>
        <v>7.20184358849054</v>
      </c>
      <c r="R6" s="19" t="n">
        <f aca="false">CD5</f>
        <v>248</v>
      </c>
      <c r="S6" s="19" t="n">
        <f aca="false">R6*(CL_SOFR+CL_AAA_SP)/4</f>
        <v>3.255</v>
      </c>
      <c r="T6" s="19" t="n">
        <f aca="false">MIN(Q6,S6)</f>
        <v>3.255</v>
      </c>
      <c r="U6" s="19" t="n">
        <f aca="false">R6</f>
        <v>248</v>
      </c>
      <c r="V6" s="19" t="n">
        <f aca="false">Q6-T6</f>
        <v>3.94684358849054</v>
      </c>
      <c r="W6" s="19" t="n">
        <f aca="false">CE5</f>
        <v>44</v>
      </c>
      <c r="X6" s="19" t="n">
        <f aca="false">W6*(CL_SOFR+CL_AA_SP)/4</f>
        <v>0.6325</v>
      </c>
      <c r="Y6" s="19" t="n">
        <f aca="false">MIN(V6,X6)</f>
        <v>0.6325</v>
      </c>
      <c r="Z6" s="19" t="n">
        <f aca="false">W6</f>
        <v>44</v>
      </c>
      <c r="AA6" s="19" t="n">
        <f aca="false">V6-Y6</f>
        <v>3.31434358849054</v>
      </c>
      <c r="AB6" s="20" t="n">
        <f aca="false">IF((U6+Z6)&gt;0,(O6+N6)/(U6+Z6),9.9)</f>
        <v>1.36153030008594</v>
      </c>
      <c r="AC6" s="19" t="n">
        <f aca="false">IF(AND(B6&lt;CL_LIFE,AB6&lt;CL_AA_TR),MIN(AA6,(U6+Z6)-(O6+N6)/CL_AA_TR),0)</f>
        <v>0</v>
      </c>
      <c r="AD6" s="19" t="n">
        <f aca="false">U6-MIN(U6,MAX(0,AC6-(0)))</f>
        <v>248</v>
      </c>
      <c r="AE6" s="19" t="n">
        <f aca="false">Z6-MIN(Z6,MAX(0,AC6-(U6)))</f>
        <v>44</v>
      </c>
      <c r="AF6" s="19" t="n">
        <f aca="false">AJ6-MIN(AJ6,MAX(0,AC6-(U6+Z6)))</f>
        <v>24</v>
      </c>
      <c r="AG6" s="19" t="n">
        <f aca="false">AW6-MIN(AW6,MAX(0,AC6-(U6+Z6+AJ6)))</f>
        <v>24</v>
      </c>
      <c r="AH6" s="19" t="n">
        <f aca="false">BJ6-MIN(BJ6,MAX(0,AC6-(U6+Z6+AJ6+AW6)))</f>
        <v>16</v>
      </c>
      <c r="AI6" s="19" t="n">
        <f aca="false">AA6-AC6</f>
        <v>3.31434358849054</v>
      </c>
      <c r="AJ6" s="19" t="n">
        <f aca="false">CF5</f>
        <v>24</v>
      </c>
      <c r="AK6" s="19" t="n">
        <f aca="false">AJ6*(CL_SOFR+CL_A_SP)/4</f>
        <v>0.369</v>
      </c>
      <c r="AL6" s="19" t="n">
        <f aca="false">MIN(AI6,AK6)</f>
        <v>0.369</v>
      </c>
      <c r="AM6" s="19" t="n">
        <f aca="false">AF6+AK6-AL6</f>
        <v>24</v>
      </c>
      <c r="AN6" s="19" t="n">
        <f aca="false">AI6-AL6</f>
        <v>2.94534358849054</v>
      </c>
      <c r="AO6" s="20" t="n">
        <f aca="false">IF((AD6+AE6+AM6)&gt;0,(O6+N6)/(AD6+AE6+AM6),9.9)</f>
        <v>1.25812293552245</v>
      </c>
      <c r="AP6" s="19" t="n">
        <f aca="false">IF(AND(B6&lt;CL_LIFE,AO6&lt;CL_A_TR),MIN(AN6,(AD6+AE6+AM6)-(O6+N6)/CL_A_TR),0)</f>
        <v>0</v>
      </c>
      <c r="AQ6" s="19" t="n">
        <f aca="false">AD6-MIN(AD6,MAX(0,AP6-(0)))</f>
        <v>248</v>
      </c>
      <c r="AR6" s="19" t="n">
        <f aca="false">AE6-MIN(AE6,MAX(0,AP6-(AD6)))</f>
        <v>44</v>
      </c>
      <c r="AS6" s="19" t="n">
        <f aca="false">AM6-MIN(AM6,MAX(0,AP6-(AD6+AE6)))</f>
        <v>24</v>
      </c>
      <c r="AT6" s="19" t="n">
        <f aca="false">AG6-MIN(AG6,MAX(0,AP6-(AD6+AE6+AM6)))</f>
        <v>24</v>
      </c>
      <c r="AU6" s="19" t="n">
        <f aca="false">AH6-MIN(AH6,MAX(0,AP6-(AD6+AE6+AM6+AG6)))</f>
        <v>16</v>
      </c>
      <c r="AV6" s="19" t="n">
        <f aca="false">AN6-AP6</f>
        <v>2.94534358849054</v>
      </c>
      <c r="AW6" s="19" t="n">
        <f aca="false">CG5</f>
        <v>24</v>
      </c>
      <c r="AX6" s="19" t="n">
        <f aca="false">AW6*(CL_SOFR+CL_BBB_SP)/4</f>
        <v>0.432</v>
      </c>
      <c r="AY6" s="19" t="n">
        <f aca="false">MIN(AV6,AX6)</f>
        <v>0.432</v>
      </c>
      <c r="AZ6" s="19" t="n">
        <f aca="false">AT6+AX6-AY6</f>
        <v>24</v>
      </c>
      <c r="BA6" s="19" t="n">
        <f aca="false">AV6-AY6</f>
        <v>2.51334358849054</v>
      </c>
      <c r="BB6" s="20" t="n">
        <f aca="false">IF((AQ6+AR6+AS6+AZ6)&gt;0,(O6+N6)/(AQ6+AR6+AS6+AZ6),9.9)</f>
        <v>1.16931425772086</v>
      </c>
      <c r="BC6" s="19" t="n">
        <f aca="false">IF(AND(B6&lt;CL_LIFE,BB6&lt;CL_BBB_TR),MIN(BA6,(AQ6+AR6+AS6+AZ6)-(O6+N6)/CL_BBB_TR),0)</f>
        <v>0</v>
      </c>
      <c r="BD6" s="19" t="n">
        <f aca="false">AQ6-MIN(AQ6,MAX(0,BC6-(0)))</f>
        <v>248</v>
      </c>
      <c r="BE6" s="19" t="n">
        <f aca="false">AR6-MIN(AR6,MAX(0,BC6-(AQ6)))</f>
        <v>44</v>
      </c>
      <c r="BF6" s="19" t="n">
        <f aca="false">AS6-MIN(AS6,MAX(0,BC6-(AQ6+AR6)))</f>
        <v>24</v>
      </c>
      <c r="BG6" s="19" t="n">
        <f aca="false">AZ6-MIN(AZ6,MAX(0,BC6-(AQ6+AR6+AS6)))</f>
        <v>24</v>
      </c>
      <c r="BH6" s="19" t="n">
        <f aca="false">AU6-MIN(AU6,MAX(0,BC6-(AQ6+AR6+AS6+AZ6)))</f>
        <v>16</v>
      </c>
      <c r="BI6" s="19" t="n">
        <f aca="false">BA6-BC6</f>
        <v>2.51334358849054</v>
      </c>
      <c r="BJ6" s="19" t="n">
        <f aca="false">CH5</f>
        <v>16</v>
      </c>
      <c r="BK6" s="19" t="n">
        <f aca="false">BJ6*(CL_SOFR+CL_BB_SP)/4</f>
        <v>0.396</v>
      </c>
      <c r="BL6" s="19" t="n">
        <f aca="false">MIN(BI6,BK6)</f>
        <v>0.396</v>
      </c>
      <c r="BM6" s="19" t="n">
        <f aca="false">BH6+BK6-BL6</f>
        <v>16</v>
      </c>
      <c r="BN6" s="19" t="n">
        <f aca="false">BI6-BL6</f>
        <v>2.11734358849054</v>
      </c>
      <c r="BO6" s="20" t="n">
        <f aca="false">IF((BD6+BE6+BF6+BG6+BM6)&gt;0,(O6+N6)/(BD6+BE6+BF6+BG6+BM6),9.9)</f>
        <v>1.11676080793566</v>
      </c>
      <c r="BP6" s="19" t="n">
        <f aca="false">IF(AND(B6&lt;CL_LIFE,BO6&lt;CL_BB_TR),MIN(BN6,(BD6+BE6+BF6+BG6+BM6)-(O6+N6)/CL_BB_TR),0)</f>
        <v>0</v>
      </c>
      <c r="BQ6" s="19" t="n">
        <f aca="false">BD6-MIN(BD6,MAX(0,BP6-(0)))</f>
        <v>248</v>
      </c>
      <c r="BR6" s="19" t="n">
        <f aca="false">BE6-MIN(BE6,MAX(0,BP6-(BD6)))</f>
        <v>44</v>
      </c>
      <c r="BS6" s="19" t="n">
        <f aca="false">BF6-MIN(BF6,MAX(0,BP6-(BD6+BE6)))</f>
        <v>24</v>
      </c>
      <c r="BT6" s="19" t="n">
        <f aca="false">BG6-MIN(BG6,MAX(0,BP6-(BD6+BE6+BF6)))</f>
        <v>24</v>
      </c>
      <c r="BU6" s="19" t="n">
        <f aca="false">BM6-MIN(BM6,MAX(0,BP6-(BD6+BE6+BF6+BG6)))</f>
        <v>16</v>
      </c>
      <c r="BV6" s="19" t="n">
        <f aca="false">BN6-BP6</f>
        <v>2.11734358849054</v>
      </c>
      <c r="BW6" s="19" t="n">
        <f aca="false">MIN(BV6,E6*CL_SUBF/4)</f>
        <v>0.299086176069116</v>
      </c>
      <c r="BX6" s="19" t="n">
        <f aca="false">BV6-BW6</f>
        <v>1.81825741242142</v>
      </c>
      <c r="BY6" s="19" t="n">
        <f aca="false">MIN(BQ6,MAX(0,N6-(0)))</f>
        <v>0</v>
      </c>
      <c r="BZ6" s="19" t="n">
        <f aca="false">MIN(BR6,MAX(0,N6-(BQ6)))</f>
        <v>0</v>
      </c>
      <c r="CA6" s="19" t="n">
        <f aca="false">MIN(BS6,MAX(0,N6-(BQ6+BR6)))</f>
        <v>0</v>
      </c>
      <c r="CB6" s="19" t="n">
        <f aca="false">MIN(BT6,MAX(0,N6-(BQ6+BR6+BS6)))</f>
        <v>0</v>
      </c>
      <c r="CC6" s="19" t="n">
        <f aca="false">MIN(BU6,MAX(0,N6-(BQ6+BR6+BS6+BT6)))</f>
        <v>0</v>
      </c>
      <c r="CD6" s="19" t="n">
        <f aca="false">BQ6-BY6</f>
        <v>248</v>
      </c>
      <c r="CE6" s="19" t="n">
        <f aca="false">BR6-BZ6</f>
        <v>44</v>
      </c>
      <c r="CF6" s="19" t="n">
        <f aca="false">BS6-CA6</f>
        <v>24</v>
      </c>
      <c r="CG6" s="19" t="n">
        <f aca="false">BT6-CB6</f>
        <v>24</v>
      </c>
      <c r="CH6" s="19" t="n">
        <f aca="false">BU6-CC6</f>
        <v>16</v>
      </c>
      <c r="CI6" s="19" t="n">
        <f aca="false">MAX(0,N6-(BQ6+BR6+BS6+BT6+BU6))</f>
        <v>0</v>
      </c>
      <c r="CJ6" s="19" t="n">
        <f aca="false">BX6+CI6</f>
        <v>1.81825741242142</v>
      </c>
      <c r="CK6" s="19" t="n">
        <f aca="false">AC6+AP6+BC6+BP6</f>
        <v>0</v>
      </c>
      <c r="CL6" s="18" t="n">
        <f aca="false">IF(OR(AND(B6&lt;CL_LIFE,AB6&lt;CL_AA_TR),AND(B6&lt;CL_LIFE,AO6&lt;CL_A_TR),AND(B6&lt;CL_LIFE,BB6&lt;CL_BBB_TR),AND(B6&lt;CL_LIFE,BO6&lt;CL_BB_TR)),1,0)</f>
        <v>0</v>
      </c>
    </row>
    <row r="7" customFormat="false" ht="15" hidden="false" customHeight="false" outlineLevel="0" collapsed="false">
      <c r="B7" s="18" t="n">
        <v>3</v>
      </c>
      <c r="C7" s="18" t="n">
        <f aca="false">INT((B7-1)/4)+1</f>
        <v>1</v>
      </c>
      <c r="D7" s="20" t="n">
        <f aca="false">INDEX(CL_CDR_SEVERE,1,C7)</f>
        <v>0.04</v>
      </c>
      <c r="E7" s="19" t="n">
        <f aca="false">O6</f>
        <v>397.566847625094</v>
      </c>
      <c r="F7" s="19" t="n">
        <f aca="false">E7*(1-(1-D7)^0.25)</f>
        <v>4.03673443873348</v>
      </c>
      <c r="G7" s="19" t="n">
        <f aca="false">F7*CL_REC</f>
        <v>2.82571410711344</v>
      </c>
      <c r="H7" s="19" t="n">
        <f aca="false">F7-G7</f>
        <v>1.21102033162004</v>
      </c>
      <c r="I7" s="19" t="n">
        <f aca="false">E7-F7</f>
        <v>393.53011318636</v>
      </c>
      <c r="J7" s="19" t="n">
        <f aca="false">I7*(CL_SOFR+CL_WAS)/4</f>
        <v>7.37868962224426</v>
      </c>
      <c r="K7" s="19" t="n">
        <f aca="false">IF(B7&lt;=CL_RP,0,I7*(1-(1-CL_PP)^0.25))</f>
        <v>0</v>
      </c>
      <c r="L7" s="19" t="n">
        <f aca="false">IF(B7&lt;=CL_RP,I7+G7,I7-K7)</f>
        <v>396.355827293474</v>
      </c>
      <c r="M7" s="19" t="n">
        <f aca="false">IF(B7=CL_LIFE,L7*CL_PX,0)</f>
        <v>0</v>
      </c>
      <c r="N7" s="19" t="n">
        <f aca="false">IF(B7&lt;=CL_RP,0,K7+G7)+M7</f>
        <v>0</v>
      </c>
      <c r="O7" s="19" t="n">
        <f aca="false">IF(B7&gt;=CL_LIFE,0,L7)</f>
        <v>396.355827293474</v>
      </c>
      <c r="P7" s="19" t="n">
        <f aca="false">MIN(J7,E7*(CL_SEXP+CL_SFEE)/4)</f>
        <v>0.198783423812547</v>
      </c>
      <c r="Q7" s="19" t="n">
        <f aca="false">J7-P7</f>
        <v>7.17990619843171</v>
      </c>
      <c r="R7" s="19" t="n">
        <f aca="false">CD6</f>
        <v>248</v>
      </c>
      <c r="S7" s="19" t="n">
        <f aca="false">R7*(CL_SOFR+CL_AAA_SP)/4</f>
        <v>3.255</v>
      </c>
      <c r="T7" s="19" t="n">
        <f aca="false">MIN(Q7,S7)</f>
        <v>3.255</v>
      </c>
      <c r="U7" s="19" t="n">
        <f aca="false">R7</f>
        <v>248</v>
      </c>
      <c r="V7" s="19" t="n">
        <f aca="false">Q7-T7</f>
        <v>3.92490619843171</v>
      </c>
      <c r="W7" s="19" t="n">
        <f aca="false">CE6</f>
        <v>44</v>
      </c>
      <c r="X7" s="19" t="n">
        <f aca="false">W7*(CL_SOFR+CL_AA_SP)/4</f>
        <v>0.6325</v>
      </c>
      <c r="Y7" s="19" t="n">
        <f aca="false">MIN(V7,X7)</f>
        <v>0.6325</v>
      </c>
      <c r="Z7" s="19" t="n">
        <f aca="false">W7</f>
        <v>44</v>
      </c>
      <c r="AA7" s="19" t="n">
        <f aca="false">V7-Y7</f>
        <v>3.29240619843171</v>
      </c>
      <c r="AB7" s="20" t="n">
        <f aca="false">IF((U7+Z7)&gt;0,(O7+N7)/(U7+Z7),9.9)</f>
        <v>1.35738297018313</v>
      </c>
      <c r="AC7" s="19" t="n">
        <f aca="false">IF(AND(B7&lt;CL_LIFE,AB7&lt;CL_AA_TR),MIN(AA7,(U7+Z7)-(O7+N7)/CL_AA_TR),0)</f>
        <v>0</v>
      </c>
      <c r="AD7" s="19" t="n">
        <f aca="false">U7-MIN(U7,MAX(0,AC7-(0)))</f>
        <v>248</v>
      </c>
      <c r="AE7" s="19" t="n">
        <f aca="false">Z7-MIN(Z7,MAX(0,AC7-(U7)))</f>
        <v>44</v>
      </c>
      <c r="AF7" s="19" t="n">
        <f aca="false">AJ7-MIN(AJ7,MAX(0,AC7-(U7+Z7)))</f>
        <v>24</v>
      </c>
      <c r="AG7" s="19" t="n">
        <f aca="false">AW7-MIN(AW7,MAX(0,AC7-(U7+Z7+AJ7)))</f>
        <v>24</v>
      </c>
      <c r="AH7" s="19" t="n">
        <f aca="false">BJ7-MIN(BJ7,MAX(0,AC7-(U7+Z7+AJ7+AW7)))</f>
        <v>16</v>
      </c>
      <c r="AI7" s="19" t="n">
        <f aca="false">AA7-AC7</f>
        <v>3.29240619843171</v>
      </c>
      <c r="AJ7" s="19" t="n">
        <f aca="false">CF6</f>
        <v>24</v>
      </c>
      <c r="AK7" s="19" t="n">
        <f aca="false">AJ7*(CL_SOFR+CL_A_SP)/4</f>
        <v>0.369</v>
      </c>
      <c r="AL7" s="19" t="n">
        <f aca="false">MIN(AI7,AK7)</f>
        <v>0.369</v>
      </c>
      <c r="AM7" s="19" t="n">
        <f aca="false">AF7+AK7-AL7</f>
        <v>24</v>
      </c>
      <c r="AN7" s="19" t="n">
        <f aca="false">AI7-AL7</f>
        <v>2.92340619843171</v>
      </c>
      <c r="AO7" s="20" t="n">
        <f aca="false">IF((AD7+AE7+AM7)&gt;0,(O7+N7)/(AD7+AE7+AM7),9.9)</f>
        <v>1.25429059270087</v>
      </c>
      <c r="AP7" s="19" t="n">
        <f aca="false">IF(AND(B7&lt;CL_LIFE,AO7&lt;CL_A_TR),MIN(AN7,(AD7+AE7+AM7)-(O7+N7)/CL_A_TR),0)</f>
        <v>0</v>
      </c>
      <c r="AQ7" s="19" t="n">
        <f aca="false">AD7-MIN(AD7,MAX(0,AP7-(0)))</f>
        <v>248</v>
      </c>
      <c r="AR7" s="19" t="n">
        <f aca="false">AE7-MIN(AE7,MAX(0,AP7-(AD7)))</f>
        <v>44</v>
      </c>
      <c r="AS7" s="19" t="n">
        <f aca="false">AM7-MIN(AM7,MAX(0,AP7-(AD7+AE7)))</f>
        <v>24</v>
      </c>
      <c r="AT7" s="19" t="n">
        <f aca="false">AG7-MIN(AG7,MAX(0,AP7-(AD7+AE7+AM7)))</f>
        <v>24</v>
      </c>
      <c r="AU7" s="19" t="n">
        <f aca="false">AH7-MIN(AH7,MAX(0,AP7-(AD7+AE7+AM7+AG7)))</f>
        <v>16</v>
      </c>
      <c r="AV7" s="19" t="n">
        <f aca="false">AN7-AP7</f>
        <v>2.92340619843171</v>
      </c>
      <c r="AW7" s="19" t="n">
        <f aca="false">CG6</f>
        <v>24</v>
      </c>
      <c r="AX7" s="19" t="n">
        <f aca="false">AW7*(CL_SOFR+CL_BBB_SP)/4</f>
        <v>0.432</v>
      </c>
      <c r="AY7" s="19" t="n">
        <f aca="false">MIN(AV7,AX7)</f>
        <v>0.432</v>
      </c>
      <c r="AZ7" s="19" t="n">
        <f aca="false">AT7+AX7-AY7</f>
        <v>24</v>
      </c>
      <c r="BA7" s="19" t="n">
        <f aca="false">AV7-AY7</f>
        <v>2.49140619843171</v>
      </c>
      <c r="BB7" s="20" t="n">
        <f aca="false">IF((AQ7+AR7+AS7+AZ7)&gt;0,(O7+N7)/(AQ7+AR7+AS7+AZ7),9.9)</f>
        <v>1.1657524332161</v>
      </c>
      <c r="BC7" s="19" t="n">
        <f aca="false">IF(AND(B7&lt;CL_LIFE,BB7&lt;CL_BBB_TR),MIN(BA7,(AQ7+AR7+AS7+AZ7)-(O7+N7)/CL_BBB_TR),0)</f>
        <v>0</v>
      </c>
      <c r="BD7" s="19" t="n">
        <f aca="false">AQ7-MIN(AQ7,MAX(0,BC7-(0)))</f>
        <v>248</v>
      </c>
      <c r="BE7" s="19" t="n">
        <f aca="false">AR7-MIN(AR7,MAX(0,BC7-(AQ7)))</f>
        <v>44</v>
      </c>
      <c r="BF7" s="19" t="n">
        <f aca="false">AS7-MIN(AS7,MAX(0,BC7-(AQ7+AR7)))</f>
        <v>24</v>
      </c>
      <c r="BG7" s="19" t="n">
        <f aca="false">AZ7-MIN(AZ7,MAX(0,BC7-(AQ7+AR7+AS7)))</f>
        <v>24</v>
      </c>
      <c r="BH7" s="19" t="n">
        <f aca="false">AU7-MIN(AU7,MAX(0,BC7-(AQ7+AR7+AS7+AZ7)))</f>
        <v>16</v>
      </c>
      <c r="BI7" s="19" t="n">
        <f aca="false">BA7-BC7</f>
        <v>2.49140619843171</v>
      </c>
      <c r="BJ7" s="19" t="n">
        <f aca="false">CH6</f>
        <v>16</v>
      </c>
      <c r="BK7" s="19" t="n">
        <f aca="false">BJ7*(CL_SOFR+CL_BB_SP)/4</f>
        <v>0.396</v>
      </c>
      <c r="BL7" s="19" t="n">
        <f aca="false">MIN(BI7,BK7)</f>
        <v>0.396</v>
      </c>
      <c r="BM7" s="19" t="n">
        <f aca="false">BH7+BK7-BL7</f>
        <v>16</v>
      </c>
      <c r="BN7" s="19" t="n">
        <f aca="false">BI7-BL7</f>
        <v>2.09540619843171</v>
      </c>
      <c r="BO7" s="20" t="n">
        <f aca="false">IF((BD7+BE7+BF7+BG7+BM7)&gt;0,(O7+N7)/(BD7+BE7+BF7+BG7+BM7),9.9)</f>
        <v>1.11335906543111</v>
      </c>
      <c r="BP7" s="19" t="n">
        <f aca="false">IF(AND(B7&lt;CL_LIFE,BO7&lt;CL_BB_TR),MIN(BN7,(BD7+BE7+BF7+BG7+BM7)-(O7+N7)/CL_BB_TR),0)</f>
        <v>0</v>
      </c>
      <c r="BQ7" s="19" t="n">
        <f aca="false">BD7-MIN(BD7,MAX(0,BP7-(0)))</f>
        <v>248</v>
      </c>
      <c r="BR7" s="19" t="n">
        <f aca="false">BE7-MIN(BE7,MAX(0,BP7-(BD7)))</f>
        <v>44</v>
      </c>
      <c r="BS7" s="19" t="n">
        <f aca="false">BF7-MIN(BF7,MAX(0,BP7-(BD7+BE7)))</f>
        <v>24</v>
      </c>
      <c r="BT7" s="19" t="n">
        <f aca="false">BG7-MIN(BG7,MAX(0,BP7-(BD7+BE7+BF7)))</f>
        <v>24</v>
      </c>
      <c r="BU7" s="19" t="n">
        <f aca="false">BM7-MIN(BM7,MAX(0,BP7-(BD7+BE7+BF7+BG7)))</f>
        <v>16</v>
      </c>
      <c r="BV7" s="19" t="n">
        <f aca="false">BN7-BP7</f>
        <v>2.09540619843171</v>
      </c>
      <c r="BW7" s="19" t="n">
        <f aca="false">MIN(BV7,E7*CL_SUBF/4)</f>
        <v>0.29817513571882</v>
      </c>
      <c r="BX7" s="19" t="n">
        <f aca="false">BV7-BW7</f>
        <v>1.79723106271289</v>
      </c>
      <c r="BY7" s="19" t="n">
        <f aca="false">MIN(BQ7,MAX(0,N7-(0)))</f>
        <v>0</v>
      </c>
      <c r="BZ7" s="19" t="n">
        <f aca="false">MIN(BR7,MAX(0,N7-(BQ7)))</f>
        <v>0</v>
      </c>
      <c r="CA7" s="19" t="n">
        <f aca="false">MIN(BS7,MAX(0,N7-(BQ7+BR7)))</f>
        <v>0</v>
      </c>
      <c r="CB7" s="19" t="n">
        <f aca="false">MIN(BT7,MAX(0,N7-(BQ7+BR7+BS7)))</f>
        <v>0</v>
      </c>
      <c r="CC7" s="19" t="n">
        <f aca="false">MIN(BU7,MAX(0,N7-(BQ7+BR7+BS7+BT7)))</f>
        <v>0</v>
      </c>
      <c r="CD7" s="19" t="n">
        <f aca="false">BQ7-BY7</f>
        <v>248</v>
      </c>
      <c r="CE7" s="19" t="n">
        <f aca="false">BR7-BZ7</f>
        <v>44</v>
      </c>
      <c r="CF7" s="19" t="n">
        <f aca="false">BS7-CA7</f>
        <v>24</v>
      </c>
      <c r="CG7" s="19" t="n">
        <f aca="false">BT7-CB7</f>
        <v>24</v>
      </c>
      <c r="CH7" s="19" t="n">
        <f aca="false">BU7-CC7</f>
        <v>16</v>
      </c>
      <c r="CI7" s="19" t="n">
        <f aca="false">MAX(0,N7-(BQ7+BR7+BS7+BT7+BU7))</f>
        <v>0</v>
      </c>
      <c r="CJ7" s="19" t="n">
        <f aca="false">BX7+CI7</f>
        <v>1.79723106271289</v>
      </c>
      <c r="CK7" s="19" t="n">
        <f aca="false">AC7+AP7+BC7+BP7</f>
        <v>0</v>
      </c>
      <c r="CL7" s="18" t="n">
        <f aca="false">IF(OR(AND(B7&lt;CL_LIFE,AB7&lt;CL_AA_TR),AND(B7&lt;CL_LIFE,AO7&lt;CL_A_TR),AND(B7&lt;CL_LIFE,BB7&lt;CL_BBB_TR),AND(B7&lt;CL_LIFE,BO7&lt;CL_BB_TR)),1,0)</f>
        <v>0</v>
      </c>
    </row>
    <row r="8" customFormat="false" ht="15" hidden="false" customHeight="false" outlineLevel="0" collapsed="false">
      <c r="B8" s="18" t="n">
        <v>4</v>
      </c>
      <c r="C8" s="18" t="n">
        <f aca="false">INT((B8-1)/4)+1</f>
        <v>1</v>
      </c>
      <c r="D8" s="20" t="n">
        <f aca="false">INDEX(CL_CDR_SEVERE,1,C8)</f>
        <v>0.04</v>
      </c>
      <c r="E8" s="19" t="n">
        <f aca="false">O7</f>
        <v>396.355827293474</v>
      </c>
      <c r="F8" s="19" t="n">
        <f aca="false">E8*(1-(1-D8)^0.25)</f>
        <v>4.02443822362435</v>
      </c>
      <c r="G8" s="19" t="n">
        <f aca="false">F8*CL_REC</f>
        <v>2.81710675653704</v>
      </c>
      <c r="H8" s="19" t="n">
        <f aca="false">F8-G8</f>
        <v>1.2073314670873</v>
      </c>
      <c r="I8" s="19" t="n">
        <f aca="false">E8-F8</f>
        <v>392.331389069849</v>
      </c>
      <c r="J8" s="19" t="n">
        <f aca="false">I8*(CL_SOFR+CL_WAS)/4</f>
        <v>7.35621354505968</v>
      </c>
      <c r="K8" s="19" t="n">
        <f aca="false">IF(B8&lt;=CL_RP,0,I8*(1-(1-CL_PP)^0.25))</f>
        <v>0</v>
      </c>
      <c r="L8" s="19" t="n">
        <f aca="false">IF(B8&lt;=CL_RP,I8+G8,I8-K8)</f>
        <v>395.148495826386</v>
      </c>
      <c r="M8" s="19" t="n">
        <f aca="false">IF(B8=CL_LIFE,L8*CL_PX,0)</f>
        <v>0</v>
      </c>
      <c r="N8" s="19" t="n">
        <f aca="false">IF(B8&lt;=CL_RP,0,K8+G8)+M8</f>
        <v>0</v>
      </c>
      <c r="O8" s="19" t="n">
        <f aca="false">IF(B8&gt;=CL_LIFE,0,L8)</f>
        <v>395.148495826386</v>
      </c>
      <c r="P8" s="19" t="n">
        <f aca="false">MIN(J8,E8*(CL_SEXP+CL_SFEE)/4)</f>
        <v>0.198177913646737</v>
      </c>
      <c r="Q8" s="19" t="n">
        <f aca="false">J8-P8</f>
        <v>7.15803563141294</v>
      </c>
      <c r="R8" s="19" t="n">
        <f aca="false">CD7</f>
        <v>248</v>
      </c>
      <c r="S8" s="19" t="n">
        <f aca="false">R8*(CL_SOFR+CL_AAA_SP)/4</f>
        <v>3.255</v>
      </c>
      <c r="T8" s="19" t="n">
        <f aca="false">MIN(Q8,S8)</f>
        <v>3.255</v>
      </c>
      <c r="U8" s="19" t="n">
        <f aca="false">R8</f>
        <v>248</v>
      </c>
      <c r="V8" s="19" t="n">
        <f aca="false">Q8-T8</f>
        <v>3.90303563141294</v>
      </c>
      <c r="W8" s="19" t="n">
        <f aca="false">CE7</f>
        <v>44</v>
      </c>
      <c r="X8" s="19" t="n">
        <f aca="false">W8*(CL_SOFR+CL_AA_SP)/4</f>
        <v>0.6325</v>
      </c>
      <c r="Y8" s="19" t="n">
        <f aca="false">MIN(V8,X8)</f>
        <v>0.6325</v>
      </c>
      <c r="Z8" s="19" t="n">
        <f aca="false">W8</f>
        <v>44</v>
      </c>
      <c r="AA8" s="19" t="n">
        <f aca="false">V8-Y8</f>
        <v>3.27053563141294</v>
      </c>
      <c r="AB8" s="20" t="n">
        <f aca="false">IF((U8+Z8)&gt;0,(O8+N8)/(U8+Z8),9.9)</f>
        <v>1.35324827337804</v>
      </c>
      <c r="AC8" s="19" t="n">
        <f aca="false">IF(AND(B8&lt;CL_LIFE,AB8&lt;CL_AA_TR),MIN(AA8,(U8+Z8)-(O8+N8)/CL_AA_TR),0)</f>
        <v>0</v>
      </c>
      <c r="AD8" s="19" t="n">
        <f aca="false">U8-MIN(U8,MAX(0,AC8-(0)))</f>
        <v>248</v>
      </c>
      <c r="AE8" s="19" t="n">
        <f aca="false">Z8-MIN(Z8,MAX(0,AC8-(U8)))</f>
        <v>44</v>
      </c>
      <c r="AF8" s="19" t="n">
        <f aca="false">AJ8-MIN(AJ8,MAX(0,AC8-(U8+Z8)))</f>
        <v>24</v>
      </c>
      <c r="AG8" s="19" t="n">
        <f aca="false">AW8-MIN(AW8,MAX(0,AC8-(U8+Z8+AJ8)))</f>
        <v>24</v>
      </c>
      <c r="AH8" s="19" t="n">
        <f aca="false">BJ8-MIN(BJ8,MAX(0,AC8-(U8+Z8+AJ8+AW8)))</f>
        <v>16</v>
      </c>
      <c r="AI8" s="19" t="n">
        <f aca="false">AA8-AC8</f>
        <v>3.27053563141294</v>
      </c>
      <c r="AJ8" s="19" t="n">
        <f aca="false">CF7</f>
        <v>24</v>
      </c>
      <c r="AK8" s="19" t="n">
        <f aca="false">AJ8*(CL_SOFR+CL_A_SP)/4</f>
        <v>0.369</v>
      </c>
      <c r="AL8" s="19" t="n">
        <f aca="false">MIN(AI8,AK8)</f>
        <v>0.369</v>
      </c>
      <c r="AM8" s="19" t="n">
        <f aca="false">AF8+AK8-AL8</f>
        <v>24</v>
      </c>
      <c r="AN8" s="19" t="n">
        <f aca="false">AI8-AL8</f>
        <v>2.90153563141294</v>
      </c>
      <c r="AO8" s="20" t="n">
        <f aca="false">IF((AD8+AE8+AM8)&gt;0,(O8+N8)/(AD8+AE8+AM8),9.9)</f>
        <v>1.25046992350122</v>
      </c>
      <c r="AP8" s="19" t="n">
        <f aca="false">IF(AND(B8&lt;CL_LIFE,AO8&lt;CL_A_TR),MIN(AN8,(AD8+AE8+AM8)-(O8+N8)/CL_A_TR),0)</f>
        <v>0</v>
      </c>
      <c r="AQ8" s="19" t="n">
        <f aca="false">AD8-MIN(AD8,MAX(0,AP8-(0)))</f>
        <v>248</v>
      </c>
      <c r="AR8" s="19" t="n">
        <f aca="false">AE8-MIN(AE8,MAX(0,AP8-(AD8)))</f>
        <v>44</v>
      </c>
      <c r="AS8" s="19" t="n">
        <f aca="false">AM8-MIN(AM8,MAX(0,AP8-(AD8+AE8)))</f>
        <v>24</v>
      </c>
      <c r="AT8" s="19" t="n">
        <f aca="false">AG8-MIN(AG8,MAX(0,AP8-(AD8+AE8+AM8)))</f>
        <v>24</v>
      </c>
      <c r="AU8" s="19" t="n">
        <f aca="false">AH8-MIN(AH8,MAX(0,AP8-(AD8+AE8+AM8+AG8)))</f>
        <v>16</v>
      </c>
      <c r="AV8" s="19" t="n">
        <f aca="false">AN8-AP8</f>
        <v>2.90153563141294</v>
      </c>
      <c r="AW8" s="19" t="n">
        <f aca="false">CG7</f>
        <v>24</v>
      </c>
      <c r="AX8" s="19" t="n">
        <f aca="false">AW8*(CL_SOFR+CL_BBB_SP)/4</f>
        <v>0.432</v>
      </c>
      <c r="AY8" s="19" t="n">
        <f aca="false">MIN(AV8,AX8)</f>
        <v>0.432</v>
      </c>
      <c r="AZ8" s="19" t="n">
        <f aca="false">AT8+AX8-AY8</f>
        <v>24</v>
      </c>
      <c r="BA8" s="19" t="n">
        <f aca="false">AV8-AY8</f>
        <v>2.46953563141294</v>
      </c>
      <c r="BB8" s="20" t="n">
        <f aca="false">IF((AQ8+AR8+AS8+AZ8)&gt;0,(O8+N8)/(AQ8+AR8+AS8+AZ8),9.9)</f>
        <v>1.1622014583129</v>
      </c>
      <c r="BC8" s="19" t="n">
        <f aca="false">IF(AND(B8&lt;CL_LIFE,BB8&lt;CL_BBB_TR),MIN(BA8,(AQ8+AR8+AS8+AZ8)-(O8+N8)/CL_BBB_TR),0)</f>
        <v>0</v>
      </c>
      <c r="BD8" s="19" t="n">
        <f aca="false">AQ8-MIN(AQ8,MAX(0,BC8-(0)))</f>
        <v>248</v>
      </c>
      <c r="BE8" s="19" t="n">
        <f aca="false">AR8-MIN(AR8,MAX(0,BC8-(AQ8)))</f>
        <v>44</v>
      </c>
      <c r="BF8" s="19" t="n">
        <f aca="false">AS8-MIN(AS8,MAX(0,BC8-(AQ8+AR8)))</f>
        <v>24</v>
      </c>
      <c r="BG8" s="19" t="n">
        <f aca="false">AZ8-MIN(AZ8,MAX(0,BC8-(AQ8+AR8+AS8)))</f>
        <v>24</v>
      </c>
      <c r="BH8" s="19" t="n">
        <f aca="false">AU8-MIN(AU8,MAX(0,BC8-(AQ8+AR8+AS8+AZ8)))</f>
        <v>16</v>
      </c>
      <c r="BI8" s="19" t="n">
        <f aca="false">BA8-BC8</f>
        <v>2.46953563141294</v>
      </c>
      <c r="BJ8" s="19" t="n">
        <f aca="false">CH7</f>
        <v>16</v>
      </c>
      <c r="BK8" s="19" t="n">
        <f aca="false">BJ8*(CL_SOFR+CL_BB_SP)/4</f>
        <v>0.396</v>
      </c>
      <c r="BL8" s="19" t="n">
        <f aca="false">MIN(BI8,BK8)</f>
        <v>0.396</v>
      </c>
      <c r="BM8" s="19" t="n">
        <f aca="false">BH8+BK8-BL8</f>
        <v>16</v>
      </c>
      <c r="BN8" s="19" t="n">
        <f aca="false">BI8-BL8</f>
        <v>2.07353563141294</v>
      </c>
      <c r="BO8" s="20" t="n">
        <f aca="false">IF((BD8+BE8+BF8+BG8+BM8)&gt;0,(O8+N8)/(BD8+BE8+BF8+BG8+BM8),9.9)</f>
        <v>1.10996768490558</v>
      </c>
      <c r="BP8" s="19" t="n">
        <f aca="false">IF(AND(B8&lt;CL_LIFE,BO8&lt;CL_BB_TR),MIN(BN8,(BD8+BE8+BF8+BG8+BM8)-(O8+N8)/CL_BB_TR),0)</f>
        <v>0</v>
      </c>
      <c r="BQ8" s="19" t="n">
        <f aca="false">BD8-MIN(BD8,MAX(0,BP8-(0)))</f>
        <v>248</v>
      </c>
      <c r="BR8" s="19" t="n">
        <f aca="false">BE8-MIN(BE8,MAX(0,BP8-(BD8)))</f>
        <v>44</v>
      </c>
      <c r="BS8" s="19" t="n">
        <f aca="false">BF8-MIN(BF8,MAX(0,BP8-(BD8+BE8)))</f>
        <v>24</v>
      </c>
      <c r="BT8" s="19" t="n">
        <f aca="false">BG8-MIN(BG8,MAX(0,BP8-(BD8+BE8+BF8)))</f>
        <v>24</v>
      </c>
      <c r="BU8" s="19" t="n">
        <f aca="false">BM8-MIN(BM8,MAX(0,BP8-(BD8+BE8+BF8+BG8)))</f>
        <v>16</v>
      </c>
      <c r="BV8" s="19" t="n">
        <f aca="false">BN8-BP8</f>
        <v>2.07353563141294</v>
      </c>
      <c r="BW8" s="19" t="n">
        <f aca="false">MIN(BV8,E8*CL_SUBF/4)</f>
        <v>0.297266870470105</v>
      </c>
      <c r="BX8" s="19" t="n">
        <f aca="false">BV8-BW8</f>
        <v>1.77626876094284</v>
      </c>
      <c r="BY8" s="19" t="n">
        <f aca="false">MIN(BQ8,MAX(0,N8-(0)))</f>
        <v>0</v>
      </c>
      <c r="BZ8" s="19" t="n">
        <f aca="false">MIN(BR8,MAX(0,N8-(BQ8)))</f>
        <v>0</v>
      </c>
      <c r="CA8" s="19" t="n">
        <f aca="false">MIN(BS8,MAX(0,N8-(BQ8+BR8)))</f>
        <v>0</v>
      </c>
      <c r="CB8" s="19" t="n">
        <f aca="false">MIN(BT8,MAX(0,N8-(BQ8+BR8+BS8)))</f>
        <v>0</v>
      </c>
      <c r="CC8" s="19" t="n">
        <f aca="false">MIN(BU8,MAX(0,N8-(BQ8+BR8+BS8+BT8)))</f>
        <v>0</v>
      </c>
      <c r="CD8" s="19" t="n">
        <f aca="false">BQ8-BY8</f>
        <v>248</v>
      </c>
      <c r="CE8" s="19" t="n">
        <f aca="false">BR8-BZ8</f>
        <v>44</v>
      </c>
      <c r="CF8" s="19" t="n">
        <f aca="false">BS8-CA8</f>
        <v>24</v>
      </c>
      <c r="CG8" s="19" t="n">
        <f aca="false">BT8-CB8</f>
        <v>24</v>
      </c>
      <c r="CH8" s="19" t="n">
        <f aca="false">BU8-CC8</f>
        <v>16</v>
      </c>
      <c r="CI8" s="19" t="n">
        <f aca="false">MAX(0,N8-(BQ8+BR8+BS8+BT8+BU8))</f>
        <v>0</v>
      </c>
      <c r="CJ8" s="19" t="n">
        <f aca="false">BX8+CI8</f>
        <v>1.77626876094284</v>
      </c>
      <c r="CK8" s="19" t="n">
        <f aca="false">AC8+AP8+BC8+BP8</f>
        <v>0</v>
      </c>
      <c r="CL8" s="18" t="n">
        <f aca="false">IF(OR(AND(B8&lt;CL_LIFE,AB8&lt;CL_AA_TR),AND(B8&lt;CL_LIFE,AO8&lt;CL_A_TR),AND(B8&lt;CL_LIFE,BB8&lt;CL_BBB_TR),AND(B8&lt;CL_LIFE,BO8&lt;CL_BB_TR)),1,0)</f>
        <v>0</v>
      </c>
    </row>
    <row r="9" customFormat="false" ht="15" hidden="false" customHeight="false" outlineLevel="0" collapsed="false">
      <c r="B9" s="18" t="n">
        <v>5</v>
      </c>
      <c r="C9" s="18" t="n">
        <f aca="false">INT((B9-1)/4)+1</f>
        <v>2</v>
      </c>
      <c r="D9" s="20" t="n">
        <f aca="false">INDEX(CL_CDR_SEVERE,1,C9)</f>
        <v>0.12</v>
      </c>
      <c r="E9" s="19" t="n">
        <f aca="false">O8</f>
        <v>395.148495826386</v>
      </c>
      <c r="F9" s="19" t="n">
        <f aca="false">E9*(1-(1-D9)^0.25)</f>
        <v>12.4286340437257</v>
      </c>
      <c r="G9" s="19" t="n">
        <f aca="false">F9*CL_REC</f>
        <v>8.70004383060798</v>
      </c>
      <c r="H9" s="19" t="n">
        <f aca="false">F9-G9</f>
        <v>3.72859021311771</v>
      </c>
      <c r="I9" s="19" t="n">
        <f aca="false">E9-F9</f>
        <v>382.719861782661</v>
      </c>
      <c r="J9" s="19" t="n">
        <f aca="false">I9*(CL_SOFR+CL_WAS)/4</f>
        <v>7.17599740842489</v>
      </c>
      <c r="K9" s="19" t="n">
        <f aca="false">IF(B9&lt;=CL_RP,0,I9*(1-(1-CL_PP)^0.25))</f>
        <v>0</v>
      </c>
      <c r="L9" s="19" t="n">
        <f aca="false">IF(B9&lt;=CL_RP,I9+G9,I9-K9)</f>
        <v>391.419905613269</v>
      </c>
      <c r="M9" s="19" t="n">
        <f aca="false">IF(B9=CL_LIFE,L9*CL_PX,0)</f>
        <v>0</v>
      </c>
      <c r="N9" s="19" t="n">
        <f aca="false">IF(B9&lt;=CL_RP,0,K9+G9)+M9</f>
        <v>0</v>
      </c>
      <c r="O9" s="19" t="n">
        <f aca="false">IF(B9&gt;=CL_LIFE,0,L9)</f>
        <v>391.419905613269</v>
      </c>
      <c r="P9" s="19" t="n">
        <f aca="false">MIN(J9,E9*(CL_SEXP+CL_SFEE)/4)</f>
        <v>0.197574247913193</v>
      </c>
      <c r="Q9" s="19" t="n">
        <f aca="false">J9-P9</f>
        <v>6.9784231605117</v>
      </c>
      <c r="R9" s="19" t="n">
        <f aca="false">CD8</f>
        <v>248</v>
      </c>
      <c r="S9" s="19" t="n">
        <f aca="false">R9*(CL_SOFR+CL_AAA_SP)/4</f>
        <v>3.255</v>
      </c>
      <c r="T9" s="19" t="n">
        <f aca="false">MIN(Q9,S9)</f>
        <v>3.255</v>
      </c>
      <c r="U9" s="19" t="n">
        <f aca="false">R9</f>
        <v>248</v>
      </c>
      <c r="V9" s="19" t="n">
        <f aca="false">Q9-T9</f>
        <v>3.7234231605117</v>
      </c>
      <c r="W9" s="19" t="n">
        <f aca="false">CE8</f>
        <v>44</v>
      </c>
      <c r="X9" s="19" t="n">
        <f aca="false">W9*(CL_SOFR+CL_AA_SP)/4</f>
        <v>0.6325</v>
      </c>
      <c r="Y9" s="19" t="n">
        <f aca="false">MIN(V9,X9)</f>
        <v>0.6325</v>
      </c>
      <c r="Z9" s="19" t="n">
        <f aca="false">W9</f>
        <v>44</v>
      </c>
      <c r="AA9" s="19" t="n">
        <f aca="false">V9-Y9</f>
        <v>3.0909231605117</v>
      </c>
      <c r="AB9" s="20" t="n">
        <f aca="false">IF((U9+Z9)&gt;0,(O9+N9)/(U9+Z9),9.9)</f>
        <v>1.34047912881256</v>
      </c>
      <c r="AC9" s="19" t="n">
        <f aca="false">IF(AND(B9&lt;CL_LIFE,AB9&lt;CL_AA_TR),MIN(AA9,(U9+Z9)-(O9+N9)/CL_AA_TR),0)</f>
        <v>0</v>
      </c>
      <c r="AD9" s="19" t="n">
        <f aca="false">U9-MIN(U9,MAX(0,AC9-(0)))</f>
        <v>248</v>
      </c>
      <c r="AE9" s="19" t="n">
        <f aca="false">Z9-MIN(Z9,MAX(0,AC9-(U9)))</f>
        <v>44</v>
      </c>
      <c r="AF9" s="19" t="n">
        <f aca="false">AJ9-MIN(AJ9,MAX(0,AC9-(U9+Z9)))</f>
        <v>24</v>
      </c>
      <c r="AG9" s="19" t="n">
        <f aca="false">AW9-MIN(AW9,MAX(0,AC9-(U9+Z9+AJ9)))</f>
        <v>24</v>
      </c>
      <c r="AH9" s="19" t="n">
        <f aca="false">BJ9-MIN(BJ9,MAX(0,AC9-(U9+Z9+AJ9+AW9)))</f>
        <v>16</v>
      </c>
      <c r="AI9" s="19" t="n">
        <f aca="false">AA9-AC9</f>
        <v>3.0909231605117</v>
      </c>
      <c r="AJ9" s="19" t="n">
        <f aca="false">CF8</f>
        <v>24</v>
      </c>
      <c r="AK9" s="19" t="n">
        <f aca="false">AJ9*(CL_SOFR+CL_A_SP)/4</f>
        <v>0.369</v>
      </c>
      <c r="AL9" s="19" t="n">
        <f aca="false">MIN(AI9,AK9)</f>
        <v>0.369</v>
      </c>
      <c r="AM9" s="19" t="n">
        <f aca="false">AF9+AK9-AL9</f>
        <v>24</v>
      </c>
      <c r="AN9" s="19" t="n">
        <f aca="false">AI9-AL9</f>
        <v>2.7219231605117</v>
      </c>
      <c r="AO9" s="20" t="n">
        <f aca="false">IF((AD9+AE9+AM9)&gt;0,(O9+N9)/(AD9+AE9+AM9),9.9)</f>
        <v>1.23867058738376</v>
      </c>
      <c r="AP9" s="19" t="n">
        <f aca="false">IF(AND(B9&lt;CL_LIFE,AO9&lt;CL_A_TR),MIN(AN9,(AD9+AE9+AM9)-(O9+N9)/CL_A_TR),0)</f>
        <v>0</v>
      </c>
      <c r="AQ9" s="19" t="n">
        <f aca="false">AD9-MIN(AD9,MAX(0,AP9-(0)))</f>
        <v>248</v>
      </c>
      <c r="AR9" s="19" t="n">
        <f aca="false">AE9-MIN(AE9,MAX(0,AP9-(AD9)))</f>
        <v>44</v>
      </c>
      <c r="AS9" s="19" t="n">
        <f aca="false">AM9-MIN(AM9,MAX(0,AP9-(AD9+AE9)))</f>
        <v>24</v>
      </c>
      <c r="AT9" s="19" t="n">
        <f aca="false">AG9-MIN(AG9,MAX(0,AP9-(AD9+AE9+AM9)))</f>
        <v>24</v>
      </c>
      <c r="AU9" s="19" t="n">
        <f aca="false">AH9-MIN(AH9,MAX(0,AP9-(AD9+AE9+AM9+AG9)))</f>
        <v>16</v>
      </c>
      <c r="AV9" s="19" t="n">
        <f aca="false">AN9-AP9</f>
        <v>2.7219231605117</v>
      </c>
      <c r="AW9" s="19" t="n">
        <f aca="false">CG8</f>
        <v>24</v>
      </c>
      <c r="AX9" s="19" t="n">
        <f aca="false">AW9*(CL_SOFR+CL_BBB_SP)/4</f>
        <v>0.432</v>
      </c>
      <c r="AY9" s="19" t="n">
        <f aca="false">MIN(AV9,AX9)</f>
        <v>0.432</v>
      </c>
      <c r="AZ9" s="19" t="n">
        <f aca="false">AT9+AX9-AY9</f>
        <v>24</v>
      </c>
      <c r="BA9" s="19" t="n">
        <f aca="false">AV9-AY9</f>
        <v>2.2899231605117</v>
      </c>
      <c r="BB9" s="20" t="n">
        <f aca="false">IF((AQ9+AR9+AS9+AZ9)&gt;0,(O9+N9)/(AQ9+AR9+AS9+AZ9),9.9)</f>
        <v>1.15123501650961</v>
      </c>
      <c r="BC9" s="19" t="n">
        <f aca="false">IF(AND(B9&lt;CL_LIFE,BB9&lt;CL_BBB_TR),MIN(BA9,(AQ9+AR9+AS9+AZ9)-(O9+N9)/CL_BBB_TR),0)</f>
        <v>0</v>
      </c>
      <c r="BD9" s="19" t="n">
        <f aca="false">AQ9-MIN(AQ9,MAX(0,BC9-(0)))</f>
        <v>248</v>
      </c>
      <c r="BE9" s="19" t="n">
        <f aca="false">AR9-MIN(AR9,MAX(0,BC9-(AQ9)))</f>
        <v>44</v>
      </c>
      <c r="BF9" s="19" t="n">
        <f aca="false">AS9-MIN(AS9,MAX(0,BC9-(AQ9+AR9)))</f>
        <v>24</v>
      </c>
      <c r="BG9" s="19" t="n">
        <f aca="false">AZ9-MIN(AZ9,MAX(0,BC9-(AQ9+AR9+AS9)))</f>
        <v>24</v>
      </c>
      <c r="BH9" s="19" t="n">
        <f aca="false">AU9-MIN(AU9,MAX(0,BC9-(AQ9+AR9+AS9+AZ9)))</f>
        <v>16</v>
      </c>
      <c r="BI9" s="19" t="n">
        <f aca="false">BA9-BC9</f>
        <v>2.2899231605117</v>
      </c>
      <c r="BJ9" s="19" t="n">
        <f aca="false">CH8</f>
        <v>16</v>
      </c>
      <c r="BK9" s="19" t="n">
        <f aca="false">BJ9*(CL_SOFR+CL_BB_SP)/4</f>
        <v>0.396</v>
      </c>
      <c r="BL9" s="19" t="n">
        <f aca="false">MIN(BI9,BK9)</f>
        <v>0.396</v>
      </c>
      <c r="BM9" s="19" t="n">
        <f aca="false">BH9+BK9-BL9</f>
        <v>16</v>
      </c>
      <c r="BN9" s="19" t="n">
        <f aca="false">BI9-BL9</f>
        <v>1.8939231605117</v>
      </c>
      <c r="BO9" s="20" t="n">
        <f aca="false">IF((BD9+BE9+BF9+BG9+BM9)&gt;0,(O9+N9)/(BD9+BE9+BF9+BG9+BM9),9.9)</f>
        <v>1.0994941168912</v>
      </c>
      <c r="BP9" s="19" t="n">
        <f aca="false">IF(AND(B9&lt;CL_LIFE,BO9&lt;CL_BB_TR),MIN(BN9,(BD9+BE9+BF9+BG9+BM9)-(O9+N9)/CL_BB_TR),0)</f>
        <v>0</v>
      </c>
      <c r="BQ9" s="19" t="n">
        <f aca="false">BD9-MIN(BD9,MAX(0,BP9-(0)))</f>
        <v>248</v>
      </c>
      <c r="BR9" s="19" t="n">
        <f aca="false">BE9-MIN(BE9,MAX(0,BP9-(BD9)))</f>
        <v>44</v>
      </c>
      <c r="BS9" s="19" t="n">
        <f aca="false">BF9-MIN(BF9,MAX(0,BP9-(BD9+BE9)))</f>
        <v>24</v>
      </c>
      <c r="BT9" s="19" t="n">
        <f aca="false">BG9-MIN(BG9,MAX(0,BP9-(BD9+BE9+BF9)))</f>
        <v>24</v>
      </c>
      <c r="BU9" s="19" t="n">
        <f aca="false">BM9-MIN(BM9,MAX(0,BP9-(BD9+BE9+BF9+BG9)))</f>
        <v>16</v>
      </c>
      <c r="BV9" s="19" t="n">
        <f aca="false">BN9-BP9</f>
        <v>1.8939231605117</v>
      </c>
      <c r="BW9" s="19" t="n">
        <f aca="false">MIN(BV9,E9*CL_SUBF/4)</f>
        <v>0.29636137186979</v>
      </c>
      <c r="BX9" s="19" t="n">
        <f aca="false">BV9-BW9</f>
        <v>1.59756178864191</v>
      </c>
      <c r="BY9" s="19" t="n">
        <f aca="false">MIN(BQ9,MAX(0,N9-(0)))</f>
        <v>0</v>
      </c>
      <c r="BZ9" s="19" t="n">
        <f aca="false">MIN(BR9,MAX(0,N9-(BQ9)))</f>
        <v>0</v>
      </c>
      <c r="CA9" s="19" t="n">
        <f aca="false">MIN(BS9,MAX(0,N9-(BQ9+BR9)))</f>
        <v>0</v>
      </c>
      <c r="CB9" s="19" t="n">
        <f aca="false">MIN(BT9,MAX(0,N9-(BQ9+BR9+BS9)))</f>
        <v>0</v>
      </c>
      <c r="CC9" s="19" t="n">
        <f aca="false">MIN(BU9,MAX(0,N9-(BQ9+BR9+BS9+BT9)))</f>
        <v>0</v>
      </c>
      <c r="CD9" s="19" t="n">
        <f aca="false">BQ9-BY9</f>
        <v>248</v>
      </c>
      <c r="CE9" s="19" t="n">
        <f aca="false">BR9-BZ9</f>
        <v>44</v>
      </c>
      <c r="CF9" s="19" t="n">
        <f aca="false">BS9-CA9</f>
        <v>24</v>
      </c>
      <c r="CG9" s="19" t="n">
        <f aca="false">BT9-CB9</f>
        <v>24</v>
      </c>
      <c r="CH9" s="19" t="n">
        <f aca="false">BU9-CC9</f>
        <v>16</v>
      </c>
      <c r="CI9" s="19" t="n">
        <f aca="false">MAX(0,N9-(BQ9+BR9+BS9+BT9+BU9))</f>
        <v>0</v>
      </c>
      <c r="CJ9" s="19" t="n">
        <f aca="false">BX9+CI9</f>
        <v>1.59756178864191</v>
      </c>
      <c r="CK9" s="19" t="n">
        <f aca="false">AC9+AP9+BC9+BP9</f>
        <v>0</v>
      </c>
      <c r="CL9" s="18" t="n">
        <f aca="false">IF(OR(AND(B9&lt;CL_LIFE,AB9&lt;CL_AA_TR),AND(B9&lt;CL_LIFE,AO9&lt;CL_A_TR),AND(B9&lt;CL_LIFE,BB9&lt;CL_BBB_TR),AND(B9&lt;CL_LIFE,BO9&lt;CL_BB_TR)),1,0)</f>
        <v>0</v>
      </c>
    </row>
    <row r="10" customFormat="false" ht="15" hidden="false" customHeight="false" outlineLevel="0" collapsed="false">
      <c r="B10" s="18" t="n">
        <v>6</v>
      </c>
      <c r="C10" s="18" t="n">
        <f aca="false">INT((B10-1)/4)+1</f>
        <v>2</v>
      </c>
      <c r="D10" s="20" t="n">
        <f aca="false">INDEX(CL_CDR_SEVERE,1,C10)</f>
        <v>0.12</v>
      </c>
      <c r="E10" s="19" t="n">
        <f aca="false">O9</f>
        <v>391.419905613269</v>
      </c>
      <c r="F10" s="19" t="n">
        <f aca="false">E10*(1-(1-D10)^0.25)</f>
        <v>12.3113584277299</v>
      </c>
      <c r="G10" s="19" t="n">
        <f aca="false">F10*CL_REC</f>
        <v>8.61795089941091</v>
      </c>
      <c r="H10" s="19" t="n">
        <f aca="false">F10-G10</f>
        <v>3.69340752831896</v>
      </c>
      <c r="I10" s="19" t="n">
        <f aca="false">E10-F10</f>
        <v>379.108547185539</v>
      </c>
      <c r="J10" s="19" t="n">
        <f aca="false">I10*(CL_SOFR+CL_WAS)/4</f>
        <v>7.10828525972885</v>
      </c>
      <c r="K10" s="19" t="n">
        <f aca="false">IF(B10&lt;=CL_RP,0,I10*(1-(1-CL_PP)^0.25))</f>
        <v>0</v>
      </c>
      <c r="L10" s="19" t="n">
        <f aca="false">IF(B10&lt;=CL_RP,I10+G10,I10-K10)</f>
        <v>387.72649808495</v>
      </c>
      <c r="M10" s="19" t="n">
        <f aca="false">IF(B10=CL_LIFE,L10*CL_PX,0)</f>
        <v>0</v>
      </c>
      <c r="N10" s="19" t="n">
        <f aca="false">IF(B10&lt;=CL_RP,0,K10+G10)+M10</f>
        <v>0</v>
      </c>
      <c r="O10" s="19" t="n">
        <f aca="false">IF(B10&gt;=CL_LIFE,0,L10)</f>
        <v>387.72649808495</v>
      </c>
      <c r="P10" s="19" t="n">
        <f aca="false">MIN(J10,E10*(CL_SEXP+CL_SFEE)/4)</f>
        <v>0.195709952806634</v>
      </c>
      <c r="Q10" s="19" t="n">
        <f aca="false">J10-P10</f>
        <v>6.91257530692222</v>
      </c>
      <c r="R10" s="19" t="n">
        <f aca="false">CD9</f>
        <v>248</v>
      </c>
      <c r="S10" s="19" t="n">
        <f aca="false">R10*(CL_SOFR+CL_AAA_SP)/4</f>
        <v>3.255</v>
      </c>
      <c r="T10" s="19" t="n">
        <f aca="false">MIN(Q10,S10)</f>
        <v>3.255</v>
      </c>
      <c r="U10" s="19" t="n">
        <f aca="false">R10</f>
        <v>248</v>
      </c>
      <c r="V10" s="19" t="n">
        <f aca="false">Q10-T10</f>
        <v>3.65757530692222</v>
      </c>
      <c r="W10" s="19" t="n">
        <f aca="false">CE9</f>
        <v>44</v>
      </c>
      <c r="X10" s="19" t="n">
        <f aca="false">W10*(CL_SOFR+CL_AA_SP)/4</f>
        <v>0.6325</v>
      </c>
      <c r="Y10" s="19" t="n">
        <f aca="false">MIN(V10,X10)</f>
        <v>0.6325</v>
      </c>
      <c r="Z10" s="19" t="n">
        <f aca="false">W10</f>
        <v>44</v>
      </c>
      <c r="AA10" s="19" t="n">
        <f aca="false">V10-Y10</f>
        <v>3.02507530692222</v>
      </c>
      <c r="AB10" s="20" t="n">
        <f aca="false">IF((U10+Z10)&gt;0,(O10+N10)/(U10+Z10),9.9)</f>
        <v>1.32783047289366</v>
      </c>
      <c r="AC10" s="19" t="n">
        <f aca="false">IF(AND(B10&lt;CL_LIFE,AB10&lt;CL_AA_TR),MIN(AA10,(U10+Z10)-(O10+N10)/CL_AA_TR),0)</f>
        <v>0</v>
      </c>
      <c r="AD10" s="19" t="n">
        <f aca="false">U10-MIN(U10,MAX(0,AC10-(0)))</f>
        <v>248</v>
      </c>
      <c r="AE10" s="19" t="n">
        <f aca="false">Z10-MIN(Z10,MAX(0,AC10-(U10)))</f>
        <v>44</v>
      </c>
      <c r="AF10" s="19" t="n">
        <f aca="false">AJ10-MIN(AJ10,MAX(0,AC10-(U10+Z10)))</f>
        <v>24</v>
      </c>
      <c r="AG10" s="19" t="n">
        <f aca="false">AW10-MIN(AW10,MAX(0,AC10-(U10+Z10+AJ10)))</f>
        <v>24</v>
      </c>
      <c r="AH10" s="19" t="n">
        <f aca="false">BJ10-MIN(BJ10,MAX(0,AC10-(U10+Z10+AJ10+AW10)))</f>
        <v>16</v>
      </c>
      <c r="AI10" s="19" t="n">
        <f aca="false">AA10-AC10</f>
        <v>3.02507530692222</v>
      </c>
      <c r="AJ10" s="19" t="n">
        <f aca="false">CF9</f>
        <v>24</v>
      </c>
      <c r="AK10" s="19" t="n">
        <f aca="false">AJ10*(CL_SOFR+CL_A_SP)/4</f>
        <v>0.369</v>
      </c>
      <c r="AL10" s="19" t="n">
        <f aca="false">MIN(AI10,AK10)</f>
        <v>0.369</v>
      </c>
      <c r="AM10" s="19" t="n">
        <f aca="false">AF10+AK10-AL10</f>
        <v>24</v>
      </c>
      <c r="AN10" s="19" t="n">
        <f aca="false">AI10-AL10</f>
        <v>2.65607530692222</v>
      </c>
      <c r="AO10" s="20" t="n">
        <f aca="false">IF((AD10+AE10+AM10)&gt;0,(O10+N10)/(AD10+AE10+AM10),9.9)</f>
        <v>1.22698258887642</v>
      </c>
      <c r="AP10" s="19" t="n">
        <f aca="false">IF(AND(B10&lt;CL_LIFE,AO10&lt;CL_A_TR),MIN(AN10,(AD10+AE10+AM10)-(O10+N10)/CL_A_TR),0)</f>
        <v>0</v>
      </c>
      <c r="AQ10" s="19" t="n">
        <f aca="false">AD10-MIN(AD10,MAX(0,AP10-(0)))</f>
        <v>248</v>
      </c>
      <c r="AR10" s="19" t="n">
        <f aca="false">AE10-MIN(AE10,MAX(0,AP10-(AD10)))</f>
        <v>44</v>
      </c>
      <c r="AS10" s="19" t="n">
        <f aca="false">AM10-MIN(AM10,MAX(0,AP10-(AD10+AE10)))</f>
        <v>24</v>
      </c>
      <c r="AT10" s="19" t="n">
        <f aca="false">AG10-MIN(AG10,MAX(0,AP10-(AD10+AE10+AM10)))</f>
        <v>24</v>
      </c>
      <c r="AU10" s="19" t="n">
        <f aca="false">AH10-MIN(AH10,MAX(0,AP10-(AD10+AE10+AM10+AG10)))</f>
        <v>16</v>
      </c>
      <c r="AV10" s="19" t="n">
        <f aca="false">AN10-AP10</f>
        <v>2.65607530692222</v>
      </c>
      <c r="AW10" s="19" t="n">
        <f aca="false">CG9</f>
        <v>24</v>
      </c>
      <c r="AX10" s="19" t="n">
        <f aca="false">AW10*(CL_SOFR+CL_BBB_SP)/4</f>
        <v>0.432</v>
      </c>
      <c r="AY10" s="19" t="n">
        <f aca="false">MIN(AV10,AX10)</f>
        <v>0.432</v>
      </c>
      <c r="AZ10" s="19" t="n">
        <f aca="false">AT10+AX10-AY10</f>
        <v>24</v>
      </c>
      <c r="BA10" s="19" t="n">
        <f aca="false">AV10-AY10</f>
        <v>2.22407530692222</v>
      </c>
      <c r="BB10" s="20" t="n">
        <f aca="false">IF((AQ10+AR10+AS10+AZ10)&gt;0,(O10+N10)/(AQ10+AR10+AS10+AZ10),9.9)</f>
        <v>1.14037205319103</v>
      </c>
      <c r="BC10" s="19" t="n">
        <f aca="false">IF(AND(B10&lt;CL_LIFE,BB10&lt;CL_BBB_TR),MIN(BA10,(AQ10+AR10+AS10+AZ10)-(O10+N10)/CL_BBB_TR),0)</f>
        <v>0</v>
      </c>
      <c r="BD10" s="19" t="n">
        <f aca="false">AQ10-MIN(AQ10,MAX(0,BC10-(0)))</f>
        <v>248</v>
      </c>
      <c r="BE10" s="19" t="n">
        <f aca="false">AR10-MIN(AR10,MAX(0,BC10-(AQ10)))</f>
        <v>44</v>
      </c>
      <c r="BF10" s="19" t="n">
        <f aca="false">AS10-MIN(AS10,MAX(0,BC10-(AQ10+AR10)))</f>
        <v>24</v>
      </c>
      <c r="BG10" s="19" t="n">
        <f aca="false">AZ10-MIN(AZ10,MAX(0,BC10-(AQ10+AR10+AS10)))</f>
        <v>24</v>
      </c>
      <c r="BH10" s="19" t="n">
        <f aca="false">AU10-MIN(AU10,MAX(0,BC10-(AQ10+AR10+AS10+AZ10)))</f>
        <v>16</v>
      </c>
      <c r="BI10" s="19" t="n">
        <f aca="false">BA10-BC10</f>
        <v>2.22407530692222</v>
      </c>
      <c r="BJ10" s="19" t="n">
        <f aca="false">CH9</f>
        <v>16</v>
      </c>
      <c r="BK10" s="19" t="n">
        <f aca="false">BJ10*(CL_SOFR+CL_BB_SP)/4</f>
        <v>0.396</v>
      </c>
      <c r="BL10" s="19" t="n">
        <f aca="false">MIN(BI10,BK10)</f>
        <v>0.396</v>
      </c>
      <c r="BM10" s="19" t="n">
        <f aca="false">BH10+BK10-BL10</f>
        <v>16</v>
      </c>
      <c r="BN10" s="19" t="n">
        <f aca="false">BI10-BL10</f>
        <v>1.82807530692222</v>
      </c>
      <c r="BO10" s="20" t="n">
        <f aca="false">IF((BD10+BE10+BF10+BG10+BM10)&gt;0,(O10+N10)/(BD10+BE10+BF10+BG10+BM10),9.9)</f>
        <v>1.08911937664312</v>
      </c>
      <c r="BP10" s="19" t="n">
        <f aca="false">IF(AND(B10&lt;CL_LIFE,BO10&lt;CL_BB_TR),MIN(BN10,(BD10+BE10+BF10+BG10+BM10)-(O10+N10)/CL_BB_TR),0)</f>
        <v>0</v>
      </c>
      <c r="BQ10" s="19" t="n">
        <f aca="false">BD10-MIN(BD10,MAX(0,BP10-(0)))</f>
        <v>248</v>
      </c>
      <c r="BR10" s="19" t="n">
        <f aca="false">BE10-MIN(BE10,MAX(0,BP10-(BD10)))</f>
        <v>44</v>
      </c>
      <c r="BS10" s="19" t="n">
        <f aca="false">BF10-MIN(BF10,MAX(0,BP10-(BD10+BE10)))</f>
        <v>24</v>
      </c>
      <c r="BT10" s="19" t="n">
        <f aca="false">BG10-MIN(BG10,MAX(0,BP10-(BD10+BE10+BF10)))</f>
        <v>24</v>
      </c>
      <c r="BU10" s="19" t="n">
        <f aca="false">BM10-MIN(BM10,MAX(0,BP10-(BD10+BE10+BF10+BG10)))</f>
        <v>16</v>
      </c>
      <c r="BV10" s="19" t="n">
        <f aca="false">BN10-BP10</f>
        <v>1.82807530692222</v>
      </c>
      <c r="BW10" s="19" t="n">
        <f aca="false">MIN(BV10,E10*CL_SUBF/4)</f>
        <v>0.293564929209952</v>
      </c>
      <c r="BX10" s="19" t="n">
        <f aca="false">BV10-BW10</f>
        <v>1.53451037771227</v>
      </c>
      <c r="BY10" s="19" t="n">
        <f aca="false">MIN(BQ10,MAX(0,N10-(0)))</f>
        <v>0</v>
      </c>
      <c r="BZ10" s="19" t="n">
        <f aca="false">MIN(BR10,MAX(0,N10-(BQ10)))</f>
        <v>0</v>
      </c>
      <c r="CA10" s="19" t="n">
        <f aca="false">MIN(BS10,MAX(0,N10-(BQ10+BR10)))</f>
        <v>0</v>
      </c>
      <c r="CB10" s="19" t="n">
        <f aca="false">MIN(BT10,MAX(0,N10-(BQ10+BR10+BS10)))</f>
        <v>0</v>
      </c>
      <c r="CC10" s="19" t="n">
        <f aca="false">MIN(BU10,MAX(0,N10-(BQ10+BR10+BS10+BT10)))</f>
        <v>0</v>
      </c>
      <c r="CD10" s="19" t="n">
        <f aca="false">BQ10-BY10</f>
        <v>248</v>
      </c>
      <c r="CE10" s="19" t="n">
        <f aca="false">BR10-BZ10</f>
        <v>44</v>
      </c>
      <c r="CF10" s="19" t="n">
        <f aca="false">BS10-CA10</f>
        <v>24</v>
      </c>
      <c r="CG10" s="19" t="n">
        <f aca="false">BT10-CB10</f>
        <v>24</v>
      </c>
      <c r="CH10" s="19" t="n">
        <f aca="false">BU10-CC10</f>
        <v>16</v>
      </c>
      <c r="CI10" s="19" t="n">
        <f aca="false">MAX(0,N10-(BQ10+BR10+BS10+BT10+BU10))</f>
        <v>0</v>
      </c>
      <c r="CJ10" s="19" t="n">
        <f aca="false">BX10+CI10</f>
        <v>1.53451037771227</v>
      </c>
      <c r="CK10" s="19" t="n">
        <f aca="false">AC10+AP10+BC10+BP10</f>
        <v>0</v>
      </c>
      <c r="CL10" s="18" t="n">
        <f aca="false">IF(OR(AND(B10&lt;CL_LIFE,AB10&lt;CL_AA_TR),AND(B10&lt;CL_LIFE,AO10&lt;CL_A_TR),AND(B10&lt;CL_LIFE,BB10&lt;CL_BBB_TR),AND(B10&lt;CL_LIFE,BO10&lt;CL_BB_TR)),1,0)</f>
        <v>0</v>
      </c>
    </row>
    <row r="11" customFormat="false" ht="15" hidden="false" customHeight="false" outlineLevel="0" collapsed="false">
      <c r="B11" s="18" t="n">
        <v>7</v>
      </c>
      <c r="C11" s="18" t="n">
        <f aca="false">INT((B11-1)/4)+1</f>
        <v>2</v>
      </c>
      <c r="D11" s="20" t="n">
        <f aca="false">INDEX(CL_CDR_SEVERE,1,C11)</f>
        <v>0.12</v>
      </c>
      <c r="E11" s="19" t="n">
        <f aca="false">O10</f>
        <v>387.72649808495</v>
      </c>
      <c r="F11" s="19" t="n">
        <f aca="false">E11*(1-(1-D11)^0.25)</f>
        <v>12.1951894152481</v>
      </c>
      <c r="G11" s="19" t="n">
        <f aca="false">F11*CL_REC</f>
        <v>8.53663259067366</v>
      </c>
      <c r="H11" s="19" t="n">
        <f aca="false">F11-G11</f>
        <v>3.65855682457442</v>
      </c>
      <c r="I11" s="19" t="n">
        <f aca="false">E11-F11</f>
        <v>375.531308669702</v>
      </c>
      <c r="J11" s="19" t="n">
        <f aca="false">I11*(CL_SOFR+CL_WAS)/4</f>
        <v>7.04121203755691</v>
      </c>
      <c r="K11" s="19" t="n">
        <f aca="false">IF(B11&lt;=CL_RP,0,I11*(1-(1-CL_PP)^0.25))</f>
        <v>0</v>
      </c>
      <c r="L11" s="19" t="n">
        <f aca="false">IF(B11&lt;=CL_RP,I11+G11,I11-K11)</f>
        <v>384.067941260375</v>
      </c>
      <c r="M11" s="19" t="n">
        <f aca="false">IF(B11=CL_LIFE,L11*CL_PX,0)</f>
        <v>0</v>
      </c>
      <c r="N11" s="19" t="n">
        <f aca="false">IF(B11&lt;=CL_RP,0,K11+G11)+M11</f>
        <v>0</v>
      </c>
      <c r="O11" s="19" t="n">
        <f aca="false">IF(B11&gt;=CL_LIFE,0,L11)</f>
        <v>384.067941260375</v>
      </c>
      <c r="P11" s="19" t="n">
        <f aca="false">MIN(J11,E11*(CL_SEXP+CL_SFEE)/4)</f>
        <v>0.193863249042475</v>
      </c>
      <c r="Q11" s="19" t="n">
        <f aca="false">J11-P11</f>
        <v>6.84734878851443</v>
      </c>
      <c r="R11" s="19" t="n">
        <f aca="false">CD10</f>
        <v>248</v>
      </c>
      <c r="S11" s="19" t="n">
        <f aca="false">R11*(CL_SOFR+CL_AAA_SP)/4</f>
        <v>3.255</v>
      </c>
      <c r="T11" s="19" t="n">
        <f aca="false">MIN(Q11,S11)</f>
        <v>3.255</v>
      </c>
      <c r="U11" s="19" t="n">
        <f aca="false">R11</f>
        <v>248</v>
      </c>
      <c r="V11" s="19" t="n">
        <f aca="false">Q11-T11</f>
        <v>3.59234878851443</v>
      </c>
      <c r="W11" s="19" t="n">
        <f aca="false">CE10</f>
        <v>44</v>
      </c>
      <c r="X11" s="19" t="n">
        <f aca="false">W11*(CL_SOFR+CL_AA_SP)/4</f>
        <v>0.6325</v>
      </c>
      <c r="Y11" s="19" t="n">
        <f aca="false">MIN(V11,X11)</f>
        <v>0.6325</v>
      </c>
      <c r="Z11" s="19" t="n">
        <f aca="false">W11</f>
        <v>44</v>
      </c>
      <c r="AA11" s="19" t="n">
        <f aca="false">V11-Y11</f>
        <v>2.95984878851443</v>
      </c>
      <c r="AB11" s="20" t="n">
        <f aca="false">IF((U11+Z11)&gt;0,(O11+N11)/(U11+Z11),9.9)</f>
        <v>1.31530116869992</v>
      </c>
      <c r="AC11" s="19" t="n">
        <f aca="false">IF(AND(B11&lt;CL_LIFE,AB11&lt;CL_AA_TR),MIN(AA11,(U11+Z11)-(O11+N11)/CL_AA_TR),0)</f>
        <v>0</v>
      </c>
      <c r="AD11" s="19" t="n">
        <f aca="false">U11-MIN(U11,MAX(0,AC11-(0)))</f>
        <v>248</v>
      </c>
      <c r="AE11" s="19" t="n">
        <f aca="false">Z11-MIN(Z11,MAX(0,AC11-(U11)))</f>
        <v>44</v>
      </c>
      <c r="AF11" s="19" t="n">
        <f aca="false">AJ11-MIN(AJ11,MAX(0,AC11-(U11+Z11)))</f>
        <v>24</v>
      </c>
      <c r="AG11" s="19" t="n">
        <f aca="false">AW11-MIN(AW11,MAX(0,AC11-(U11+Z11+AJ11)))</f>
        <v>24</v>
      </c>
      <c r="AH11" s="19" t="n">
        <f aca="false">BJ11-MIN(BJ11,MAX(0,AC11-(U11+Z11+AJ11+AW11)))</f>
        <v>16</v>
      </c>
      <c r="AI11" s="19" t="n">
        <f aca="false">AA11-AC11</f>
        <v>2.95984878851443</v>
      </c>
      <c r="AJ11" s="19" t="n">
        <f aca="false">CF10</f>
        <v>24</v>
      </c>
      <c r="AK11" s="19" t="n">
        <f aca="false">AJ11*(CL_SOFR+CL_A_SP)/4</f>
        <v>0.369</v>
      </c>
      <c r="AL11" s="19" t="n">
        <f aca="false">MIN(AI11,AK11)</f>
        <v>0.369</v>
      </c>
      <c r="AM11" s="19" t="n">
        <f aca="false">AF11+AK11-AL11</f>
        <v>24</v>
      </c>
      <c r="AN11" s="19" t="n">
        <f aca="false">AI11-AL11</f>
        <v>2.59084878851443</v>
      </c>
      <c r="AO11" s="20" t="n">
        <f aca="false">IF((AD11+AE11+AM11)&gt;0,(O11+N11)/(AD11+AE11+AM11),9.9)</f>
        <v>1.21540487740625</v>
      </c>
      <c r="AP11" s="19" t="n">
        <f aca="false">IF(AND(B11&lt;CL_LIFE,AO11&lt;CL_A_TR),MIN(AN11,(AD11+AE11+AM11)-(O11+N11)/CL_A_TR),0)</f>
        <v>0</v>
      </c>
      <c r="AQ11" s="19" t="n">
        <f aca="false">AD11-MIN(AD11,MAX(0,AP11-(0)))</f>
        <v>248</v>
      </c>
      <c r="AR11" s="19" t="n">
        <f aca="false">AE11-MIN(AE11,MAX(0,AP11-(AD11)))</f>
        <v>44</v>
      </c>
      <c r="AS11" s="19" t="n">
        <f aca="false">AM11-MIN(AM11,MAX(0,AP11-(AD11+AE11)))</f>
        <v>24</v>
      </c>
      <c r="AT11" s="19" t="n">
        <f aca="false">AG11-MIN(AG11,MAX(0,AP11-(AD11+AE11+AM11)))</f>
        <v>24</v>
      </c>
      <c r="AU11" s="19" t="n">
        <f aca="false">AH11-MIN(AH11,MAX(0,AP11-(AD11+AE11+AM11+AG11)))</f>
        <v>16</v>
      </c>
      <c r="AV11" s="19" t="n">
        <f aca="false">AN11-AP11</f>
        <v>2.59084878851443</v>
      </c>
      <c r="AW11" s="19" t="n">
        <f aca="false">CG10</f>
        <v>24</v>
      </c>
      <c r="AX11" s="19" t="n">
        <f aca="false">AW11*(CL_SOFR+CL_BBB_SP)/4</f>
        <v>0.432</v>
      </c>
      <c r="AY11" s="19" t="n">
        <f aca="false">MIN(AV11,AX11)</f>
        <v>0.432</v>
      </c>
      <c r="AZ11" s="19" t="n">
        <f aca="false">AT11+AX11-AY11</f>
        <v>24</v>
      </c>
      <c r="BA11" s="19" t="n">
        <f aca="false">AV11-AY11</f>
        <v>2.15884878851443</v>
      </c>
      <c r="BB11" s="20" t="n">
        <f aca="false">IF((AQ11+AR11+AS11+AZ11)&gt;0,(O11+N11)/(AQ11+AR11+AS11+AZ11),9.9)</f>
        <v>1.12961159194228</v>
      </c>
      <c r="BC11" s="19" t="n">
        <f aca="false">IF(AND(B11&lt;CL_LIFE,BB11&lt;CL_BBB_TR),MIN(BA11,(AQ11+AR11+AS11+AZ11)-(O11+N11)/CL_BBB_TR),0)</f>
        <v>0</v>
      </c>
      <c r="BD11" s="19" t="n">
        <f aca="false">AQ11-MIN(AQ11,MAX(0,BC11-(0)))</f>
        <v>248</v>
      </c>
      <c r="BE11" s="19" t="n">
        <f aca="false">AR11-MIN(AR11,MAX(0,BC11-(AQ11)))</f>
        <v>44</v>
      </c>
      <c r="BF11" s="19" t="n">
        <f aca="false">AS11-MIN(AS11,MAX(0,BC11-(AQ11+AR11)))</f>
        <v>24</v>
      </c>
      <c r="BG11" s="19" t="n">
        <f aca="false">AZ11-MIN(AZ11,MAX(0,BC11-(AQ11+AR11+AS11)))</f>
        <v>24</v>
      </c>
      <c r="BH11" s="19" t="n">
        <f aca="false">AU11-MIN(AU11,MAX(0,BC11-(AQ11+AR11+AS11+AZ11)))</f>
        <v>16</v>
      </c>
      <c r="BI11" s="19" t="n">
        <f aca="false">BA11-BC11</f>
        <v>2.15884878851443</v>
      </c>
      <c r="BJ11" s="19" t="n">
        <f aca="false">CH10</f>
        <v>16</v>
      </c>
      <c r="BK11" s="19" t="n">
        <f aca="false">BJ11*(CL_SOFR+CL_BB_SP)/4</f>
        <v>0.396</v>
      </c>
      <c r="BL11" s="19" t="n">
        <f aca="false">MIN(BI11,BK11)</f>
        <v>0.396</v>
      </c>
      <c r="BM11" s="19" t="n">
        <f aca="false">BH11+BK11-BL11</f>
        <v>16</v>
      </c>
      <c r="BN11" s="19" t="n">
        <f aca="false">BI11-BL11</f>
        <v>1.76284878851443</v>
      </c>
      <c r="BO11" s="20" t="n">
        <f aca="false">IF((BD11+BE11+BF11+BG11+BM11)&gt;0,(O11+N11)/(BD11+BE11+BF11+BG11+BM11),9.9)</f>
        <v>1.07884253163027</v>
      </c>
      <c r="BP11" s="19" t="n">
        <f aca="false">IF(AND(B11&lt;CL_LIFE,BO11&lt;CL_BB_TR),MIN(BN11,(BD11+BE11+BF11+BG11+BM11)-(O11+N11)/CL_BB_TR),0)</f>
        <v>0</v>
      </c>
      <c r="BQ11" s="19" t="n">
        <f aca="false">BD11-MIN(BD11,MAX(0,BP11-(0)))</f>
        <v>248</v>
      </c>
      <c r="BR11" s="19" t="n">
        <f aca="false">BE11-MIN(BE11,MAX(0,BP11-(BD11)))</f>
        <v>44</v>
      </c>
      <c r="BS11" s="19" t="n">
        <f aca="false">BF11-MIN(BF11,MAX(0,BP11-(BD11+BE11)))</f>
        <v>24</v>
      </c>
      <c r="BT11" s="19" t="n">
        <f aca="false">BG11-MIN(BG11,MAX(0,BP11-(BD11+BE11+BF11)))</f>
        <v>24</v>
      </c>
      <c r="BU11" s="19" t="n">
        <f aca="false">BM11-MIN(BM11,MAX(0,BP11-(BD11+BE11+BF11+BG11)))</f>
        <v>16</v>
      </c>
      <c r="BV11" s="19" t="n">
        <f aca="false">BN11-BP11</f>
        <v>1.76284878851443</v>
      </c>
      <c r="BW11" s="19" t="n">
        <f aca="false">MIN(BV11,E11*CL_SUBF/4)</f>
        <v>0.290794873563712</v>
      </c>
      <c r="BX11" s="19" t="n">
        <f aca="false">BV11-BW11</f>
        <v>1.47205391495072</v>
      </c>
      <c r="BY11" s="19" t="n">
        <f aca="false">MIN(BQ11,MAX(0,N11-(0)))</f>
        <v>0</v>
      </c>
      <c r="BZ11" s="19" t="n">
        <f aca="false">MIN(BR11,MAX(0,N11-(BQ11)))</f>
        <v>0</v>
      </c>
      <c r="CA11" s="19" t="n">
        <f aca="false">MIN(BS11,MAX(0,N11-(BQ11+BR11)))</f>
        <v>0</v>
      </c>
      <c r="CB11" s="19" t="n">
        <f aca="false">MIN(BT11,MAX(0,N11-(BQ11+BR11+BS11)))</f>
        <v>0</v>
      </c>
      <c r="CC11" s="19" t="n">
        <f aca="false">MIN(BU11,MAX(0,N11-(BQ11+BR11+BS11+BT11)))</f>
        <v>0</v>
      </c>
      <c r="CD11" s="19" t="n">
        <f aca="false">BQ11-BY11</f>
        <v>248</v>
      </c>
      <c r="CE11" s="19" t="n">
        <f aca="false">BR11-BZ11</f>
        <v>44</v>
      </c>
      <c r="CF11" s="19" t="n">
        <f aca="false">BS11-CA11</f>
        <v>24</v>
      </c>
      <c r="CG11" s="19" t="n">
        <f aca="false">BT11-CB11</f>
        <v>24</v>
      </c>
      <c r="CH11" s="19" t="n">
        <f aca="false">BU11-CC11</f>
        <v>16</v>
      </c>
      <c r="CI11" s="19" t="n">
        <f aca="false">MAX(0,N11-(BQ11+BR11+BS11+BT11+BU11))</f>
        <v>0</v>
      </c>
      <c r="CJ11" s="19" t="n">
        <f aca="false">BX11+CI11</f>
        <v>1.47205391495072</v>
      </c>
      <c r="CK11" s="19" t="n">
        <f aca="false">AC11+AP11+BC11+BP11</f>
        <v>0</v>
      </c>
      <c r="CL11" s="18" t="n">
        <f aca="false">IF(OR(AND(B11&lt;CL_LIFE,AB11&lt;CL_AA_TR),AND(B11&lt;CL_LIFE,AO11&lt;CL_A_TR),AND(B11&lt;CL_LIFE,BB11&lt;CL_BBB_TR),AND(B11&lt;CL_LIFE,BO11&lt;CL_BB_TR)),1,0)</f>
        <v>0</v>
      </c>
    </row>
    <row r="12" customFormat="false" ht="15" hidden="false" customHeight="false" outlineLevel="0" collapsed="false">
      <c r="B12" s="18" t="n">
        <v>8</v>
      </c>
      <c r="C12" s="18" t="n">
        <f aca="false">INT((B12-1)/4)+1</f>
        <v>2</v>
      </c>
      <c r="D12" s="20" t="n">
        <f aca="false">INDEX(CL_CDR_SEVERE,1,C12)</f>
        <v>0.12</v>
      </c>
      <c r="E12" s="19" t="n">
        <f aca="false">O11</f>
        <v>384.067941260375</v>
      </c>
      <c r="F12" s="19" t="n">
        <f aca="false">E12*(1-(1-D12)^0.25)</f>
        <v>12.0801165644563</v>
      </c>
      <c r="G12" s="19" t="n">
        <f aca="false">F12*CL_REC</f>
        <v>8.45608159511944</v>
      </c>
      <c r="H12" s="19" t="n">
        <f aca="false">F12-G12</f>
        <v>3.6240349693369</v>
      </c>
      <c r="I12" s="19" t="n">
        <f aca="false">E12-F12</f>
        <v>371.987824695919</v>
      </c>
      <c r="J12" s="19" t="n">
        <f aca="false">I12*(CL_SOFR+CL_WAS)/4</f>
        <v>6.97477171304848</v>
      </c>
      <c r="K12" s="19" t="n">
        <f aca="false">IF(B12&lt;=CL_RP,0,I12*(1-(1-CL_PP)^0.25))</f>
        <v>0</v>
      </c>
      <c r="L12" s="19" t="n">
        <f aca="false">IF(B12&lt;=CL_RP,I12+G12,I12-K12)</f>
        <v>380.443906291038</v>
      </c>
      <c r="M12" s="19" t="n">
        <f aca="false">IF(B12=CL_LIFE,L12*CL_PX,0)</f>
        <v>0</v>
      </c>
      <c r="N12" s="19" t="n">
        <f aca="false">IF(B12&lt;=CL_RP,0,K12+G12)+M12</f>
        <v>0</v>
      </c>
      <c r="O12" s="19" t="n">
        <f aca="false">IF(B12&gt;=CL_LIFE,0,L12)</f>
        <v>380.443906291038</v>
      </c>
      <c r="P12" s="19" t="n">
        <f aca="false">MIN(J12,E12*(CL_SEXP+CL_SFEE)/4)</f>
        <v>0.192033970630188</v>
      </c>
      <c r="Q12" s="19" t="n">
        <f aca="false">J12-P12</f>
        <v>6.7827377424183</v>
      </c>
      <c r="R12" s="19" t="n">
        <f aca="false">CD11</f>
        <v>248</v>
      </c>
      <c r="S12" s="19" t="n">
        <f aca="false">R12*(CL_SOFR+CL_AAA_SP)/4</f>
        <v>3.255</v>
      </c>
      <c r="T12" s="19" t="n">
        <f aca="false">MIN(Q12,S12)</f>
        <v>3.255</v>
      </c>
      <c r="U12" s="19" t="n">
        <f aca="false">R12</f>
        <v>248</v>
      </c>
      <c r="V12" s="19" t="n">
        <f aca="false">Q12-T12</f>
        <v>3.52773774241829</v>
      </c>
      <c r="W12" s="19" t="n">
        <f aca="false">CE11</f>
        <v>44</v>
      </c>
      <c r="X12" s="19" t="n">
        <f aca="false">W12*(CL_SOFR+CL_AA_SP)/4</f>
        <v>0.6325</v>
      </c>
      <c r="Y12" s="19" t="n">
        <f aca="false">MIN(V12,X12)</f>
        <v>0.6325</v>
      </c>
      <c r="Z12" s="19" t="n">
        <f aca="false">W12</f>
        <v>44</v>
      </c>
      <c r="AA12" s="19" t="n">
        <f aca="false">V12-Y12</f>
        <v>2.89523774241829</v>
      </c>
      <c r="AB12" s="20" t="n">
        <f aca="false">IF((U12+Z12)&gt;0,(O12+N12)/(U12+Z12),9.9)</f>
        <v>1.3028900900378</v>
      </c>
      <c r="AC12" s="19" t="n">
        <f aca="false">IF(AND(B12&lt;CL_LIFE,AB12&lt;CL_AA_TR),MIN(AA12,(U12+Z12)-(O12+N12)/CL_AA_TR),0)</f>
        <v>0</v>
      </c>
      <c r="AD12" s="19" t="n">
        <f aca="false">U12-MIN(U12,MAX(0,AC12-(0)))</f>
        <v>248</v>
      </c>
      <c r="AE12" s="19" t="n">
        <f aca="false">Z12-MIN(Z12,MAX(0,AC12-(U12)))</f>
        <v>44</v>
      </c>
      <c r="AF12" s="19" t="n">
        <f aca="false">AJ12-MIN(AJ12,MAX(0,AC12-(U12+Z12)))</f>
        <v>24</v>
      </c>
      <c r="AG12" s="19" t="n">
        <f aca="false">AW12-MIN(AW12,MAX(0,AC12-(U12+Z12+AJ12)))</f>
        <v>24</v>
      </c>
      <c r="AH12" s="19" t="n">
        <f aca="false">BJ12-MIN(BJ12,MAX(0,AC12-(U12+Z12+AJ12+AW12)))</f>
        <v>16</v>
      </c>
      <c r="AI12" s="19" t="n">
        <f aca="false">AA12-AC12</f>
        <v>2.89523774241829</v>
      </c>
      <c r="AJ12" s="19" t="n">
        <f aca="false">CF11</f>
        <v>24</v>
      </c>
      <c r="AK12" s="19" t="n">
        <f aca="false">AJ12*(CL_SOFR+CL_A_SP)/4</f>
        <v>0.369</v>
      </c>
      <c r="AL12" s="19" t="n">
        <f aca="false">MIN(AI12,AK12)</f>
        <v>0.369</v>
      </c>
      <c r="AM12" s="19" t="n">
        <f aca="false">AF12+AK12-AL12</f>
        <v>24</v>
      </c>
      <c r="AN12" s="19" t="n">
        <f aca="false">AI12-AL12</f>
        <v>2.5262377424183</v>
      </c>
      <c r="AO12" s="20" t="n">
        <f aca="false">IF((AD12+AE12+AM12)&gt;0,(O12+N12)/(AD12+AE12+AM12),9.9)</f>
        <v>1.20393641231341</v>
      </c>
      <c r="AP12" s="19" t="n">
        <f aca="false">IF(AND(B12&lt;CL_LIFE,AO12&lt;CL_A_TR),MIN(AN12,(AD12+AE12+AM12)-(O12+N12)/CL_A_TR),0)</f>
        <v>0</v>
      </c>
      <c r="AQ12" s="19" t="n">
        <f aca="false">AD12-MIN(AD12,MAX(0,AP12-(0)))</f>
        <v>248</v>
      </c>
      <c r="AR12" s="19" t="n">
        <f aca="false">AE12-MIN(AE12,MAX(0,AP12-(AD12)))</f>
        <v>44</v>
      </c>
      <c r="AS12" s="19" t="n">
        <f aca="false">AM12-MIN(AM12,MAX(0,AP12-(AD12+AE12)))</f>
        <v>24</v>
      </c>
      <c r="AT12" s="19" t="n">
        <f aca="false">AG12-MIN(AG12,MAX(0,AP12-(AD12+AE12+AM12)))</f>
        <v>24</v>
      </c>
      <c r="AU12" s="19" t="n">
        <f aca="false">AH12-MIN(AH12,MAX(0,AP12-(AD12+AE12+AM12+AG12)))</f>
        <v>16</v>
      </c>
      <c r="AV12" s="19" t="n">
        <f aca="false">AN12-AP12</f>
        <v>2.5262377424183</v>
      </c>
      <c r="AW12" s="19" t="n">
        <f aca="false">CG11</f>
        <v>24</v>
      </c>
      <c r="AX12" s="19" t="n">
        <f aca="false">AW12*(CL_SOFR+CL_BBB_SP)/4</f>
        <v>0.432</v>
      </c>
      <c r="AY12" s="19" t="n">
        <f aca="false">MIN(AV12,AX12)</f>
        <v>0.432</v>
      </c>
      <c r="AZ12" s="19" t="n">
        <f aca="false">AT12+AX12-AY12</f>
        <v>24</v>
      </c>
      <c r="BA12" s="19" t="n">
        <f aca="false">AV12-AY12</f>
        <v>2.0942377424183</v>
      </c>
      <c r="BB12" s="20" t="n">
        <f aca="false">IF((AQ12+AR12+AS12+AZ12)&gt;0,(O12+N12)/(AQ12+AR12+AS12+AZ12),9.9)</f>
        <v>1.11895266556188</v>
      </c>
      <c r="BC12" s="19" t="n">
        <f aca="false">IF(AND(B12&lt;CL_LIFE,BB12&lt;CL_BBB_TR),MIN(BA12,(AQ12+AR12+AS12+AZ12)-(O12+N12)/CL_BBB_TR),0)</f>
        <v>0</v>
      </c>
      <c r="BD12" s="19" t="n">
        <f aca="false">AQ12-MIN(AQ12,MAX(0,BC12-(0)))</f>
        <v>248</v>
      </c>
      <c r="BE12" s="19" t="n">
        <f aca="false">AR12-MIN(AR12,MAX(0,BC12-(AQ12)))</f>
        <v>44</v>
      </c>
      <c r="BF12" s="19" t="n">
        <f aca="false">AS12-MIN(AS12,MAX(0,BC12-(AQ12+AR12)))</f>
        <v>24</v>
      </c>
      <c r="BG12" s="19" t="n">
        <f aca="false">AZ12-MIN(AZ12,MAX(0,BC12-(AQ12+AR12+AS12)))</f>
        <v>24</v>
      </c>
      <c r="BH12" s="19" t="n">
        <f aca="false">AU12-MIN(AU12,MAX(0,BC12-(AQ12+AR12+AS12+AZ12)))</f>
        <v>16</v>
      </c>
      <c r="BI12" s="19" t="n">
        <f aca="false">BA12-BC12</f>
        <v>2.0942377424183</v>
      </c>
      <c r="BJ12" s="19" t="n">
        <f aca="false">CH11</f>
        <v>16</v>
      </c>
      <c r="BK12" s="19" t="n">
        <f aca="false">BJ12*(CL_SOFR+CL_BB_SP)/4</f>
        <v>0.396</v>
      </c>
      <c r="BL12" s="19" t="n">
        <f aca="false">MIN(BI12,BK12)</f>
        <v>0.396</v>
      </c>
      <c r="BM12" s="19" t="n">
        <f aca="false">BH12+BK12-BL12</f>
        <v>16</v>
      </c>
      <c r="BN12" s="19" t="n">
        <f aca="false">BI12-BL12</f>
        <v>1.6982377424183</v>
      </c>
      <c r="BO12" s="20" t="n">
        <f aca="false">IF((BD12+BE12+BF12+BG12+BM12)&gt;0,(O12+N12)/(BD12+BE12+BF12+BG12+BM12),9.9)</f>
        <v>1.06866265812089</v>
      </c>
      <c r="BP12" s="19" t="n">
        <f aca="false">IF(AND(B12&lt;CL_LIFE,BO12&lt;CL_BB_TR),MIN(BN12,(BD12+BE12+BF12+BG12+BM12)-(O12+N12)/CL_BB_TR),0)</f>
        <v>0</v>
      </c>
      <c r="BQ12" s="19" t="n">
        <f aca="false">BD12-MIN(BD12,MAX(0,BP12-(0)))</f>
        <v>248</v>
      </c>
      <c r="BR12" s="19" t="n">
        <f aca="false">BE12-MIN(BE12,MAX(0,BP12-(BD12)))</f>
        <v>44</v>
      </c>
      <c r="BS12" s="19" t="n">
        <f aca="false">BF12-MIN(BF12,MAX(0,BP12-(BD12+BE12)))</f>
        <v>24</v>
      </c>
      <c r="BT12" s="19" t="n">
        <f aca="false">BG12-MIN(BG12,MAX(0,BP12-(BD12+BE12+BF12)))</f>
        <v>24</v>
      </c>
      <c r="BU12" s="19" t="n">
        <f aca="false">BM12-MIN(BM12,MAX(0,BP12-(BD12+BE12+BF12+BG12)))</f>
        <v>16</v>
      </c>
      <c r="BV12" s="19" t="n">
        <f aca="false">BN12-BP12</f>
        <v>1.6982377424183</v>
      </c>
      <c r="BW12" s="19" t="n">
        <f aca="false">MIN(BV12,E12*CL_SUBF/4)</f>
        <v>0.288050955945282</v>
      </c>
      <c r="BX12" s="19" t="n">
        <f aca="false">BV12-BW12</f>
        <v>1.41018678647301</v>
      </c>
      <c r="BY12" s="19" t="n">
        <f aca="false">MIN(BQ12,MAX(0,N12-(0)))</f>
        <v>0</v>
      </c>
      <c r="BZ12" s="19" t="n">
        <f aca="false">MIN(BR12,MAX(0,N12-(BQ12)))</f>
        <v>0</v>
      </c>
      <c r="CA12" s="19" t="n">
        <f aca="false">MIN(BS12,MAX(0,N12-(BQ12+BR12)))</f>
        <v>0</v>
      </c>
      <c r="CB12" s="19" t="n">
        <f aca="false">MIN(BT12,MAX(0,N12-(BQ12+BR12+BS12)))</f>
        <v>0</v>
      </c>
      <c r="CC12" s="19" t="n">
        <f aca="false">MIN(BU12,MAX(0,N12-(BQ12+BR12+BS12+BT12)))</f>
        <v>0</v>
      </c>
      <c r="CD12" s="19" t="n">
        <f aca="false">BQ12-BY12</f>
        <v>248</v>
      </c>
      <c r="CE12" s="19" t="n">
        <f aca="false">BR12-BZ12</f>
        <v>44</v>
      </c>
      <c r="CF12" s="19" t="n">
        <f aca="false">BS12-CA12</f>
        <v>24</v>
      </c>
      <c r="CG12" s="19" t="n">
        <f aca="false">BT12-CB12</f>
        <v>24</v>
      </c>
      <c r="CH12" s="19" t="n">
        <f aca="false">BU12-CC12</f>
        <v>16</v>
      </c>
      <c r="CI12" s="19" t="n">
        <f aca="false">MAX(0,N12-(BQ12+BR12+BS12+BT12+BU12))</f>
        <v>0</v>
      </c>
      <c r="CJ12" s="19" t="n">
        <f aca="false">BX12+CI12</f>
        <v>1.41018678647301</v>
      </c>
      <c r="CK12" s="19" t="n">
        <f aca="false">AC12+AP12+BC12+BP12</f>
        <v>0</v>
      </c>
      <c r="CL12" s="18" t="n">
        <f aca="false">IF(OR(AND(B12&lt;CL_LIFE,AB12&lt;CL_AA_TR),AND(B12&lt;CL_LIFE,AO12&lt;CL_A_TR),AND(B12&lt;CL_LIFE,BB12&lt;CL_BBB_TR),AND(B12&lt;CL_LIFE,BO12&lt;CL_BB_TR)),1,0)</f>
        <v>0</v>
      </c>
    </row>
    <row r="13" customFormat="false" ht="15" hidden="false" customHeight="false" outlineLevel="0" collapsed="false">
      <c r="B13" s="18" t="n">
        <v>9</v>
      </c>
      <c r="C13" s="18" t="n">
        <f aca="false">INT((B13-1)/4)+1</f>
        <v>3</v>
      </c>
      <c r="D13" s="20" t="n">
        <f aca="false">INDEX(CL_CDR_SEVERE,1,C13)</f>
        <v>0.12</v>
      </c>
      <c r="E13" s="19" t="n">
        <f aca="false">O12</f>
        <v>380.443906291038</v>
      </c>
      <c r="F13" s="19" t="n">
        <f aca="false">E13*(1-(1-D13)^0.25)</f>
        <v>11.9661295320589</v>
      </c>
      <c r="G13" s="19" t="n">
        <f aca="false">F13*CL_REC</f>
        <v>8.37629067244124</v>
      </c>
      <c r="H13" s="19" t="n">
        <f aca="false">F13-G13</f>
        <v>3.58983885961768</v>
      </c>
      <c r="I13" s="19" t="n">
        <f aca="false">E13-F13</f>
        <v>368.47777675898</v>
      </c>
      <c r="J13" s="19" t="n">
        <f aca="false">I13*(CL_SOFR+CL_WAS)/4</f>
        <v>6.90895831423087</v>
      </c>
      <c r="K13" s="19" t="n">
        <f aca="false">IF(B13&lt;=CL_RP,0,I13*(1-(1-CL_PP)^0.25))</f>
        <v>0</v>
      </c>
      <c r="L13" s="19" t="n">
        <f aca="false">IF(B13&lt;=CL_RP,I13+G13,I13-K13)</f>
        <v>376.854067431421</v>
      </c>
      <c r="M13" s="19" t="n">
        <f aca="false">IF(B13=CL_LIFE,L13*CL_PX,0)</f>
        <v>0</v>
      </c>
      <c r="N13" s="19" t="n">
        <f aca="false">IF(B13&lt;=CL_RP,0,K13+G13)+M13</f>
        <v>0</v>
      </c>
      <c r="O13" s="19" t="n">
        <f aca="false">IF(B13&gt;=CL_LIFE,0,L13)</f>
        <v>376.854067431421</v>
      </c>
      <c r="P13" s="19" t="n">
        <f aca="false">MIN(J13,E13*(CL_SEXP+CL_SFEE)/4)</f>
        <v>0.190221953145519</v>
      </c>
      <c r="Q13" s="19" t="n">
        <f aca="false">J13-P13</f>
        <v>6.71873636108535</v>
      </c>
      <c r="R13" s="19" t="n">
        <f aca="false">CD12</f>
        <v>248</v>
      </c>
      <c r="S13" s="19" t="n">
        <f aca="false">R13*(CL_SOFR+CL_AAA_SP)/4</f>
        <v>3.255</v>
      </c>
      <c r="T13" s="19" t="n">
        <f aca="false">MIN(Q13,S13)</f>
        <v>3.255</v>
      </c>
      <c r="U13" s="19" t="n">
        <f aca="false">R13</f>
        <v>248</v>
      </c>
      <c r="V13" s="19" t="n">
        <f aca="false">Q13-T13</f>
        <v>3.46373636108535</v>
      </c>
      <c r="W13" s="19" t="n">
        <f aca="false">CE12</f>
        <v>44</v>
      </c>
      <c r="X13" s="19" t="n">
        <f aca="false">W13*(CL_SOFR+CL_AA_SP)/4</f>
        <v>0.6325</v>
      </c>
      <c r="Y13" s="19" t="n">
        <f aca="false">MIN(V13,X13)</f>
        <v>0.6325</v>
      </c>
      <c r="Z13" s="19" t="n">
        <f aca="false">W13</f>
        <v>44</v>
      </c>
      <c r="AA13" s="19" t="n">
        <f aca="false">V13-Y13</f>
        <v>2.83123636108535</v>
      </c>
      <c r="AB13" s="20" t="n">
        <f aca="false">IF((U13+Z13)&gt;0,(O13+N13)/(U13+Z13),9.9)</f>
        <v>1.29059612134048</v>
      </c>
      <c r="AC13" s="19" t="n">
        <f aca="false">IF(AND(B13&lt;CL_LIFE,AB13&lt;CL_AA_TR),MIN(AA13,(U13+Z13)-(O13+N13)/CL_AA_TR),0)</f>
        <v>0</v>
      </c>
      <c r="AD13" s="19" t="n">
        <f aca="false">U13-MIN(U13,MAX(0,AC13-(0)))</f>
        <v>248</v>
      </c>
      <c r="AE13" s="19" t="n">
        <f aca="false">Z13-MIN(Z13,MAX(0,AC13-(U13)))</f>
        <v>44</v>
      </c>
      <c r="AF13" s="19" t="n">
        <f aca="false">AJ13-MIN(AJ13,MAX(0,AC13-(U13+Z13)))</f>
        <v>24</v>
      </c>
      <c r="AG13" s="19" t="n">
        <f aca="false">AW13-MIN(AW13,MAX(0,AC13-(U13+Z13+AJ13)))</f>
        <v>24</v>
      </c>
      <c r="AH13" s="19" t="n">
        <f aca="false">BJ13-MIN(BJ13,MAX(0,AC13-(U13+Z13+AJ13+AW13)))</f>
        <v>16</v>
      </c>
      <c r="AI13" s="19" t="n">
        <f aca="false">AA13-AC13</f>
        <v>2.83123636108535</v>
      </c>
      <c r="AJ13" s="19" t="n">
        <f aca="false">CF12</f>
        <v>24</v>
      </c>
      <c r="AK13" s="19" t="n">
        <f aca="false">AJ13*(CL_SOFR+CL_A_SP)/4</f>
        <v>0.369</v>
      </c>
      <c r="AL13" s="19" t="n">
        <f aca="false">MIN(AI13,AK13)</f>
        <v>0.369</v>
      </c>
      <c r="AM13" s="19" t="n">
        <f aca="false">AF13+AK13-AL13</f>
        <v>24</v>
      </c>
      <c r="AN13" s="19" t="n">
        <f aca="false">AI13-AL13</f>
        <v>2.46223636108535</v>
      </c>
      <c r="AO13" s="20" t="n">
        <f aca="false">IF((AD13+AE13+AM13)&gt;0,(O13+N13)/(AD13+AE13+AM13),9.9)</f>
        <v>1.19257616275766</v>
      </c>
      <c r="AP13" s="19" t="n">
        <f aca="false">IF(AND(B13&lt;CL_LIFE,AO13&lt;CL_A_TR),MIN(AN13,(AD13+AE13+AM13)-(O13+N13)/CL_A_TR),0)</f>
        <v>1.95494380714933</v>
      </c>
      <c r="AQ13" s="19" t="n">
        <f aca="false">AD13-MIN(AD13,MAX(0,AP13-(0)))</f>
        <v>246.045056192851</v>
      </c>
      <c r="AR13" s="19" t="n">
        <f aca="false">AE13-MIN(AE13,MAX(0,AP13-(AD13)))</f>
        <v>44</v>
      </c>
      <c r="AS13" s="19" t="n">
        <f aca="false">AM13-MIN(AM13,MAX(0,AP13-(AD13+AE13)))</f>
        <v>24</v>
      </c>
      <c r="AT13" s="19" t="n">
        <f aca="false">AG13-MIN(AG13,MAX(0,AP13-(AD13+AE13+AM13)))</f>
        <v>24</v>
      </c>
      <c r="AU13" s="19" t="n">
        <f aca="false">AH13-MIN(AH13,MAX(0,AP13-(AD13+AE13+AM13+AG13)))</f>
        <v>16</v>
      </c>
      <c r="AV13" s="19" t="n">
        <f aca="false">AN13-AP13</f>
        <v>0.507292553936014</v>
      </c>
      <c r="AW13" s="19" t="n">
        <f aca="false">CG12</f>
        <v>24</v>
      </c>
      <c r="AX13" s="19" t="n">
        <f aca="false">AW13*(CL_SOFR+CL_BBB_SP)/4</f>
        <v>0.432</v>
      </c>
      <c r="AY13" s="19" t="n">
        <f aca="false">MIN(AV13,AX13)</f>
        <v>0.432</v>
      </c>
      <c r="AZ13" s="19" t="n">
        <f aca="false">AT13+AX13-AY13</f>
        <v>24</v>
      </c>
      <c r="BA13" s="19" t="n">
        <f aca="false">AV13-AY13</f>
        <v>0.075292553936014</v>
      </c>
      <c r="BB13" s="20" t="n">
        <f aca="false">IF((AQ13+AR13+AS13+AZ13)&gt;0,(O13+N13)/(AQ13+AR13+AS13+AZ13),9.9)</f>
        <v>1.11480425620078</v>
      </c>
      <c r="BC13" s="19" t="n">
        <f aca="false">IF(AND(B13&lt;CL_LIFE,BB13&lt;CL_BBB_TR),MIN(BA13,(AQ13+AR13+AS13+AZ13)-(O13+N13)/CL_BBB_TR),0)</f>
        <v>0</v>
      </c>
      <c r="BD13" s="19" t="n">
        <f aca="false">AQ13-MIN(AQ13,MAX(0,BC13-(0)))</f>
        <v>246.045056192851</v>
      </c>
      <c r="BE13" s="19" t="n">
        <f aca="false">AR13-MIN(AR13,MAX(0,BC13-(AQ13)))</f>
        <v>44</v>
      </c>
      <c r="BF13" s="19" t="n">
        <f aca="false">AS13-MIN(AS13,MAX(0,BC13-(AQ13+AR13)))</f>
        <v>24</v>
      </c>
      <c r="BG13" s="19" t="n">
        <f aca="false">AZ13-MIN(AZ13,MAX(0,BC13-(AQ13+AR13+AS13)))</f>
        <v>24</v>
      </c>
      <c r="BH13" s="19" t="n">
        <f aca="false">AU13-MIN(AU13,MAX(0,BC13-(AQ13+AR13+AS13+AZ13)))</f>
        <v>16</v>
      </c>
      <c r="BI13" s="19" t="n">
        <f aca="false">BA13-BC13</f>
        <v>0.075292553936014</v>
      </c>
      <c r="BJ13" s="19" t="n">
        <f aca="false">CH12</f>
        <v>16</v>
      </c>
      <c r="BK13" s="19" t="n">
        <f aca="false">BJ13*(CL_SOFR+CL_BB_SP)/4</f>
        <v>0.396</v>
      </c>
      <c r="BL13" s="19" t="n">
        <f aca="false">MIN(BI13,BK13)</f>
        <v>0.075292553936014</v>
      </c>
      <c r="BM13" s="19" t="n">
        <f aca="false">BH13+BK13-BL13</f>
        <v>16.320707446064</v>
      </c>
      <c r="BN13" s="19" t="n">
        <f aca="false">BI13-BL13</f>
        <v>0</v>
      </c>
      <c r="BO13" s="20" t="n">
        <f aca="false">IF((BD13+BE13+BF13+BG13+BM13)&gt;0,(O13+N13)/(BD13+BE13+BF13+BG13+BM13),9.9)</f>
        <v>1.06346071234867</v>
      </c>
      <c r="BP13" s="19" t="n">
        <f aca="false">IF(AND(B13&lt;CL_LIFE,BO13&lt;CL_BB_TR),MIN(BN13,(BD13+BE13+BF13+BG13+BM13)-(O13+N13)/CL_BB_TR),0)</f>
        <v>0</v>
      </c>
      <c r="BQ13" s="19" t="n">
        <f aca="false">BD13-MIN(BD13,MAX(0,BP13-(0)))</f>
        <v>246.045056192851</v>
      </c>
      <c r="BR13" s="19" t="n">
        <f aca="false">BE13-MIN(BE13,MAX(0,BP13-(BD13)))</f>
        <v>44</v>
      </c>
      <c r="BS13" s="19" t="n">
        <f aca="false">BF13-MIN(BF13,MAX(0,BP13-(BD13+BE13)))</f>
        <v>24</v>
      </c>
      <c r="BT13" s="19" t="n">
        <f aca="false">BG13-MIN(BG13,MAX(0,BP13-(BD13+BE13+BF13)))</f>
        <v>24</v>
      </c>
      <c r="BU13" s="19" t="n">
        <f aca="false">BM13-MIN(BM13,MAX(0,BP13-(BD13+BE13+BF13+BG13)))</f>
        <v>16.320707446064</v>
      </c>
      <c r="BV13" s="19" t="n">
        <f aca="false">BN13-BP13</f>
        <v>0</v>
      </c>
      <c r="BW13" s="19" t="n">
        <f aca="false">MIN(BV13,E13*CL_SUBF/4)</f>
        <v>0</v>
      </c>
      <c r="BX13" s="19" t="n">
        <f aca="false">BV13-BW13</f>
        <v>0</v>
      </c>
      <c r="BY13" s="19" t="n">
        <f aca="false">MIN(BQ13,MAX(0,N13-(0)))</f>
        <v>0</v>
      </c>
      <c r="BZ13" s="19" t="n">
        <f aca="false">MIN(BR13,MAX(0,N13-(BQ13)))</f>
        <v>0</v>
      </c>
      <c r="CA13" s="19" t="n">
        <f aca="false">MIN(BS13,MAX(0,N13-(BQ13+BR13)))</f>
        <v>0</v>
      </c>
      <c r="CB13" s="19" t="n">
        <f aca="false">MIN(BT13,MAX(0,N13-(BQ13+BR13+BS13)))</f>
        <v>0</v>
      </c>
      <c r="CC13" s="19" t="n">
        <f aca="false">MIN(BU13,MAX(0,N13-(BQ13+BR13+BS13+BT13)))</f>
        <v>0</v>
      </c>
      <c r="CD13" s="19" t="n">
        <f aca="false">BQ13-BY13</f>
        <v>246.045056192851</v>
      </c>
      <c r="CE13" s="19" t="n">
        <f aca="false">BR13-BZ13</f>
        <v>44</v>
      </c>
      <c r="CF13" s="19" t="n">
        <f aca="false">BS13-CA13</f>
        <v>24</v>
      </c>
      <c r="CG13" s="19" t="n">
        <f aca="false">BT13-CB13</f>
        <v>24</v>
      </c>
      <c r="CH13" s="19" t="n">
        <f aca="false">BU13-CC13</f>
        <v>16.320707446064</v>
      </c>
      <c r="CI13" s="19" t="n">
        <f aca="false">MAX(0,N13-(BQ13+BR13+BS13+BT13+BU13))</f>
        <v>0</v>
      </c>
      <c r="CJ13" s="19" t="n">
        <f aca="false">BX13+CI13</f>
        <v>0</v>
      </c>
      <c r="CK13" s="19" t="n">
        <f aca="false">AC13+AP13+BC13+BP13</f>
        <v>1.95494380714933</v>
      </c>
      <c r="CL13" s="18" t="n">
        <f aca="false">IF(OR(AND(B13&lt;CL_LIFE,AB13&lt;CL_AA_TR),AND(B13&lt;CL_LIFE,AO13&lt;CL_A_TR),AND(B13&lt;CL_LIFE,BB13&lt;CL_BBB_TR),AND(B13&lt;CL_LIFE,BO13&lt;CL_BB_TR)),1,0)</f>
        <v>1</v>
      </c>
    </row>
    <row r="14" customFormat="false" ht="15" hidden="false" customHeight="false" outlineLevel="0" collapsed="false">
      <c r="B14" s="18" t="n">
        <v>10</v>
      </c>
      <c r="C14" s="18" t="n">
        <f aca="false">INT((B14-1)/4)+1</f>
        <v>3</v>
      </c>
      <c r="D14" s="20" t="n">
        <f aca="false">INDEX(CL_CDR_SEVERE,1,C14)</f>
        <v>0.12</v>
      </c>
      <c r="E14" s="19" t="n">
        <f aca="false">O13</f>
        <v>376.854067431421</v>
      </c>
      <c r="F14" s="19" t="n">
        <f aca="false">E14*(1-(1-D14)^0.25)</f>
        <v>11.8532180723586</v>
      </c>
      <c r="G14" s="19" t="n">
        <f aca="false">F14*CL_REC</f>
        <v>8.29725265065104</v>
      </c>
      <c r="H14" s="19" t="n">
        <f aca="false">F14-G14</f>
        <v>3.55596542170759</v>
      </c>
      <c r="I14" s="19" t="n">
        <f aca="false">E14-F14</f>
        <v>365.000849359062</v>
      </c>
      <c r="J14" s="19" t="n">
        <f aca="false">I14*(CL_SOFR+CL_WAS)/4</f>
        <v>6.84376592548242</v>
      </c>
      <c r="K14" s="19" t="n">
        <f aca="false">IF(B14&lt;=CL_RP,0,I14*(1-(1-CL_PP)^0.25))</f>
        <v>0</v>
      </c>
      <c r="L14" s="19" t="n">
        <f aca="false">IF(B14&lt;=CL_RP,I14+G14,I14-K14)</f>
        <v>373.298102009713</v>
      </c>
      <c r="M14" s="19" t="n">
        <f aca="false">IF(B14=CL_LIFE,L14*CL_PX,0)</f>
        <v>0</v>
      </c>
      <c r="N14" s="19" t="n">
        <f aca="false">IF(B14&lt;=CL_RP,0,K14+G14)+M14</f>
        <v>0</v>
      </c>
      <c r="O14" s="19" t="n">
        <f aca="false">IF(B14&gt;=CL_LIFE,0,L14)</f>
        <v>373.298102009713</v>
      </c>
      <c r="P14" s="19" t="n">
        <f aca="false">MIN(J14,E14*(CL_SEXP+CL_SFEE)/4)</f>
        <v>0.18842703371571</v>
      </c>
      <c r="Q14" s="19" t="n">
        <f aca="false">J14-P14</f>
        <v>6.65533889176671</v>
      </c>
      <c r="R14" s="19" t="n">
        <f aca="false">CD13</f>
        <v>246.045056192851</v>
      </c>
      <c r="S14" s="19" t="n">
        <f aca="false">R14*(CL_SOFR+CL_AAA_SP)/4</f>
        <v>3.22934136253117</v>
      </c>
      <c r="T14" s="19" t="n">
        <f aca="false">MIN(Q14,S14)</f>
        <v>3.22934136253117</v>
      </c>
      <c r="U14" s="19" t="n">
        <f aca="false">R14</f>
        <v>246.045056192851</v>
      </c>
      <c r="V14" s="19" t="n">
        <f aca="false">Q14-T14</f>
        <v>3.42599752923554</v>
      </c>
      <c r="W14" s="19" t="n">
        <f aca="false">CE13</f>
        <v>44</v>
      </c>
      <c r="X14" s="19" t="n">
        <f aca="false">W14*(CL_SOFR+CL_AA_SP)/4</f>
        <v>0.6325</v>
      </c>
      <c r="Y14" s="19" t="n">
        <f aca="false">MIN(V14,X14)</f>
        <v>0.6325</v>
      </c>
      <c r="Z14" s="19" t="n">
        <f aca="false">W14</f>
        <v>44</v>
      </c>
      <c r="AA14" s="19" t="n">
        <f aca="false">V14-Y14</f>
        <v>2.79349752923554</v>
      </c>
      <c r="AB14" s="20" t="n">
        <f aca="false">IF((U14+Z14)&gt;0,(O14+N14)/(U14+Z14),9.9)</f>
        <v>1.28703487282165</v>
      </c>
      <c r="AC14" s="19" t="n">
        <f aca="false">IF(AND(B14&lt;CL_LIFE,AB14&lt;CL_AA_TR),MIN(AA14,(U14+Z14)-(O14+N14)/CL_AA_TR),0)</f>
        <v>0.666682541910177</v>
      </c>
      <c r="AD14" s="19" t="n">
        <f aca="false">U14-MIN(U14,MAX(0,AC14-(0)))</f>
        <v>245.378373650941</v>
      </c>
      <c r="AE14" s="19" t="n">
        <f aca="false">Z14-MIN(Z14,MAX(0,AC14-(U14)))</f>
        <v>44</v>
      </c>
      <c r="AF14" s="19" t="n">
        <f aca="false">AJ14-MIN(AJ14,MAX(0,AC14-(U14+Z14)))</f>
        <v>24</v>
      </c>
      <c r="AG14" s="19" t="n">
        <f aca="false">AW14-MIN(AW14,MAX(0,AC14-(U14+Z14+AJ14)))</f>
        <v>24</v>
      </c>
      <c r="AH14" s="19" t="n">
        <f aca="false">BJ14-MIN(BJ14,MAX(0,AC14-(U14+Z14+AJ14+AW14)))</f>
        <v>16.320707446064</v>
      </c>
      <c r="AI14" s="19" t="n">
        <f aca="false">AA14-AC14</f>
        <v>2.12681498732536</v>
      </c>
      <c r="AJ14" s="19" t="n">
        <f aca="false">CF13</f>
        <v>24</v>
      </c>
      <c r="AK14" s="19" t="n">
        <f aca="false">AJ14*(CL_SOFR+CL_A_SP)/4</f>
        <v>0.369</v>
      </c>
      <c r="AL14" s="19" t="n">
        <f aca="false">MIN(AI14,AK14)</f>
        <v>0.369</v>
      </c>
      <c r="AM14" s="19" t="n">
        <f aca="false">AF14+AK14-AL14</f>
        <v>24</v>
      </c>
      <c r="AN14" s="19" t="n">
        <f aca="false">AI14-AL14</f>
        <v>1.75781498732536</v>
      </c>
      <c r="AO14" s="20" t="n">
        <f aca="false">IF((AD14+AE14+AM14)&gt;0,(O14+N14)/(AD14+AE14+AM14),9.9)</f>
        <v>1.19120569061832</v>
      </c>
      <c r="AP14" s="19" t="n">
        <f aca="false">IF(AND(B14&lt;CL_LIFE,AO14&lt;CL_A_TR),MIN(AN14,(AD14+AE14+AM14)-(O14+N14)/CL_A_TR),0)</f>
        <v>1.75781498732536</v>
      </c>
      <c r="AQ14" s="19" t="n">
        <f aca="false">AD14-MIN(AD14,MAX(0,AP14-(0)))</f>
        <v>243.620558663615</v>
      </c>
      <c r="AR14" s="19" t="n">
        <f aca="false">AE14-MIN(AE14,MAX(0,AP14-(AD14)))</f>
        <v>44</v>
      </c>
      <c r="AS14" s="19" t="n">
        <f aca="false">AM14-MIN(AM14,MAX(0,AP14-(AD14+AE14)))</f>
        <v>24</v>
      </c>
      <c r="AT14" s="19" t="n">
        <f aca="false">AG14-MIN(AG14,MAX(0,AP14-(AD14+AE14+AM14)))</f>
        <v>24</v>
      </c>
      <c r="AU14" s="19" t="n">
        <f aca="false">AH14-MIN(AH14,MAX(0,AP14-(AD14+AE14+AM14+AG14)))</f>
        <v>16.320707446064</v>
      </c>
      <c r="AV14" s="19" t="n">
        <f aca="false">AN14-AP14</f>
        <v>0</v>
      </c>
      <c r="AW14" s="19" t="n">
        <f aca="false">CG13</f>
        <v>24</v>
      </c>
      <c r="AX14" s="19" t="n">
        <f aca="false">AW14*(CL_SOFR+CL_BBB_SP)/4</f>
        <v>0.432</v>
      </c>
      <c r="AY14" s="19" t="n">
        <f aca="false">MIN(AV14,AX14)</f>
        <v>0</v>
      </c>
      <c r="AZ14" s="19" t="n">
        <f aca="false">AT14+AX14-AY14</f>
        <v>24.432</v>
      </c>
      <c r="BA14" s="19" t="n">
        <f aca="false">AV14-AY14</f>
        <v>0</v>
      </c>
      <c r="BB14" s="20" t="n">
        <f aca="false">IF((AQ14+AR14+AS14+AZ14)&gt;0,(O14+N14)/(AQ14+AR14+AS14+AZ14),9.9)</f>
        <v>1.11083249445924</v>
      </c>
      <c r="BC14" s="19" t="n">
        <f aca="false">IF(AND(B14&lt;CL_LIFE,BB14&lt;CL_BBB_TR),MIN(BA14,(AQ14+AR14+AS14+AZ14)-(O14+N14)/CL_BBB_TR),0)</f>
        <v>0</v>
      </c>
      <c r="BD14" s="19" t="n">
        <f aca="false">AQ14-MIN(AQ14,MAX(0,BC14-(0)))</f>
        <v>243.620558663615</v>
      </c>
      <c r="BE14" s="19" t="n">
        <f aca="false">AR14-MIN(AR14,MAX(0,BC14-(AQ14)))</f>
        <v>44</v>
      </c>
      <c r="BF14" s="19" t="n">
        <f aca="false">AS14-MIN(AS14,MAX(0,BC14-(AQ14+AR14)))</f>
        <v>24</v>
      </c>
      <c r="BG14" s="19" t="n">
        <f aca="false">AZ14-MIN(AZ14,MAX(0,BC14-(AQ14+AR14+AS14)))</f>
        <v>24.432</v>
      </c>
      <c r="BH14" s="19" t="n">
        <f aca="false">AU14-MIN(AU14,MAX(0,BC14-(AQ14+AR14+AS14+AZ14)))</f>
        <v>16.320707446064</v>
      </c>
      <c r="BI14" s="19" t="n">
        <f aca="false">BA14-BC14</f>
        <v>0</v>
      </c>
      <c r="BJ14" s="19" t="n">
        <f aca="false">CH13</f>
        <v>16.320707446064</v>
      </c>
      <c r="BK14" s="19" t="n">
        <f aca="false">BJ14*(CL_SOFR+CL_BB_SP)/4</f>
        <v>0.403937509290084</v>
      </c>
      <c r="BL14" s="19" t="n">
        <f aca="false">MIN(BI14,BK14)</f>
        <v>0</v>
      </c>
      <c r="BM14" s="19" t="n">
        <f aca="false">BH14+BK14-BL14</f>
        <v>16.7246449553541</v>
      </c>
      <c r="BN14" s="19" t="n">
        <f aca="false">BI14-BL14</f>
        <v>0</v>
      </c>
      <c r="BO14" s="20" t="n">
        <f aca="false">IF((BD14+BE14+BF14+BG14+BM14)&gt;0,(O14+N14)/(BD14+BE14+BF14+BG14+BM14),9.9)</f>
        <v>1.05816957042641</v>
      </c>
      <c r="BP14" s="19" t="n">
        <f aca="false">IF(AND(B14&lt;CL_LIFE,BO14&lt;CL_BB_TR),MIN(BN14,(BD14+BE14+BF14+BG14+BM14)-(O14+N14)/CL_BB_TR),0)</f>
        <v>0</v>
      </c>
      <c r="BQ14" s="19" t="n">
        <f aca="false">BD14-MIN(BD14,MAX(0,BP14-(0)))</f>
        <v>243.620558663615</v>
      </c>
      <c r="BR14" s="19" t="n">
        <f aca="false">BE14-MIN(BE14,MAX(0,BP14-(BD14)))</f>
        <v>44</v>
      </c>
      <c r="BS14" s="19" t="n">
        <f aca="false">BF14-MIN(BF14,MAX(0,BP14-(BD14+BE14)))</f>
        <v>24</v>
      </c>
      <c r="BT14" s="19" t="n">
        <f aca="false">BG14-MIN(BG14,MAX(0,BP14-(BD14+BE14+BF14)))</f>
        <v>24.432</v>
      </c>
      <c r="BU14" s="19" t="n">
        <f aca="false">BM14-MIN(BM14,MAX(0,BP14-(BD14+BE14+BF14+BG14)))</f>
        <v>16.7246449553541</v>
      </c>
      <c r="BV14" s="19" t="n">
        <f aca="false">BN14-BP14</f>
        <v>0</v>
      </c>
      <c r="BW14" s="19" t="n">
        <f aca="false">MIN(BV14,E14*CL_SUBF/4)</f>
        <v>0</v>
      </c>
      <c r="BX14" s="19" t="n">
        <f aca="false">BV14-BW14</f>
        <v>0</v>
      </c>
      <c r="BY14" s="19" t="n">
        <f aca="false">MIN(BQ14,MAX(0,N14-(0)))</f>
        <v>0</v>
      </c>
      <c r="BZ14" s="19" t="n">
        <f aca="false">MIN(BR14,MAX(0,N14-(BQ14)))</f>
        <v>0</v>
      </c>
      <c r="CA14" s="19" t="n">
        <f aca="false">MIN(BS14,MAX(0,N14-(BQ14+BR14)))</f>
        <v>0</v>
      </c>
      <c r="CB14" s="19" t="n">
        <f aca="false">MIN(BT14,MAX(0,N14-(BQ14+BR14+BS14)))</f>
        <v>0</v>
      </c>
      <c r="CC14" s="19" t="n">
        <f aca="false">MIN(BU14,MAX(0,N14-(BQ14+BR14+BS14+BT14)))</f>
        <v>0</v>
      </c>
      <c r="CD14" s="19" t="n">
        <f aca="false">BQ14-BY14</f>
        <v>243.620558663615</v>
      </c>
      <c r="CE14" s="19" t="n">
        <f aca="false">BR14-BZ14</f>
        <v>44</v>
      </c>
      <c r="CF14" s="19" t="n">
        <f aca="false">BS14-CA14</f>
        <v>24</v>
      </c>
      <c r="CG14" s="19" t="n">
        <f aca="false">BT14-CB14</f>
        <v>24.432</v>
      </c>
      <c r="CH14" s="19" t="n">
        <f aca="false">BU14-CC14</f>
        <v>16.7246449553541</v>
      </c>
      <c r="CI14" s="19" t="n">
        <f aca="false">MAX(0,N14-(BQ14+BR14+BS14+BT14+BU14))</f>
        <v>0</v>
      </c>
      <c r="CJ14" s="19" t="n">
        <f aca="false">BX14+CI14</f>
        <v>0</v>
      </c>
      <c r="CK14" s="19" t="n">
        <f aca="false">AC14+AP14+BC14+BP14</f>
        <v>2.42449752923554</v>
      </c>
      <c r="CL14" s="18" t="n">
        <f aca="false">IF(OR(AND(B14&lt;CL_LIFE,AB14&lt;CL_AA_TR),AND(B14&lt;CL_LIFE,AO14&lt;CL_A_TR),AND(B14&lt;CL_LIFE,BB14&lt;CL_BBB_TR),AND(B14&lt;CL_LIFE,BO14&lt;CL_BB_TR)),1,0)</f>
        <v>1</v>
      </c>
    </row>
    <row r="15" customFormat="false" ht="15" hidden="false" customHeight="false" outlineLevel="0" collapsed="false">
      <c r="B15" s="18" t="n">
        <v>11</v>
      </c>
      <c r="C15" s="18" t="n">
        <f aca="false">INT((B15-1)/4)+1</f>
        <v>3</v>
      </c>
      <c r="D15" s="20" t="n">
        <f aca="false">INDEX(CL_CDR_SEVERE,1,C15)</f>
        <v>0.12</v>
      </c>
      <c r="E15" s="19" t="n">
        <f aca="false">O14</f>
        <v>373.298102009713</v>
      </c>
      <c r="F15" s="19" t="n">
        <f aca="false">E15*(1-(1-D15)^0.25)</f>
        <v>11.7413720363358</v>
      </c>
      <c r="G15" s="19" t="n">
        <f aca="false">F15*CL_REC</f>
        <v>8.21896042543509</v>
      </c>
      <c r="H15" s="19" t="n">
        <f aca="false">F15-G15</f>
        <v>3.52241161090075</v>
      </c>
      <c r="I15" s="19" t="n">
        <f aca="false">E15-F15</f>
        <v>361.556729973377</v>
      </c>
      <c r="J15" s="19" t="n">
        <f aca="false">I15*(CL_SOFR+CL_WAS)/4</f>
        <v>6.77918868700083</v>
      </c>
      <c r="K15" s="19" t="n">
        <f aca="false">IF(B15&lt;=CL_RP,0,I15*(1-(1-CL_PP)^0.25))</f>
        <v>0</v>
      </c>
      <c r="L15" s="19" t="n">
        <f aca="false">IF(B15&lt;=CL_RP,I15+G15,I15-K15)</f>
        <v>369.775690398812</v>
      </c>
      <c r="M15" s="19" t="n">
        <f aca="false">IF(B15=CL_LIFE,L15*CL_PX,0)</f>
        <v>0</v>
      </c>
      <c r="N15" s="19" t="n">
        <f aca="false">IF(B15&lt;=CL_RP,0,K15+G15)+M15</f>
        <v>0</v>
      </c>
      <c r="O15" s="19" t="n">
        <f aca="false">IF(B15&gt;=CL_LIFE,0,L15)</f>
        <v>369.775690398812</v>
      </c>
      <c r="P15" s="19" t="n">
        <f aca="false">MIN(J15,E15*(CL_SEXP+CL_SFEE)/4)</f>
        <v>0.186649051004857</v>
      </c>
      <c r="Q15" s="19" t="n">
        <f aca="false">J15-P15</f>
        <v>6.59253963599597</v>
      </c>
      <c r="R15" s="19" t="n">
        <f aca="false">CD14</f>
        <v>243.620558663615</v>
      </c>
      <c r="S15" s="19" t="n">
        <f aca="false">R15*(CL_SOFR+CL_AAA_SP)/4</f>
        <v>3.19751983245995</v>
      </c>
      <c r="T15" s="19" t="n">
        <f aca="false">MIN(Q15,S15)</f>
        <v>3.19751983245995</v>
      </c>
      <c r="U15" s="19" t="n">
        <f aca="false">R15</f>
        <v>243.620558663615</v>
      </c>
      <c r="V15" s="19" t="n">
        <f aca="false">Q15-T15</f>
        <v>3.39501980353602</v>
      </c>
      <c r="W15" s="19" t="n">
        <f aca="false">CE14</f>
        <v>44</v>
      </c>
      <c r="X15" s="19" t="n">
        <f aca="false">W15*(CL_SOFR+CL_AA_SP)/4</f>
        <v>0.6325</v>
      </c>
      <c r="Y15" s="19" t="n">
        <f aca="false">MIN(V15,X15)</f>
        <v>0.6325</v>
      </c>
      <c r="Z15" s="19" t="n">
        <f aca="false">W15</f>
        <v>44</v>
      </c>
      <c r="AA15" s="19" t="n">
        <f aca="false">V15-Y15</f>
        <v>2.76251980353602</v>
      </c>
      <c r="AB15" s="20" t="n">
        <f aca="false">IF((U15+Z15)&gt;0,(O15+N15)/(U15+Z15),9.9)</f>
        <v>1.28563720242016</v>
      </c>
      <c r="AC15" s="19" t="n">
        <f aca="false">IF(AND(B15&lt;CL_LIFE,AB15&lt;CL_AA_TR),MIN(AA15,(U15+Z15)-(O15+N15)/CL_AA_TR),0)</f>
        <v>0.972736649031845</v>
      </c>
      <c r="AD15" s="19" t="n">
        <f aca="false">U15-MIN(U15,MAX(0,AC15-(0)))</f>
        <v>242.647822014583</v>
      </c>
      <c r="AE15" s="19" t="n">
        <f aca="false">Z15-MIN(Z15,MAX(0,AC15-(U15)))</f>
        <v>44</v>
      </c>
      <c r="AF15" s="19" t="n">
        <f aca="false">AJ15-MIN(AJ15,MAX(0,AC15-(U15+Z15)))</f>
        <v>24</v>
      </c>
      <c r="AG15" s="19" t="n">
        <f aca="false">AW15-MIN(AW15,MAX(0,AC15-(U15+Z15+AJ15)))</f>
        <v>24.432</v>
      </c>
      <c r="AH15" s="19" t="n">
        <f aca="false">BJ15-MIN(BJ15,MAX(0,AC15-(U15+Z15+AJ15+AW15)))</f>
        <v>16.7246449553541</v>
      </c>
      <c r="AI15" s="19" t="n">
        <f aca="false">AA15-AC15</f>
        <v>1.78978315450418</v>
      </c>
      <c r="AJ15" s="19" t="n">
        <f aca="false">CF14</f>
        <v>24</v>
      </c>
      <c r="AK15" s="19" t="n">
        <f aca="false">AJ15*(CL_SOFR+CL_A_SP)/4</f>
        <v>0.369</v>
      </c>
      <c r="AL15" s="19" t="n">
        <f aca="false">MIN(AI15,AK15)</f>
        <v>0.369</v>
      </c>
      <c r="AM15" s="19" t="n">
        <f aca="false">AF15+AK15-AL15</f>
        <v>24</v>
      </c>
      <c r="AN15" s="19" t="n">
        <f aca="false">AI15-AL15</f>
        <v>1.42078315450418</v>
      </c>
      <c r="AO15" s="20" t="n">
        <f aca="false">IF((AD15+AE15+AM15)&gt;0,(O15+N15)/(AD15+AE15+AM15),9.9)</f>
        <v>1.19033730222468</v>
      </c>
      <c r="AP15" s="19" t="n">
        <f aca="false">IF(AND(B15&lt;CL_LIFE,AO15&lt;CL_A_TR),MIN(AN15,(AD15+AE15+AM15)-(O15+N15)/CL_A_TR),0)</f>
        <v>1.42078315450418</v>
      </c>
      <c r="AQ15" s="19" t="n">
        <f aca="false">AD15-MIN(AD15,MAX(0,AP15-(0)))</f>
        <v>241.227038860079</v>
      </c>
      <c r="AR15" s="19" t="n">
        <f aca="false">AE15-MIN(AE15,MAX(0,AP15-(AD15)))</f>
        <v>44</v>
      </c>
      <c r="AS15" s="19" t="n">
        <f aca="false">AM15-MIN(AM15,MAX(0,AP15-(AD15+AE15)))</f>
        <v>24</v>
      </c>
      <c r="AT15" s="19" t="n">
        <f aca="false">AG15-MIN(AG15,MAX(0,AP15-(AD15+AE15+AM15)))</f>
        <v>24.432</v>
      </c>
      <c r="AU15" s="19" t="n">
        <f aca="false">AH15-MIN(AH15,MAX(0,AP15-(AD15+AE15+AM15+AG15)))</f>
        <v>16.7246449553541</v>
      </c>
      <c r="AV15" s="19" t="n">
        <f aca="false">AN15-AP15</f>
        <v>0</v>
      </c>
      <c r="AW15" s="19" t="n">
        <f aca="false">CG14</f>
        <v>24.432</v>
      </c>
      <c r="AX15" s="19" t="n">
        <f aca="false">AW15*(CL_SOFR+CL_BBB_SP)/4</f>
        <v>0.439776</v>
      </c>
      <c r="AY15" s="19" t="n">
        <f aca="false">MIN(AV15,AX15)</f>
        <v>0</v>
      </c>
      <c r="AZ15" s="19" t="n">
        <f aca="false">AT15+AX15-AY15</f>
        <v>24.871776</v>
      </c>
      <c r="BA15" s="19" t="n">
        <f aca="false">AV15-AY15</f>
        <v>0</v>
      </c>
      <c r="BB15" s="20" t="n">
        <f aca="false">IF((AQ15+AR15+AS15+AZ15)&gt;0,(O15+N15)/(AQ15+AR15+AS15+AZ15),9.9)</f>
        <v>1.10678539986344</v>
      </c>
      <c r="BC15" s="19" t="n">
        <f aca="false">IF(AND(B15&lt;CL_LIFE,BB15&lt;CL_BBB_TR),MIN(BA15,(AQ15+AR15+AS15+AZ15)-(O15+N15)/CL_BBB_TR),0)</f>
        <v>0</v>
      </c>
      <c r="BD15" s="19" t="n">
        <f aca="false">AQ15-MIN(AQ15,MAX(0,BC15-(0)))</f>
        <v>241.227038860079</v>
      </c>
      <c r="BE15" s="19" t="n">
        <f aca="false">AR15-MIN(AR15,MAX(0,BC15-(AQ15)))</f>
        <v>44</v>
      </c>
      <c r="BF15" s="19" t="n">
        <f aca="false">AS15-MIN(AS15,MAX(0,BC15-(AQ15+AR15)))</f>
        <v>24</v>
      </c>
      <c r="BG15" s="19" t="n">
        <f aca="false">AZ15-MIN(AZ15,MAX(0,BC15-(AQ15+AR15+AS15)))</f>
        <v>24.871776</v>
      </c>
      <c r="BH15" s="19" t="n">
        <f aca="false">AU15-MIN(AU15,MAX(0,BC15-(AQ15+AR15+AS15+AZ15)))</f>
        <v>16.7246449553541</v>
      </c>
      <c r="BI15" s="19" t="n">
        <f aca="false">BA15-BC15</f>
        <v>0</v>
      </c>
      <c r="BJ15" s="19" t="n">
        <f aca="false">CH14</f>
        <v>16.7246449553541</v>
      </c>
      <c r="BK15" s="19" t="n">
        <f aca="false">BJ15*(CL_SOFR+CL_BB_SP)/4</f>
        <v>0.413934962645013</v>
      </c>
      <c r="BL15" s="19" t="n">
        <f aca="false">MIN(BI15,BK15)</f>
        <v>0</v>
      </c>
      <c r="BM15" s="19" t="n">
        <f aca="false">BH15+BK15-BL15</f>
        <v>17.1385799179991</v>
      </c>
      <c r="BN15" s="19" t="n">
        <f aca="false">BI15-BL15</f>
        <v>0</v>
      </c>
      <c r="BO15" s="20" t="n">
        <f aca="false">IF((BD15+BE15+BF15+BG15+BM15)&gt;0,(O15+N15)/(BD15+BE15+BF15+BG15+BM15),9.9)</f>
        <v>1.05277995992553</v>
      </c>
      <c r="BP15" s="19" t="n">
        <f aca="false">IF(AND(B15&lt;CL_LIFE,BO15&lt;CL_BB_TR),MIN(BN15,(BD15+BE15+BF15+BG15+BM15)-(O15+N15)/CL_BB_TR),0)</f>
        <v>0</v>
      </c>
      <c r="BQ15" s="19" t="n">
        <f aca="false">BD15-MIN(BD15,MAX(0,BP15-(0)))</f>
        <v>241.227038860079</v>
      </c>
      <c r="BR15" s="19" t="n">
        <f aca="false">BE15-MIN(BE15,MAX(0,BP15-(BD15)))</f>
        <v>44</v>
      </c>
      <c r="BS15" s="19" t="n">
        <f aca="false">BF15-MIN(BF15,MAX(0,BP15-(BD15+BE15)))</f>
        <v>24</v>
      </c>
      <c r="BT15" s="19" t="n">
        <f aca="false">BG15-MIN(BG15,MAX(0,BP15-(BD15+BE15+BF15)))</f>
        <v>24.871776</v>
      </c>
      <c r="BU15" s="19" t="n">
        <f aca="false">BM15-MIN(BM15,MAX(0,BP15-(BD15+BE15+BF15+BG15)))</f>
        <v>17.1385799179991</v>
      </c>
      <c r="BV15" s="19" t="n">
        <f aca="false">BN15-BP15</f>
        <v>0</v>
      </c>
      <c r="BW15" s="19" t="n">
        <f aca="false">MIN(BV15,E15*CL_SUBF/4)</f>
        <v>0</v>
      </c>
      <c r="BX15" s="19" t="n">
        <f aca="false">BV15-BW15</f>
        <v>0</v>
      </c>
      <c r="BY15" s="19" t="n">
        <f aca="false">MIN(BQ15,MAX(0,N15-(0)))</f>
        <v>0</v>
      </c>
      <c r="BZ15" s="19" t="n">
        <f aca="false">MIN(BR15,MAX(0,N15-(BQ15)))</f>
        <v>0</v>
      </c>
      <c r="CA15" s="19" t="n">
        <f aca="false">MIN(BS15,MAX(0,N15-(BQ15+BR15)))</f>
        <v>0</v>
      </c>
      <c r="CB15" s="19" t="n">
        <f aca="false">MIN(BT15,MAX(0,N15-(BQ15+BR15+BS15)))</f>
        <v>0</v>
      </c>
      <c r="CC15" s="19" t="n">
        <f aca="false">MIN(BU15,MAX(0,N15-(BQ15+BR15+BS15+BT15)))</f>
        <v>0</v>
      </c>
      <c r="CD15" s="19" t="n">
        <f aca="false">BQ15-BY15</f>
        <v>241.227038860079</v>
      </c>
      <c r="CE15" s="19" t="n">
        <f aca="false">BR15-BZ15</f>
        <v>44</v>
      </c>
      <c r="CF15" s="19" t="n">
        <f aca="false">BS15-CA15</f>
        <v>24</v>
      </c>
      <c r="CG15" s="19" t="n">
        <f aca="false">BT15-CB15</f>
        <v>24.871776</v>
      </c>
      <c r="CH15" s="19" t="n">
        <f aca="false">BU15-CC15</f>
        <v>17.1385799179991</v>
      </c>
      <c r="CI15" s="19" t="n">
        <f aca="false">MAX(0,N15-(BQ15+BR15+BS15+BT15+BU15))</f>
        <v>0</v>
      </c>
      <c r="CJ15" s="19" t="n">
        <f aca="false">BX15+CI15</f>
        <v>0</v>
      </c>
      <c r="CK15" s="19" t="n">
        <f aca="false">AC15+AP15+BC15+BP15</f>
        <v>2.39351980353602</v>
      </c>
      <c r="CL15" s="18" t="n">
        <f aca="false">IF(OR(AND(B15&lt;CL_LIFE,AB15&lt;CL_AA_TR),AND(B15&lt;CL_LIFE,AO15&lt;CL_A_TR),AND(B15&lt;CL_LIFE,BB15&lt;CL_BBB_TR),AND(B15&lt;CL_LIFE,BO15&lt;CL_BB_TR)),1,0)</f>
        <v>1</v>
      </c>
    </row>
    <row r="16" customFormat="false" ht="15" hidden="false" customHeight="false" outlineLevel="0" collapsed="false">
      <c r="B16" s="18" t="n">
        <v>12</v>
      </c>
      <c r="C16" s="18" t="n">
        <f aca="false">INT((B16-1)/4)+1</f>
        <v>3</v>
      </c>
      <c r="D16" s="20" t="n">
        <f aca="false">INDEX(CL_CDR_SEVERE,1,C16)</f>
        <v>0.12</v>
      </c>
      <c r="E16" s="19" t="n">
        <f aca="false">O15</f>
        <v>369.775690398812</v>
      </c>
      <c r="F16" s="19" t="n">
        <f aca="false">E16*(1-(1-D16)^0.25)</f>
        <v>11.6305813707363</v>
      </c>
      <c r="G16" s="19" t="n">
        <f aca="false">F16*CL_REC</f>
        <v>8.14140695951542</v>
      </c>
      <c r="H16" s="19" t="n">
        <f aca="false">F16-G16</f>
        <v>3.4891744112209</v>
      </c>
      <c r="I16" s="19" t="n">
        <f aca="false">E16-F16</f>
        <v>358.145109028076</v>
      </c>
      <c r="J16" s="19" t="n">
        <f aca="false">I16*(CL_SOFR+CL_WAS)/4</f>
        <v>6.71522079427643</v>
      </c>
      <c r="K16" s="19" t="n">
        <f aca="false">IF(B16&lt;=CL_RP,0,I16*(1-(1-CL_PP)^0.25))</f>
        <v>0</v>
      </c>
      <c r="L16" s="19" t="n">
        <f aca="false">IF(B16&lt;=CL_RP,I16+G16,I16-K16)</f>
        <v>366.286515987592</v>
      </c>
      <c r="M16" s="19" t="n">
        <f aca="false">IF(B16=CL_LIFE,L16*CL_PX,0)</f>
        <v>0</v>
      </c>
      <c r="N16" s="19" t="n">
        <f aca="false">IF(B16&lt;=CL_RP,0,K16+G16)+M16</f>
        <v>0</v>
      </c>
      <c r="O16" s="19" t="n">
        <f aca="false">IF(B16&gt;=CL_LIFE,0,L16)</f>
        <v>366.286515987592</v>
      </c>
      <c r="P16" s="19" t="n">
        <f aca="false">MIN(J16,E16*(CL_SEXP+CL_SFEE)/4)</f>
        <v>0.184887845199406</v>
      </c>
      <c r="Q16" s="19" t="n">
        <f aca="false">J16-P16</f>
        <v>6.53033294907702</v>
      </c>
      <c r="R16" s="19" t="n">
        <f aca="false">CD15</f>
        <v>241.227038860079</v>
      </c>
      <c r="S16" s="19" t="n">
        <f aca="false">R16*(CL_SOFR+CL_AAA_SP)/4</f>
        <v>3.16610488503854</v>
      </c>
      <c r="T16" s="19" t="n">
        <f aca="false">MIN(Q16,S16)</f>
        <v>3.16610488503854</v>
      </c>
      <c r="U16" s="19" t="n">
        <f aca="false">R16</f>
        <v>241.227038860079</v>
      </c>
      <c r="V16" s="19" t="n">
        <f aca="false">Q16-T16</f>
        <v>3.36422806403848</v>
      </c>
      <c r="W16" s="19" t="n">
        <f aca="false">CE15</f>
        <v>44</v>
      </c>
      <c r="X16" s="19" t="n">
        <f aca="false">W16*(CL_SOFR+CL_AA_SP)/4</f>
        <v>0.6325</v>
      </c>
      <c r="Y16" s="19" t="n">
        <f aca="false">MIN(V16,X16)</f>
        <v>0.6325</v>
      </c>
      <c r="Z16" s="19" t="n">
        <f aca="false">W16</f>
        <v>44</v>
      </c>
      <c r="AA16" s="19" t="n">
        <f aca="false">V16-Y16</f>
        <v>2.73172806403848</v>
      </c>
      <c r="AB16" s="20" t="n">
        <f aca="false">IF((U16+Z16)&gt;0,(O16+N16)/(U16+Z16),9.9)</f>
        <v>1.28419282215133</v>
      </c>
      <c r="AC16" s="19" t="n">
        <f aca="false">IF(AND(B16&lt;CL_LIFE,AB16&lt;CL_AA_TR),MIN(AA16,(U16+Z16)-(O16+N16)/CL_AA_TR),0)</f>
        <v>1.28400321078334</v>
      </c>
      <c r="AD16" s="19" t="n">
        <f aca="false">U16-MIN(U16,MAX(0,AC16-(0)))</f>
        <v>239.943035649296</v>
      </c>
      <c r="AE16" s="19" t="n">
        <f aca="false">Z16-MIN(Z16,MAX(0,AC16-(U16)))</f>
        <v>44</v>
      </c>
      <c r="AF16" s="19" t="n">
        <f aca="false">AJ16-MIN(AJ16,MAX(0,AC16-(U16+Z16)))</f>
        <v>24</v>
      </c>
      <c r="AG16" s="19" t="n">
        <f aca="false">AW16-MIN(AW16,MAX(0,AC16-(U16+Z16+AJ16)))</f>
        <v>24.871776</v>
      </c>
      <c r="AH16" s="19" t="n">
        <f aca="false">BJ16-MIN(BJ16,MAX(0,AC16-(U16+Z16+AJ16+AW16)))</f>
        <v>17.1385799179991</v>
      </c>
      <c r="AI16" s="19" t="n">
        <f aca="false">AA16-AC16</f>
        <v>1.44772485325514</v>
      </c>
      <c r="AJ16" s="19" t="n">
        <f aca="false">CF15</f>
        <v>24</v>
      </c>
      <c r="AK16" s="19" t="n">
        <f aca="false">AJ16*(CL_SOFR+CL_A_SP)/4</f>
        <v>0.369</v>
      </c>
      <c r="AL16" s="19" t="n">
        <f aca="false">MIN(AI16,AK16)</f>
        <v>0.369</v>
      </c>
      <c r="AM16" s="19" t="n">
        <f aca="false">AF16+AK16-AL16</f>
        <v>24</v>
      </c>
      <c r="AN16" s="19" t="n">
        <f aca="false">AI16-AL16</f>
        <v>1.07872485325514</v>
      </c>
      <c r="AO16" s="20" t="n">
        <f aca="false">IF((AD16+AE16+AM16)&gt;0,(O16+N16)/(AD16+AE16+AM16),9.9)</f>
        <v>1.18946192504493</v>
      </c>
      <c r="AP16" s="19" t="n">
        <f aca="false">IF(AND(B16&lt;CL_LIFE,AO16&lt;CL_A_TR),MIN(AN16,(AD16+AE16+AM16)-(O16+N16)/CL_A_TR),0)</f>
        <v>1.07872485325514</v>
      </c>
      <c r="AQ16" s="19" t="n">
        <f aca="false">AD16-MIN(AD16,MAX(0,AP16-(0)))</f>
        <v>238.864310796041</v>
      </c>
      <c r="AR16" s="19" t="n">
        <f aca="false">AE16-MIN(AE16,MAX(0,AP16-(AD16)))</f>
        <v>44</v>
      </c>
      <c r="AS16" s="19" t="n">
        <f aca="false">AM16-MIN(AM16,MAX(0,AP16-(AD16+AE16)))</f>
        <v>24</v>
      </c>
      <c r="AT16" s="19" t="n">
        <f aca="false">AG16-MIN(AG16,MAX(0,AP16-(AD16+AE16+AM16)))</f>
        <v>24.871776</v>
      </c>
      <c r="AU16" s="19" t="n">
        <f aca="false">AH16-MIN(AH16,MAX(0,AP16-(AD16+AE16+AM16+AG16)))</f>
        <v>17.1385799179991</v>
      </c>
      <c r="AV16" s="19" t="n">
        <f aca="false">AN16-AP16</f>
        <v>0</v>
      </c>
      <c r="AW16" s="19" t="n">
        <f aca="false">CG15</f>
        <v>24.871776</v>
      </c>
      <c r="AX16" s="19" t="n">
        <f aca="false">AW16*(CL_SOFR+CL_BBB_SP)/4</f>
        <v>0.447691968</v>
      </c>
      <c r="AY16" s="19" t="n">
        <f aca="false">MIN(AV16,AX16)</f>
        <v>0</v>
      </c>
      <c r="AZ16" s="19" t="n">
        <f aca="false">AT16+AX16-AY16</f>
        <v>25.319467968</v>
      </c>
      <c r="BA16" s="19" t="n">
        <f aca="false">AV16-AY16</f>
        <v>0</v>
      </c>
      <c r="BB16" s="20" t="n">
        <f aca="false">IF((AQ16+AR16+AS16+AZ16)&gt;0,(O16+N16)/(AQ16+AR16+AS16+AZ16),9.9)</f>
        <v>1.1026622592784</v>
      </c>
      <c r="BC16" s="19" t="n">
        <f aca="false">IF(AND(B16&lt;CL_LIFE,BB16&lt;CL_BBB_TR),MIN(BA16,(AQ16+AR16+AS16+AZ16)-(O16+N16)/CL_BBB_TR),0)</f>
        <v>0</v>
      </c>
      <c r="BD16" s="19" t="n">
        <f aca="false">AQ16-MIN(AQ16,MAX(0,BC16-(0)))</f>
        <v>238.864310796041</v>
      </c>
      <c r="BE16" s="19" t="n">
        <f aca="false">AR16-MIN(AR16,MAX(0,BC16-(AQ16)))</f>
        <v>44</v>
      </c>
      <c r="BF16" s="19" t="n">
        <f aca="false">AS16-MIN(AS16,MAX(0,BC16-(AQ16+AR16)))</f>
        <v>24</v>
      </c>
      <c r="BG16" s="19" t="n">
        <f aca="false">AZ16-MIN(AZ16,MAX(0,BC16-(AQ16+AR16+AS16)))</f>
        <v>25.319467968</v>
      </c>
      <c r="BH16" s="19" t="n">
        <f aca="false">AU16-MIN(AU16,MAX(0,BC16-(AQ16+AR16+AS16+AZ16)))</f>
        <v>17.1385799179991</v>
      </c>
      <c r="BI16" s="19" t="n">
        <f aca="false">BA16-BC16</f>
        <v>0</v>
      </c>
      <c r="BJ16" s="19" t="n">
        <f aca="false">CH15</f>
        <v>17.1385799179991</v>
      </c>
      <c r="BK16" s="19" t="n">
        <f aca="false">BJ16*(CL_SOFR+CL_BB_SP)/4</f>
        <v>0.424179852970477</v>
      </c>
      <c r="BL16" s="19" t="n">
        <f aca="false">MIN(BI16,BK16)</f>
        <v>0</v>
      </c>
      <c r="BM16" s="19" t="n">
        <f aca="false">BH16+BK16-BL16</f>
        <v>17.5627597709696</v>
      </c>
      <c r="BN16" s="19" t="n">
        <f aca="false">BI16-BL16</f>
        <v>0</v>
      </c>
      <c r="BO16" s="20" t="n">
        <f aca="false">IF((BD16+BE16+BF16+BG16+BM16)&gt;0,(O16+N16)/(BD16+BE16+BF16+BG16+BM16),9.9)</f>
        <v>1.04729132566076</v>
      </c>
      <c r="BP16" s="19" t="n">
        <f aca="false">IF(AND(B16&lt;CL_LIFE,BO16&lt;CL_BB_TR),MIN(BN16,(BD16+BE16+BF16+BG16+BM16)-(O16+N16)/CL_BB_TR),0)</f>
        <v>0</v>
      </c>
      <c r="BQ16" s="19" t="n">
        <f aca="false">BD16-MIN(BD16,MAX(0,BP16-(0)))</f>
        <v>238.864310796041</v>
      </c>
      <c r="BR16" s="19" t="n">
        <f aca="false">BE16-MIN(BE16,MAX(0,BP16-(BD16)))</f>
        <v>44</v>
      </c>
      <c r="BS16" s="19" t="n">
        <f aca="false">BF16-MIN(BF16,MAX(0,BP16-(BD16+BE16)))</f>
        <v>24</v>
      </c>
      <c r="BT16" s="19" t="n">
        <f aca="false">BG16-MIN(BG16,MAX(0,BP16-(BD16+BE16+BF16)))</f>
        <v>25.319467968</v>
      </c>
      <c r="BU16" s="19" t="n">
        <f aca="false">BM16-MIN(BM16,MAX(0,BP16-(BD16+BE16+BF16+BG16)))</f>
        <v>17.5627597709696</v>
      </c>
      <c r="BV16" s="19" t="n">
        <f aca="false">BN16-BP16</f>
        <v>0</v>
      </c>
      <c r="BW16" s="19" t="n">
        <f aca="false">MIN(BV16,E16*CL_SUBF/4)</f>
        <v>0</v>
      </c>
      <c r="BX16" s="19" t="n">
        <f aca="false">BV16-BW16</f>
        <v>0</v>
      </c>
      <c r="BY16" s="19" t="n">
        <f aca="false">MIN(BQ16,MAX(0,N16-(0)))</f>
        <v>0</v>
      </c>
      <c r="BZ16" s="19" t="n">
        <f aca="false">MIN(BR16,MAX(0,N16-(BQ16)))</f>
        <v>0</v>
      </c>
      <c r="CA16" s="19" t="n">
        <f aca="false">MIN(BS16,MAX(0,N16-(BQ16+BR16)))</f>
        <v>0</v>
      </c>
      <c r="CB16" s="19" t="n">
        <f aca="false">MIN(BT16,MAX(0,N16-(BQ16+BR16+BS16)))</f>
        <v>0</v>
      </c>
      <c r="CC16" s="19" t="n">
        <f aca="false">MIN(BU16,MAX(0,N16-(BQ16+BR16+BS16+BT16)))</f>
        <v>0</v>
      </c>
      <c r="CD16" s="19" t="n">
        <f aca="false">BQ16-BY16</f>
        <v>238.864310796041</v>
      </c>
      <c r="CE16" s="19" t="n">
        <f aca="false">BR16-BZ16</f>
        <v>44</v>
      </c>
      <c r="CF16" s="19" t="n">
        <f aca="false">BS16-CA16</f>
        <v>24</v>
      </c>
      <c r="CG16" s="19" t="n">
        <f aca="false">BT16-CB16</f>
        <v>25.319467968</v>
      </c>
      <c r="CH16" s="19" t="n">
        <f aca="false">BU16-CC16</f>
        <v>17.5627597709696</v>
      </c>
      <c r="CI16" s="19" t="n">
        <f aca="false">MAX(0,N16-(BQ16+BR16+BS16+BT16+BU16))</f>
        <v>0</v>
      </c>
      <c r="CJ16" s="19" t="n">
        <f aca="false">BX16+CI16</f>
        <v>0</v>
      </c>
      <c r="CK16" s="19" t="n">
        <f aca="false">AC16+AP16+BC16+BP16</f>
        <v>2.36272806403848</v>
      </c>
      <c r="CL16" s="18" t="n">
        <f aca="false">IF(OR(AND(B16&lt;CL_LIFE,AB16&lt;CL_AA_TR),AND(B16&lt;CL_LIFE,AO16&lt;CL_A_TR),AND(B16&lt;CL_LIFE,BB16&lt;CL_BBB_TR),AND(B16&lt;CL_LIFE,BO16&lt;CL_BB_TR)),1,0)</f>
        <v>1</v>
      </c>
    </row>
    <row r="17" customFormat="false" ht="15" hidden="false" customHeight="false" outlineLevel="0" collapsed="false">
      <c r="B17" s="18" t="n">
        <v>13</v>
      </c>
      <c r="C17" s="18" t="n">
        <f aca="false">INT((B17-1)/4)+1</f>
        <v>4</v>
      </c>
      <c r="D17" s="20" t="n">
        <f aca="false">INDEX(CL_CDR_SEVERE,1,C17)</f>
        <v>0.04</v>
      </c>
      <c r="E17" s="19" t="n">
        <f aca="false">O16</f>
        <v>366.286515987592</v>
      </c>
      <c r="F17" s="19" t="n">
        <f aca="false">E17*(1-(1-D17)^0.25)</f>
        <v>3.71912648744076</v>
      </c>
      <c r="G17" s="19" t="n">
        <f aca="false">F17*CL_REC</f>
        <v>2.60338854120853</v>
      </c>
      <c r="H17" s="19" t="n">
        <f aca="false">F17-G17</f>
        <v>1.11573794623223</v>
      </c>
      <c r="I17" s="19" t="n">
        <f aca="false">E17-F17</f>
        <v>362.567389500151</v>
      </c>
      <c r="J17" s="19" t="n">
        <f aca="false">I17*(CL_SOFR+CL_WAS)/4</f>
        <v>6.79813855312783</v>
      </c>
      <c r="K17" s="19" t="n">
        <f aca="false">IF(B17&lt;=CL_RP,0,I17*(1-(1-CL_PP)^0.25))</f>
        <v>0</v>
      </c>
      <c r="L17" s="19" t="n">
        <f aca="false">IF(B17&lt;=CL_RP,I17+G17,I17-K17)</f>
        <v>365.170778041359</v>
      </c>
      <c r="M17" s="19" t="n">
        <f aca="false">IF(B17=CL_LIFE,L17*CL_PX,0)</f>
        <v>0</v>
      </c>
      <c r="N17" s="19" t="n">
        <f aca="false">IF(B17&lt;=CL_RP,0,K17+G17)+M17</f>
        <v>0</v>
      </c>
      <c r="O17" s="19" t="n">
        <f aca="false">IF(B17&gt;=CL_LIFE,0,L17)</f>
        <v>365.170778041359</v>
      </c>
      <c r="P17" s="19" t="n">
        <f aca="false">MIN(J17,E17*(CL_SEXP+CL_SFEE)/4)</f>
        <v>0.183143257993796</v>
      </c>
      <c r="Q17" s="19" t="n">
        <f aca="false">J17-P17</f>
        <v>6.61499529513403</v>
      </c>
      <c r="R17" s="19" t="n">
        <f aca="false">CD16</f>
        <v>238.864310796041</v>
      </c>
      <c r="S17" s="19" t="n">
        <f aca="false">R17*(CL_SOFR+CL_AAA_SP)/4</f>
        <v>3.13509407919803</v>
      </c>
      <c r="T17" s="19" t="n">
        <f aca="false">MIN(Q17,S17)</f>
        <v>3.13509407919803</v>
      </c>
      <c r="U17" s="19" t="n">
        <f aca="false">R17</f>
        <v>238.864310796041</v>
      </c>
      <c r="V17" s="19" t="n">
        <f aca="false">Q17-T17</f>
        <v>3.479901215936</v>
      </c>
      <c r="W17" s="19" t="n">
        <f aca="false">CE16</f>
        <v>44</v>
      </c>
      <c r="X17" s="19" t="n">
        <f aca="false">W17*(CL_SOFR+CL_AA_SP)/4</f>
        <v>0.6325</v>
      </c>
      <c r="Y17" s="19" t="n">
        <f aca="false">MIN(V17,X17)</f>
        <v>0.6325</v>
      </c>
      <c r="Z17" s="19" t="n">
        <f aca="false">W17</f>
        <v>44</v>
      </c>
      <c r="AA17" s="19" t="n">
        <f aca="false">V17-Y17</f>
        <v>2.847401215936</v>
      </c>
      <c r="AB17" s="20" t="n">
        <f aca="false">IF((U17+Z17)&gt;0,(O17+N17)/(U17+Z17),9.9)</f>
        <v>1.29097508630089</v>
      </c>
      <c r="AC17" s="19" t="n">
        <f aca="false">IF(AND(B17&lt;CL_LIFE,AB17&lt;CL_AA_TR),MIN(AA17,(U17+Z17)-(O17+N17)/CL_AA_TR),0)</f>
        <v>0</v>
      </c>
      <c r="AD17" s="19" t="n">
        <f aca="false">U17-MIN(U17,MAX(0,AC17-(0)))</f>
        <v>238.864310796041</v>
      </c>
      <c r="AE17" s="19" t="n">
        <f aca="false">Z17-MIN(Z17,MAX(0,AC17-(U17)))</f>
        <v>44</v>
      </c>
      <c r="AF17" s="19" t="n">
        <f aca="false">AJ17-MIN(AJ17,MAX(0,AC17-(U17+Z17)))</f>
        <v>24</v>
      </c>
      <c r="AG17" s="19" t="n">
        <f aca="false">AW17-MIN(AW17,MAX(0,AC17-(U17+Z17+AJ17)))</f>
        <v>25.319467968</v>
      </c>
      <c r="AH17" s="19" t="n">
        <f aca="false">BJ17-MIN(BJ17,MAX(0,AC17-(U17+Z17+AJ17+AW17)))</f>
        <v>17.5627597709696</v>
      </c>
      <c r="AI17" s="19" t="n">
        <f aca="false">AA17-AC17</f>
        <v>2.847401215936</v>
      </c>
      <c r="AJ17" s="19" t="n">
        <f aca="false">CF16</f>
        <v>24</v>
      </c>
      <c r="AK17" s="19" t="n">
        <f aca="false">AJ17*(CL_SOFR+CL_A_SP)/4</f>
        <v>0.369</v>
      </c>
      <c r="AL17" s="19" t="n">
        <f aca="false">MIN(AI17,AK17)</f>
        <v>0.369</v>
      </c>
      <c r="AM17" s="19" t="n">
        <f aca="false">AF17+AK17-AL17</f>
        <v>24</v>
      </c>
      <c r="AN17" s="19" t="n">
        <f aca="false">AI17-AL17</f>
        <v>2.478401215936</v>
      </c>
      <c r="AO17" s="20" t="n">
        <f aca="false">IF((AD17+AE17+AM17)&gt;0,(O17+N17)/(AD17+AE17+AM17),9.9)</f>
        <v>1.19000732634585</v>
      </c>
      <c r="AP17" s="19" t="n">
        <f aca="false">IF(AND(B17&lt;CL_LIFE,AO17&lt;CL_A_TR),MIN(AN17,(AD17+AE17+AM17)-(O17+N17)/CL_A_TR),0)</f>
        <v>2.478401215936</v>
      </c>
      <c r="AQ17" s="19" t="n">
        <f aca="false">AD17-MIN(AD17,MAX(0,AP17-(0)))</f>
        <v>236.385909580105</v>
      </c>
      <c r="AR17" s="19" t="n">
        <f aca="false">AE17-MIN(AE17,MAX(0,AP17-(AD17)))</f>
        <v>44</v>
      </c>
      <c r="AS17" s="19" t="n">
        <f aca="false">AM17-MIN(AM17,MAX(0,AP17-(AD17+AE17)))</f>
        <v>24</v>
      </c>
      <c r="AT17" s="19" t="n">
        <f aca="false">AG17-MIN(AG17,MAX(0,AP17-(AD17+AE17+AM17)))</f>
        <v>25.319467968</v>
      </c>
      <c r="AU17" s="19" t="n">
        <f aca="false">AH17-MIN(AH17,MAX(0,AP17-(AD17+AE17+AM17+AG17)))</f>
        <v>17.5627597709696</v>
      </c>
      <c r="AV17" s="19" t="n">
        <f aca="false">AN17-AP17</f>
        <v>0</v>
      </c>
      <c r="AW17" s="19" t="n">
        <f aca="false">CG16</f>
        <v>25.319467968</v>
      </c>
      <c r="AX17" s="19" t="n">
        <f aca="false">AW17*(CL_SOFR+CL_BBB_SP)/4</f>
        <v>0.455750423424</v>
      </c>
      <c r="AY17" s="19" t="n">
        <f aca="false">MIN(AV17,AX17)</f>
        <v>0</v>
      </c>
      <c r="AZ17" s="19" t="n">
        <f aca="false">AT17+AX17-AY17</f>
        <v>25.775218391424</v>
      </c>
      <c r="BA17" s="19" t="n">
        <f aca="false">AV17-AY17</f>
        <v>0</v>
      </c>
      <c r="BB17" s="20" t="n">
        <f aca="false">IF((AQ17+AR17+AS17+AZ17)&gt;0,(O17+N17)/(AQ17+AR17+AS17+AZ17),9.9)</f>
        <v>1.10603807384875</v>
      </c>
      <c r="BC17" s="19" t="n">
        <f aca="false">IF(AND(B17&lt;CL_LIFE,BB17&lt;CL_BBB_TR),MIN(BA17,(AQ17+AR17+AS17+AZ17)-(O17+N17)/CL_BBB_TR),0)</f>
        <v>0</v>
      </c>
      <c r="BD17" s="19" t="n">
        <f aca="false">AQ17-MIN(AQ17,MAX(0,BC17-(0)))</f>
        <v>236.385909580105</v>
      </c>
      <c r="BE17" s="19" t="n">
        <f aca="false">AR17-MIN(AR17,MAX(0,BC17-(AQ17)))</f>
        <v>44</v>
      </c>
      <c r="BF17" s="19" t="n">
        <f aca="false">AS17-MIN(AS17,MAX(0,BC17-(AQ17+AR17)))</f>
        <v>24</v>
      </c>
      <c r="BG17" s="19" t="n">
        <f aca="false">AZ17-MIN(AZ17,MAX(0,BC17-(AQ17+AR17+AS17)))</f>
        <v>25.775218391424</v>
      </c>
      <c r="BH17" s="19" t="n">
        <f aca="false">AU17-MIN(AU17,MAX(0,BC17-(AQ17+AR17+AS17+AZ17)))</f>
        <v>17.5627597709696</v>
      </c>
      <c r="BI17" s="19" t="n">
        <f aca="false">BA17-BC17</f>
        <v>0</v>
      </c>
      <c r="BJ17" s="19" t="n">
        <f aca="false">CH16</f>
        <v>17.5627597709696</v>
      </c>
      <c r="BK17" s="19" t="n">
        <f aca="false">BJ17*(CL_SOFR+CL_BB_SP)/4</f>
        <v>0.434678304331497</v>
      </c>
      <c r="BL17" s="19" t="n">
        <f aca="false">MIN(BI17,BK17)</f>
        <v>0</v>
      </c>
      <c r="BM17" s="19" t="n">
        <f aca="false">BH17+BK17-BL17</f>
        <v>17.9974380753011</v>
      </c>
      <c r="BN17" s="19" t="n">
        <f aca="false">BI17-BL17</f>
        <v>0</v>
      </c>
      <c r="BO17" s="20" t="n">
        <f aca="false">IF((BD17+BE17+BF17+BG17+BM17)&gt;0,(O17+N17)/(BD17+BE17+BF17+BG17+BM17),9.9)</f>
        <v>1.0488634020633</v>
      </c>
      <c r="BP17" s="19" t="n">
        <f aca="false">IF(AND(B17&lt;CL_LIFE,BO17&lt;CL_BB_TR),MIN(BN17,(BD17+BE17+BF17+BG17+BM17)-(O17+N17)/CL_BB_TR),0)</f>
        <v>0</v>
      </c>
      <c r="BQ17" s="19" t="n">
        <f aca="false">BD17-MIN(BD17,MAX(0,BP17-(0)))</f>
        <v>236.385909580105</v>
      </c>
      <c r="BR17" s="19" t="n">
        <f aca="false">BE17-MIN(BE17,MAX(0,BP17-(BD17)))</f>
        <v>44</v>
      </c>
      <c r="BS17" s="19" t="n">
        <f aca="false">BF17-MIN(BF17,MAX(0,BP17-(BD17+BE17)))</f>
        <v>24</v>
      </c>
      <c r="BT17" s="19" t="n">
        <f aca="false">BG17-MIN(BG17,MAX(0,BP17-(BD17+BE17+BF17)))</f>
        <v>25.775218391424</v>
      </c>
      <c r="BU17" s="19" t="n">
        <f aca="false">BM17-MIN(BM17,MAX(0,BP17-(BD17+BE17+BF17+BG17)))</f>
        <v>17.9974380753011</v>
      </c>
      <c r="BV17" s="19" t="n">
        <f aca="false">BN17-BP17</f>
        <v>0</v>
      </c>
      <c r="BW17" s="19" t="n">
        <f aca="false">MIN(BV17,E17*CL_SUBF/4)</f>
        <v>0</v>
      </c>
      <c r="BX17" s="19" t="n">
        <f aca="false">BV17-BW17</f>
        <v>0</v>
      </c>
      <c r="BY17" s="19" t="n">
        <f aca="false">MIN(BQ17,MAX(0,N17-(0)))</f>
        <v>0</v>
      </c>
      <c r="BZ17" s="19" t="n">
        <f aca="false">MIN(BR17,MAX(0,N17-(BQ17)))</f>
        <v>0</v>
      </c>
      <c r="CA17" s="19" t="n">
        <f aca="false">MIN(BS17,MAX(0,N17-(BQ17+BR17)))</f>
        <v>0</v>
      </c>
      <c r="CB17" s="19" t="n">
        <f aca="false">MIN(BT17,MAX(0,N17-(BQ17+BR17+BS17)))</f>
        <v>0</v>
      </c>
      <c r="CC17" s="19" t="n">
        <f aca="false">MIN(BU17,MAX(0,N17-(BQ17+BR17+BS17+BT17)))</f>
        <v>0</v>
      </c>
      <c r="CD17" s="19" t="n">
        <f aca="false">BQ17-BY17</f>
        <v>236.385909580105</v>
      </c>
      <c r="CE17" s="19" t="n">
        <f aca="false">BR17-BZ17</f>
        <v>44</v>
      </c>
      <c r="CF17" s="19" t="n">
        <f aca="false">BS17-CA17</f>
        <v>24</v>
      </c>
      <c r="CG17" s="19" t="n">
        <f aca="false">BT17-CB17</f>
        <v>25.775218391424</v>
      </c>
      <c r="CH17" s="19" t="n">
        <f aca="false">BU17-CC17</f>
        <v>17.9974380753011</v>
      </c>
      <c r="CI17" s="19" t="n">
        <f aca="false">MAX(0,N17-(BQ17+BR17+BS17+BT17+BU17))</f>
        <v>0</v>
      </c>
      <c r="CJ17" s="19" t="n">
        <f aca="false">BX17+CI17</f>
        <v>0</v>
      </c>
      <c r="CK17" s="19" t="n">
        <f aca="false">AC17+AP17+BC17+BP17</f>
        <v>2.478401215936</v>
      </c>
      <c r="CL17" s="18" t="n">
        <f aca="false">IF(OR(AND(B17&lt;CL_LIFE,AB17&lt;CL_AA_TR),AND(B17&lt;CL_LIFE,AO17&lt;CL_A_TR),AND(B17&lt;CL_LIFE,BB17&lt;CL_BBB_TR),AND(B17&lt;CL_LIFE,BO17&lt;CL_BB_TR)),1,0)</f>
        <v>1</v>
      </c>
    </row>
    <row r="18" customFormat="false" ht="15" hidden="false" customHeight="false" outlineLevel="0" collapsed="false">
      <c r="B18" s="18" t="n">
        <v>14</v>
      </c>
      <c r="C18" s="18" t="n">
        <f aca="false">INT((B18-1)/4)+1</f>
        <v>4</v>
      </c>
      <c r="D18" s="20" t="n">
        <f aca="false">INDEX(CL_CDR_SEVERE,1,C18)</f>
        <v>0.04</v>
      </c>
      <c r="E18" s="19" t="n">
        <f aca="false">O17</f>
        <v>365.170778041359</v>
      </c>
      <c r="F18" s="19" t="n">
        <f aca="false">E18*(1-(1-D18)^0.25)</f>
        <v>3.70779773148673</v>
      </c>
      <c r="G18" s="19" t="n">
        <f aca="false">F18*CL_REC</f>
        <v>2.59545841204071</v>
      </c>
      <c r="H18" s="19" t="n">
        <f aca="false">F18-G18</f>
        <v>1.11233931944602</v>
      </c>
      <c r="I18" s="19" t="n">
        <f aca="false">E18-F18</f>
        <v>361.462980309873</v>
      </c>
      <c r="J18" s="19" t="n">
        <f aca="false">I18*(CL_SOFR+CL_WAS)/4</f>
        <v>6.77743088081011</v>
      </c>
      <c r="K18" s="19" t="n">
        <f aca="false">IF(B18&lt;=CL_RP,0,I18*(1-(1-CL_PP)^0.25))</f>
        <v>0</v>
      </c>
      <c r="L18" s="19" t="n">
        <f aca="false">IF(B18&lt;=CL_RP,I18+G18,I18-K18)</f>
        <v>364.058438721913</v>
      </c>
      <c r="M18" s="19" t="n">
        <f aca="false">IF(B18=CL_LIFE,L18*CL_PX,0)</f>
        <v>0</v>
      </c>
      <c r="N18" s="19" t="n">
        <f aca="false">IF(B18&lt;=CL_RP,0,K18+G18)+M18</f>
        <v>0</v>
      </c>
      <c r="O18" s="19" t="n">
        <f aca="false">IF(B18&gt;=CL_LIFE,0,L18)</f>
        <v>364.058438721913</v>
      </c>
      <c r="P18" s="19" t="n">
        <f aca="false">MIN(J18,E18*(CL_SEXP+CL_SFEE)/4)</f>
        <v>0.18258538902068</v>
      </c>
      <c r="Q18" s="19" t="n">
        <f aca="false">J18-P18</f>
        <v>6.59484549178943</v>
      </c>
      <c r="R18" s="19" t="n">
        <f aca="false">CD17</f>
        <v>236.385909580105</v>
      </c>
      <c r="S18" s="19" t="n">
        <f aca="false">R18*(CL_SOFR+CL_AAA_SP)/4</f>
        <v>3.10256506323887</v>
      </c>
      <c r="T18" s="19" t="n">
        <f aca="false">MIN(Q18,S18)</f>
        <v>3.10256506323887</v>
      </c>
      <c r="U18" s="19" t="n">
        <f aca="false">R18</f>
        <v>236.385909580105</v>
      </c>
      <c r="V18" s="19" t="n">
        <f aca="false">Q18-T18</f>
        <v>3.49228042855056</v>
      </c>
      <c r="W18" s="19" t="n">
        <f aca="false">CE17</f>
        <v>44</v>
      </c>
      <c r="X18" s="19" t="n">
        <f aca="false">W18*(CL_SOFR+CL_AA_SP)/4</f>
        <v>0.6325</v>
      </c>
      <c r="Y18" s="19" t="n">
        <f aca="false">MIN(V18,X18)</f>
        <v>0.6325</v>
      </c>
      <c r="Z18" s="19" t="n">
        <f aca="false">W18</f>
        <v>44</v>
      </c>
      <c r="AA18" s="19" t="n">
        <f aca="false">V18-Y18</f>
        <v>2.85978042855056</v>
      </c>
      <c r="AB18" s="20" t="n">
        <f aca="false">IF((U18+Z18)&gt;0,(O18+N18)/(U18+Z18),9.9)</f>
        <v>1.29841916545348</v>
      </c>
      <c r="AC18" s="19" t="n">
        <f aca="false">IF(AND(B18&lt;CL_LIFE,AB18&lt;CL_AA_TR),MIN(AA18,(U18+Z18)-(O18+N18)/CL_AA_TR),0)</f>
        <v>0</v>
      </c>
      <c r="AD18" s="19" t="n">
        <f aca="false">U18-MIN(U18,MAX(0,AC18-(0)))</f>
        <v>236.385909580105</v>
      </c>
      <c r="AE18" s="19" t="n">
        <f aca="false">Z18-MIN(Z18,MAX(0,AC18-(U18)))</f>
        <v>44</v>
      </c>
      <c r="AF18" s="19" t="n">
        <f aca="false">AJ18-MIN(AJ18,MAX(0,AC18-(U18+Z18)))</f>
        <v>24</v>
      </c>
      <c r="AG18" s="19" t="n">
        <f aca="false">AW18-MIN(AW18,MAX(0,AC18-(U18+Z18+AJ18)))</f>
        <v>25.775218391424</v>
      </c>
      <c r="AH18" s="19" t="n">
        <f aca="false">BJ18-MIN(BJ18,MAX(0,AC18-(U18+Z18+AJ18+AW18)))</f>
        <v>17.9974380753011</v>
      </c>
      <c r="AI18" s="19" t="n">
        <f aca="false">AA18-AC18</f>
        <v>2.85978042855056</v>
      </c>
      <c r="AJ18" s="19" t="n">
        <f aca="false">CF17</f>
        <v>24</v>
      </c>
      <c r="AK18" s="19" t="n">
        <f aca="false">AJ18*(CL_SOFR+CL_A_SP)/4</f>
        <v>0.369</v>
      </c>
      <c r="AL18" s="19" t="n">
        <f aca="false">MIN(AI18,AK18)</f>
        <v>0.369</v>
      </c>
      <c r="AM18" s="19" t="n">
        <f aca="false">AF18+AK18-AL18</f>
        <v>24</v>
      </c>
      <c r="AN18" s="19" t="n">
        <f aca="false">AI18-AL18</f>
        <v>2.49078042855056</v>
      </c>
      <c r="AO18" s="20" t="n">
        <f aca="false">IF((AD18+AE18+AM18)&gt;0,(O18+N18)/(AD18+AE18+AM18),9.9)</f>
        <v>1.19604235039699</v>
      </c>
      <c r="AP18" s="19" t="n">
        <f aca="false">IF(AND(B18&lt;CL_LIFE,AO18&lt;CL_A_TR),MIN(AN18,(AD18+AE18+AM18)-(O18+N18)/CL_A_TR),0)</f>
        <v>1.00387731184344</v>
      </c>
      <c r="AQ18" s="19" t="n">
        <f aca="false">AD18-MIN(AD18,MAX(0,AP18-(0)))</f>
        <v>235.382032268261</v>
      </c>
      <c r="AR18" s="19" t="n">
        <f aca="false">AE18-MIN(AE18,MAX(0,AP18-(AD18)))</f>
        <v>44</v>
      </c>
      <c r="AS18" s="19" t="n">
        <f aca="false">AM18-MIN(AM18,MAX(0,AP18-(AD18+AE18)))</f>
        <v>24</v>
      </c>
      <c r="AT18" s="19" t="n">
        <f aca="false">AG18-MIN(AG18,MAX(0,AP18-(AD18+AE18+AM18)))</f>
        <v>25.775218391424</v>
      </c>
      <c r="AU18" s="19" t="n">
        <f aca="false">AH18-MIN(AH18,MAX(0,AP18-(AD18+AE18+AM18+AG18)))</f>
        <v>17.9974380753011</v>
      </c>
      <c r="AV18" s="19" t="n">
        <f aca="false">AN18-AP18</f>
        <v>1.48690311670712</v>
      </c>
      <c r="AW18" s="19" t="n">
        <f aca="false">CG17</f>
        <v>25.775218391424</v>
      </c>
      <c r="AX18" s="19" t="n">
        <f aca="false">AW18*(CL_SOFR+CL_BBB_SP)/4</f>
        <v>0.463953931045632</v>
      </c>
      <c r="AY18" s="19" t="n">
        <f aca="false">MIN(AV18,AX18)</f>
        <v>0.463953931045632</v>
      </c>
      <c r="AZ18" s="19" t="n">
        <f aca="false">AT18+AX18-AY18</f>
        <v>25.775218391424</v>
      </c>
      <c r="BA18" s="19" t="n">
        <f aca="false">AV18-AY18</f>
        <v>1.02294918566149</v>
      </c>
      <c r="BB18" s="20" t="n">
        <f aca="false">IF((AQ18+AR18+AS18+AZ18)&gt;0,(O18+N18)/(AQ18+AR18+AS18+AZ18),9.9)</f>
        <v>1.1060319588655</v>
      </c>
      <c r="BC18" s="19" t="n">
        <f aca="false">IF(AND(B18&lt;CL_LIFE,BB18&lt;CL_BBB_TR),MIN(BA18,(AQ18+AR18+AS18+AZ18)-(O18+N18)/CL_BBB_TR),0)</f>
        <v>1.02294918566149</v>
      </c>
      <c r="BD18" s="19" t="n">
        <f aca="false">AQ18-MIN(AQ18,MAX(0,BC18-(0)))</f>
        <v>234.3590830826</v>
      </c>
      <c r="BE18" s="19" t="n">
        <f aca="false">AR18-MIN(AR18,MAX(0,BC18-(AQ18)))</f>
        <v>44</v>
      </c>
      <c r="BF18" s="19" t="n">
        <f aca="false">AS18-MIN(AS18,MAX(0,BC18-(AQ18+AR18)))</f>
        <v>24</v>
      </c>
      <c r="BG18" s="19" t="n">
        <f aca="false">AZ18-MIN(AZ18,MAX(0,BC18-(AQ18+AR18+AS18)))</f>
        <v>25.775218391424</v>
      </c>
      <c r="BH18" s="19" t="n">
        <f aca="false">AU18-MIN(AU18,MAX(0,BC18-(AQ18+AR18+AS18+AZ18)))</f>
        <v>17.9974380753011</v>
      </c>
      <c r="BI18" s="19" t="n">
        <f aca="false">BA18-BC18</f>
        <v>0</v>
      </c>
      <c r="BJ18" s="19" t="n">
        <f aca="false">CH17</f>
        <v>17.9974380753011</v>
      </c>
      <c r="BK18" s="19" t="n">
        <f aca="false">BJ18*(CL_SOFR+CL_BB_SP)/4</f>
        <v>0.445436592363701</v>
      </c>
      <c r="BL18" s="19" t="n">
        <f aca="false">MIN(BI18,BK18)</f>
        <v>0</v>
      </c>
      <c r="BM18" s="19" t="n">
        <f aca="false">BH18+BK18-BL18</f>
        <v>18.4428746676648</v>
      </c>
      <c r="BN18" s="19" t="n">
        <f aca="false">BI18-BL18</f>
        <v>0</v>
      </c>
      <c r="BO18" s="20" t="n">
        <f aca="false">IF((BD18+BE18+BF18+BG18+BM18)&gt;0,(O18+N18)/(BD18+BE18+BF18+BG18+BM18),9.9)</f>
        <v>1.05043973978563</v>
      </c>
      <c r="BP18" s="19" t="n">
        <f aca="false">IF(AND(B18&lt;CL_LIFE,BO18&lt;CL_BB_TR),MIN(BN18,(BD18+BE18+BF18+BG18+BM18)-(O18+N18)/CL_BB_TR),0)</f>
        <v>0</v>
      </c>
      <c r="BQ18" s="19" t="n">
        <f aca="false">BD18-MIN(BD18,MAX(0,BP18-(0)))</f>
        <v>234.3590830826</v>
      </c>
      <c r="BR18" s="19" t="n">
        <f aca="false">BE18-MIN(BE18,MAX(0,BP18-(BD18)))</f>
        <v>44</v>
      </c>
      <c r="BS18" s="19" t="n">
        <f aca="false">BF18-MIN(BF18,MAX(0,BP18-(BD18+BE18)))</f>
        <v>24</v>
      </c>
      <c r="BT18" s="19" t="n">
        <f aca="false">BG18-MIN(BG18,MAX(0,BP18-(BD18+BE18+BF18)))</f>
        <v>25.775218391424</v>
      </c>
      <c r="BU18" s="19" t="n">
        <f aca="false">BM18-MIN(BM18,MAX(0,BP18-(BD18+BE18+BF18+BG18)))</f>
        <v>18.4428746676648</v>
      </c>
      <c r="BV18" s="19" t="n">
        <f aca="false">BN18-BP18</f>
        <v>0</v>
      </c>
      <c r="BW18" s="19" t="n">
        <f aca="false">MIN(BV18,E18*CL_SUBF/4)</f>
        <v>0</v>
      </c>
      <c r="BX18" s="19" t="n">
        <f aca="false">BV18-BW18</f>
        <v>0</v>
      </c>
      <c r="BY18" s="19" t="n">
        <f aca="false">MIN(BQ18,MAX(0,N18-(0)))</f>
        <v>0</v>
      </c>
      <c r="BZ18" s="19" t="n">
        <f aca="false">MIN(BR18,MAX(0,N18-(BQ18)))</f>
        <v>0</v>
      </c>
      <c r="CA18" s="19" t="n">
        <f aca="false">MIN(BS18,MAX(0,N18-(BQ18+BR18)))</f>
        <v>0</v>
      </c>
      <c r="CB18" s="19" t="n">
        <f aca="false">MIN(BT18,MAX(0,N18-(BQ18+BR18+BS18)))</f>
        <v>0</v>
      </c>
      <c r="CC18" s="19" t="n">
        <f aca="false">MIN(BU18,MAX(0,N18-(BQ18+BR18+BS18+BT18)))</f>
        <v>0</v>
      </c>
      <c r="CD18" s="19" t="n">
        <f aca="false">BQ18-BY18</f>
        <v>234.3590830826</v>
      </c>
      <c r="CE18" s="19" t="n">
        <f aca="false">BR18-BZ18</f>
        <v>44</v>
      </c>
      <c r="CF18" s="19" t="n">
        <f aca="false">BS18-CA18</f>
        <v>24</v>
      </c>
      <c r="CG18" s="19" t="n">
        <f aca="false">BT18-CB18</f>
        <v>25.775218391424</v>
      </c>
      <c r="CH18" s="19" t="n">
        <f aca="false">BU18-CC18</f>
        <v>18.4428746676648</v>
      </c>
      <c r="CI18" s="19" t="n">
        <f aca="false">MAX(0,N18-(BQ18+BR18+BS18+BT18+BU18))</f>
        <v>0</v>
      </c>
      <c r="CJ18" s="19" t="n">
        <f aca="false">BX18+CI18</f>
        <v>0</v>
      </c>
      <c r="CK18" s="19" t="n">
        <f aca="false">AC18+AP18+BC18+BP18</f>
        <v>2.02682649750493</v>
      </c>
      <c r="CL18" s="18" t="n">
        <f aca="false">IF(OR(AND(B18&lt;CL_LIFE,AB18&lt;CL_AA_TR),AND(B18&lt;CL_LIFE,AO18&lt;CL_A_TR),AND(B18&lt;CL_LIFE,BB18&lt;CL_BBB_TR),AND(B18&lt;CL_LIFE,BO18&lt;CL_BB_TR)),1,0)</f>
        <v>1</v>
      </c>
    </row>
    <row r="19" customFormat="false" ht="15" hidden="false" customHeight="false" outlineLevel="0" collapsed="false">
      <c r="B19" s="18" t="n">
        <v>15</v>
      </c>
      <c r="C19" s="18" t="n">
        <f aca="false">INT((B19-1)/4)+1</f>
        <v>4</v>
      </c>
      <c r="D19" s="20" t="n">
        <f aca="false">INDEX(CL_CDR_SEVERE,1,C19)</f>
        <v>0.04</v>
      </c>
      <c r="E19" s="19" t="n">
        <f aca="false">O18</f>
        <v>364.058438721913</v>
      </c>
      <c r="F19" s="19" t="n">
        <f aca="false">E19*(1-(1-D19)^0.25)</f>
        <v>3.69650348382703</v>
      </c>
      <c r="G19" s="19" t="n">
        <f aca="false">F19*CL_REC</f>
        <v>2.58755243867892</v>
      </c>
      <c r="H19" s="19" t="n">
        <f aca="false">F19-G19</f>
        <v>1.10895104514811</v>
      </c>
      <c r="I19" s="19" t="n">
        <f aca="false">E19-F19</f>
        <v>360.361935238086</v>
      </c>
      <c r="J19" s="19" t="n">
        <f aca="false">I19*(CL_SOFR+CL_WAS)/4</f>
        <v>6.75678628571412</v>
      </c>
      <c r="K19" s="19" t="n">
        <f aca="false">IF(B19&lt;=CL_RP,0,I19*(1-(1-CL_PP)^0.25))</f>
        <v>0</v>
      </c>
      <c r="L19" s="19" t="n">
        <f aca="false">IF(B19&lt;=CL_RP,I19+G19,I19-K19)</f>
        <v>362.949487676765</v>
      </c>
      <c r="M19" s="19" t="n">
        <f aca="false">IF(B19=CL_LIFE,L19*CL_PX,0)</f>
        <v>0</v>
      </c>
      <c r="N19" s="19" t="n">
        <f aca="false">IF(B19&lt;=CL_RP,0,K19+G19)+M19</f>
        <v>0</v>
      </c>
      <c r="O19" s="19" t="n">
        <f aca="false">IF(B19&gt;=CL_LIFE,0,L19)</f>
        <v>362.949487676765</v>
      </c>
      <c r="P19" s="19" t="n">
        <f aca="false">MIN(J19,E19*(CL_SEXP+CL_SFEE)/4)</f>
        <v>0.182029219360957</v>
      </c>
      <c r="Q19" s="19" t="n">
        <f aca="false">J19-P19</f>
        <v>6.57475706635316</v>
      </c>
      <c r="R19" s="19" t="n">
        <f aca="false">CD18</f>
        <v>234.3590830826</v>
      </c>
      <c r="S19" s="19" t="n">
        <f aca="false">R19*(CL_SOFR+CL_AAA_SP)/4</f>
        <v>3.07596296545912</v>
      </c>
      <c r="T19" s="19" t="n">
        <f aca="false">MIN(Q19,S19)</f>
        <v>3.07596296545912</v>
      </c>
      <c r="U19" s="19" t="n">
        <f aca="false">R19</f>
        <v>234.3590830826</v>
      </c>
      <c r="V19" s="19" t="n">
        <f aca="false">Q19-T19</f>
        <v>3.49879410089404</v>
      </c>
      <c r="W19" s="19" t="n">
        <f aca="false">CE18</f>
        <v>44</v>
      </c>
      <c r="X19" s="19" t="n">
        <f aca="false">W19*(CL_SOFR+CL_AA_SP)/4</f>
        <v>0.6325</v>
      </c>
      <c r="Y19" s="19" t="n">
        <f aca="false">MIN(V19,X19)</f>
        <v>0.6325</v>
      </c>
      <c r="Z19" s="19" t="n">
        <f aca="false">W19</f>
        <v>44</v>
      </c>
      <c r="AA19" s="19" t="n">
        <f aca="false">V19-Y19</f>
        <v>2.86629410089404</v>
      </c>
      <c r="AB19" s="20" t="n">
        <f aca="false">IF((U19+Z19)&gt;0,(O19+N19)/(U19+Z19),9.9)</f>
        <v>1.3038895072415</v>
      </c>
      <c r="AC19" s="19" t="n">
        <f aca="false">IF(AND(B19&lt;CL_LIFE,AB19&lt;CL_AA_TR),MIN(AA19,(U19+Z19)-(O19+N19)/CL_AA_TR),0)</f>
        <v>0</v>
      </c>
      <c r="AD19" s="19" t="n">
        <f aca="false">U19-MIN(U19,MAX(0,AC19-(0)))</f>
        <v>234.3590830826</v>
      </c>
      <c r="AE19" s="19" t="n">
        <f aca="false">Z19-MIN(Z19,MAX(0,AC19-(U19)))</f>
        <v>44</v>
      </c>
      <c r="AF19" s="19" t="n">
        <f aca="false">AJ19-MIN(AJ19,MAX(0,AC19-(U19+Z19)))</f>
        <v>24</v>
      </c>
      <c r="AG19" s="19" t="n">
        <f aca="false">AW19-MIN(AW19,MAX(0,AC19-(U19+Z19+AJ19)))</f>
        <v>25.775218391424</v>
      </c>
      <c r="AH19" s="19" t="n">
        <f aca="false">BJ19-MIN(BJ19,MAX(0,AC19-(U19+Z19+AJ19+AW19)))</f>
        <v>18.4428746676648</v>
      </c>
      <c r="AI19" s="19" t="n">
        <f aca="false">AA19-AC19</f>
        <v>2.86629410089404</v>
      </c>
      <c r="AJ19" s="19" t="n">
        <f aca="false">CF18</f>
        <v>24</v>
      </c>
      <c r="AK19" s="19" t="n">
        <f aca="false">AJ19*(CL_SOFR+CL_A_SP)/4</f>
        <v>0.369</v>
      </c>
      <c r="AL19" s="19" t="n">
        <f aca="false">MIN(AI19,AK19)</f>
        <v>0.369</v>
      </c>
      <c r="AM19" s="19" t="n">
        <f aca="false">AF19+AK19-AL19</f>
        <v>24</v>
      </c>
      <c r="AN19" s="19" t="n">
        <f aca="false">AI19-AL19</f>
        <v>2.49729410089404</v>
      </c>
      <c r="AO19" s="20" t="n">
        <f aca="false">IF((AD19+AE19+AM19)&gt;0,(O19+N19)/(AD19+AE19+AM19),9.9)</f>
        <v>1.20039220907947</v>
      </c>
      <c r="AP19" s="19" t="n">
        <f aca="false">IF(AND(B19&lt;CL_LIFE,AO19&lt;CL_A_TR),MIN(AN19,(AD19+AE19+AM19)-(O19+N19)/CL_A_TR),0)</f>
        <v>0</v>
      </c>
      <c r="AQ19" s="19" t="n">
        <f aca="false">AD19-MIN(AD19,MAX(0,AP19-(0)))</f>
        <v>234.3590830826</v>
      </c>
      <c r="AR19" s="19" t="n">
        <f aca="false">AE19-MIN(AE19,MAX(0,AP19-(AD19)))</f>
        <v>44</v>
      </c>
      <c r="AS19" s="19" t="n">
        <f aca="false">AM19-MIN(AM19,MAX(0,AP19-(AD19+AE19)))</f>
        <v>24</v>
      </c>
      <c r="AT19" s="19" t="n">
        <f aca="false">AG19-MIN(AG19,MAX(0,AP19-(AD19+AE19+AM19)))</f>
        <v>25.775218391424</v>
      </c>
      <c r="AU19" s="19" t="n">
        <f aca="false">AH19-MIN(AH19,MAX(0,AP19-(AD19+AE19+AM19+AG19)))</f>
        <v>18.4428746676648</v>
      </c>
      <c r="AV19" s="19" t="n">
        <f aca="false">AN19-AP19</f>
        <v>2.49729410089404</v>
      </c>
      <c r="AW19" s="19" t="n">
        <f aca="false">CG18</f>
        <v>25.775218391424</v>
      </c>
      <c r="AX19" s="19" t="n">
        <f aca="false">AW19*(CL_SOFR+CL_BBB_SP)/4</f>
        <v>0.463953931045632</v>
      </c>
      <c r="AY19" s="19" t="n">
        <f aca="false">MIN(AV19,AX19)</f>
        <v>0.463953931045632</v>
      </c>
      <c r="AZ19" s="19" t="n">
        <f aca="false">AT19+AX19-AY19</f>
        <v>25.775218391424</v>
      </c>
      <c r="BA19" s="19" t="n">
        <f aca="false">AV19-AY19</f>
        <v>2.03334016984841</v>
      </c>
      <c r="BB19" s="20" t="n">
        <f aca="false">IF((AQ19+AR19+AS19+AZ19)&gt;0,(O19+N19)/(AQ19+AR19+AS19+AZ19),9.9)</f>
        <v>1.10610041695229</v>
      </c>
      <c r="BC19" s="19" t="n">
        <f aca="false">IF(AND(B19&lt;CL_LIFE,BB19&lt;CL_BBB_TR),MIN(BA19,(AQ19+AR19+AS19+AZ19)-(O19+N19)/CL_BBB_TR),0)</f>
        <v>1.15278104450545</v>
      </c>
      <c r="BD19" s="19" t="n">
        <f aca="false">AQ19-MIN(AQ19,MAX(0,BC19-(0)))</f>
        <v>233.206302038094</v>
      </c>
      <c r="BE19" s="19" t="n">
        <f aca="false">AR19-MIN(AR19,MAX(0,BC19-(AQ19)))</f>
        <v>44</v>
      </c>
      <c r="BF19" s="19" t="n">
        <f aca="false">AS19-MIN(AS19,MAX(0,BC19-(AQ19+AR19)))</f>
        <v>24</v>
      </c>
      <c r="BG19" s="19" t="n">
        <f aca="false">AZ19-MIN(AZ19,MAX(0,BC19-(AQ19+AR19+AS19)))</f>
        <v>25.775218391424</v>
      </c>
      <c r="BH19" s="19" t="n">
        <f aca="false">AU19-MIN(AU19,MAX(0,BC19-(AQ19+AR19+AS19+AZ19)))</f>
        <v>18.4428746676648</v>
      </c>
      <c r="BI19" s="19" t="n">
        <f aca="false">BA19-BC19</f>
        <v>0.880559125342964</v>
      </c>
      <c r="BJ19" s="19" t="n">
        <f aca="false">CH18</f>
        <v>18.4428746676648</v>
      </c>
      <c r="BK19" s="19" t="n">
        <f aca="false">BJ19*(CL_SOFR+CL_BB_SP)/4</f>
        <v>0.456461148024703</v>
      </c>
      <c r="BL19" s="19" t="n">
        <f aca="false">MIN(BI19,BK19)</f>
        <v>0.456461148024703</v>
      </c>
      <c r="BM19" s="19" t="n">
        <f aca="false">BH19+BK19-BL19</f>
        <v>18.4428746676648</v>
      </c>
      <c r="BN19" s="19" t="n">
        <f aca="false">BI19-BL19</f>
        <v>0.424097977318261</v>
      </c>
      <c r="BO19" s="20" t="n">
        <f aca="false">IF((BD19+BE19+BF19+BG19+BM19)&gt;0,(O19+N19)/(BD19+BE19+BF19+BG19+BM19),9.9)</f>
        <v>1.05073495916422</v>
      </c>
      <c r="BP19" s="19" t="n">
        <f aca="false">IF(AND(B19&lt;CL_LIFE,BO19&lt;CL_BB_TR),MIN(BN19,(BD19+BE19+BF19+BG19+BM19)-(O19+N19)/CL_BB_TR),0)</f>
        <v>0.424097977318261</v>
      </c>
      <c r="BQ19" s="19" t="n">
        <f aca="false">BD19-MIN(BD19,MAX(0,BP19-(0)))</f>
        <v>232.782204060776</v>
      </c>
      <c r="BR19" s="19" t="n">
        <f aca="false">BE19-MIN(BE19,MAX(0,BP19-(BD19)))</f>
        <v>44</v>
      </c>
      <c r="BS19" s="19" t="n">
        <f aca="false">BF19-MIN(BF19,MAX(0,BP19-(BD19+BE19)))</f>
        <v>24</v>
      </c>
      <c r="BT19" s="19" t="n">
        <f aca="false">BG19-MIN(BG19,MAX(0,BP19-(BD19+BE19+BF19)))</f>
        <v>25.775218391424</v>
      </c>
      <c r="BU19" s="19" t="n">
        <f aca="false">BM19-MIN(BM19,MAX(0,BP19-(BD19+BE19+BF19+BG19)))</f>
        <v>18.4428746676648</v>
      </c>
      <c r="BV19" s="19" t="n">
        <f aca="false">BN19-BP19</f>
        <v>0</v>
      </c>
      <c r="BW19" s="19" t="n">
        <f aca="false">MIN(BV19,E19*CL_SUBF/4)</f>
        <v>0</v>
      </c>
      <c r="BX19" s="19" t="n">
        <f aca="false">BV19-BW19</f>
        <v>0</v>
      </c>
      <c r="BY19" s="19" t="n">
        <f aca="false">MIN(BQ19,MAX(0,N19-(0)))</f>
        <v>0</v>
      </c>
      <c r="BZ19" s="19" t="n">
        <f aca="false">MIN(BR19,MAX(0,N19-(BQ19)))</f>
        <v>0</v>
      </c>
      <c r="CA19" s="19" t="n">
        <f aca="false">MIN(BS19,MAX(0,N19-(BQ19+BR19)))</f>
        <v>0</v>
      </c>
      <c r="CB19" s="19" t="n">
        <f aca="false">MIN(BT19,MAX(0,N19-(BQ19+BR19+BS19)))</f>
        <v>0</v>
      </c>
      <c r="CC19" s="19" t="n">
        <f aca="false">MIN(BU19,MAX(0,N19-(BQ19+BR19+BS19+BT19)))</f>
        <v>0</v>
      </c>
      <c r="CD19" s="19" t="n">
        <f aca="false">BQ19-BY19</f>
        <v>232.782204060776</v>
      </c>
      <c r="CE19" s="19" t="n">
        <f aca="false">BR19-BZ19</f>
        <v>44</v>
      </c>
      <c r="CF19" s="19" t="n">
        <f aca="false">BS19-CA19</f>
        <v>24</v>
      </c>
      <c r="CG19" s="19" t="n">
        <f aca="false">BT19-CB19</f>
        <v>25.775218391424</v>
      </c>
      <c r="CH19" s="19" t="n">
        <f aca="false">BU19-CC19</f>
        <v>18.4428746676648</v>
      </c>
      <c r="CI19" s="19" t="n">
        <f aca="false">MAX(0,N19-(BQ19+BR19+BS19+BT19+BU19))</f>
        <v>0</v>
      </c>
      <c r="CJ19" s="19" t="n">
        <f aca="false">BX19+CI19</f>
        <v>0</v>
      </c>
      <c r="CK19" s="19" t="n">
        <f aca="false">AC19+AP19+BC19+BP19</f>
        <v>1.57687902182371</v>
      </c>
      <c r="CL19" s="18" t="n">
        <f aca="false">IF(OR(AND(B19&lt;CL_LIFE,AB19&lt;CL_AA_TR),AND(B19&lt;CL_LIFE,AO19&lt;CL_A_TR),AND(B19&lt;CL_LIFE,BB19&lt;CL_BBB_TR),AND(B19&lt;CL_LIFE,BO19&lt;CL_BB_TR)),1,0)</f>
        <v>1</v>
      </c>
    </row>
    <row r="20" customFormat="false" ht="15" hidden="false" customHeight="false" outlineLevel="0" collapsed="false">
      <c r="B20" s="18" t="n">
        <v>16</v>
      </c>
      <c r="C20" s="18" t="n">
        <f aca="false">INT((B20-1)/4)+1</f>
        <v>4</v>
      </c>
      <c r="D20" s="20" t="n">
        <f aca="false">INDEX(CL_CDR_SEVERE,1,C20)</f>
        <v>0.04</v>
      </c>
      <c r="E20" s="19" t="n">
        <f aca="false">O19</f>
        <v>362.949487676765</v>
      </c>
      <c r="F20" s="19" t="n">
        <f aca="false">E20*(1-(1-D20)^0.25)</f>
        <v>3.68524363934664</v>
      </c>
      <c r="G20" s="19" t="n">
        <f aca="false">F20*CL_REC</f>
        <v>2.57967054754265</v>
      </c>
      <c r="H20" s="19" t="n">
        <f aca="false">F20-G20</f>
        <v>1.10557309180399</v>
      </c>
      <c r="I20" s="19" t="n">
        <f aca="false">E20-F20</f>
        <v>359.264244037419</v>
      </c>
      <c r="J20" s="19" t="n">
        <f aca="false">I20*(CL_SOFR+CL_WAS)/4</f>
        <v>6.7362045757016</v>
      </c>
      <c r="K20" s="19" t="n">
        <f aca="false">IF(B20&lt;=CL_RP,0,I20*(1-(1-CL_PP)^0.25))</f>
        <v>0</v>
      </c>
      <c r="L20" s="19" t="n">
        <f aca="false">IF(B20&lt;=CL_RP,I20+G20,I20-K20)</f>
        <v>361.843914584961</v>
      </c>
      <c r="M20" s="19" t="n">
        <f aca="false">IF(B20=CL_LIFE,L20*CL_PX,0)</f>
        <v>0</v>
      </c>
      <c r="N20" s="19" t="n">
        <f aca="false">IF(B20&lt;=CL_RP,0,K20+G20)+M20</f>
        <v>0</v>
      </c>
      <c r="O20" s="19" t="n">
        <f aca="false">IF(B20&gt;=CL_LIFE,0,L20)</f>
        <v>361.843914584961</v>
      </c>
      <c r="P20" s="19" t="n">
        <f aca="false">MIN(J20,E20*(CL_SEXP+CL_SFEE)/4)</f>
        <v>0.181474743838383</v>
      </c>
      <c r="Q20" s="19" t="n">
        <f aca="false">J20-P20</f>
        <v>6.55472983186322</v>
      </c>
      <c r="R20" s="19" t="n">
        <f aca="false">CD19</f>
        <v>232.782204060776</v>
      </c>
      <c r="S20" s="19" t="n">
        <f aca="false">R20*(CL_SOFR+CL_AAA_SP)/4</f>
        <v>3.05526642829769</v>
      </c>
      <c r="T20" s="19" t="n">
        <f aca="false">MIN(Q20,S20)</f>
        <v>3.05526642829769</v>
      </c>
      <c r="U20" s="19" t="n">
        <f aca="false">R20</f>
        <v>232.782204060776</v>
      </c>
      <c r="V20" s="19" t="n">
        <f aca="false">Q20-T20</f>
        <v>3.49946340356553</v>
      </c>
      <c r="W20" s="19" t="n">
        <f aca="false">CE19</f>
        <v>44</v>
      </c>
      <c r="X20" s="19" t="n">
        <f aca="false">W20*(CL_SOFR+CL_AA_SP)/4</f>
        <v>0.6325</v>
      </c>
      <c r="Y20" s="19" t="n">
        <f aca="false">MIN(V20,X20)</f>
        <v>0.6325</v>
      </c>
      <c r="Z20" s="19" t="n">
        <f aca="false">W20</f>
        <v>44</v>
      </c>
      <c r="AA20" s="19" t="n">
        <f aca="false">V20-Y20</f>
        <v>2.86696340356553</v>
      </c>
      <c r="AB20" s="20" t="n">
        <f aca="false">IF((U20+Z20)&gt;0,(O20+N20)/(U20+Z20),9.9)</f>
        <v>1.30732362585532</v>
      </c>
      <c r="AC20" s="19" t="n">
        <f aca="false">IF(AND(B20&lt;CL_LIFE,AB20&lt;CL_AA_TR),MIN(AA20,(U20+Z20)-(O20+N20)/CL_AA_TR),0)</f>
        <v>0</v>
      </c>
      <c r="AD20" s="19" t="n">
        <f aca="false">U20-MIN(U20,MAX(0,AC20-(0)))</f>
        <v>232.782204060776</v>
      </c>
      <c r="AE20" s="19" t="n">
        <f aca="false">Z20-MIN(Z20,MAX(0,AC20-(U20)))</f>
        <v>44</v>
      </c>
      <c r="AF20" s="19" t="n">
        <f aca="false">AJ20-MIN(AJ20,MAX(0,AC20-(U20+Z20)))</f>
        <v>24</v>
      </c>
      <c r="AG20" s="19" t="n">
        <f aca="false">AW20-MIN(AW20,MAX(0,AC20-(U20+Z20+AJ20)))</f>
        <v>25.775218391424</v>
      </c>
      <c r="AH20" s="19" t="n">
        <f aca="false">BJ20-MIN(BJ20,MAX(0,AC20-(U20+Z20+AJ20+AW20)))</f>
        <v>18.4428746676648</v>
      </c>
      <c r="AI20" s="19" t="n">
        <f aca="false">AA20-AC20</f>
        <v>2.86696340356553</v>
      </c>
      <c r="AJ20" s="19" t="n">
        <f aca="false">CF19</f>
        <v>24</v>
      </c>
      <c r="AK20" s="19" t="n">
        <f aca="false">AJ20*(CL_SOFR+CL_A_SP)/4</f>
        <v>0.369</v>
      </c>
      <c r="AL20" s="19" t="n">
        <f aca="false">MIN(AI20,AK20)</f>
        <v>0.369</v>
      </c>
      <c r="AM20" s="19" t="n">
        <f aca="false">AF20+AK20-AL20</f>
        <v>24</v>
      </c>
      <c r="AN20" s="19" t="n">
        <f aca="false">AI20-AL20</f>
        <v>2.49796340356553</v>
      </c>
      <c r="AO20" s="20" t="n">
        <f aca="false">IF((AD20+AE20+AM20)&gt;0,(O20+N20)/(AD20+AE20+AM20),9.9)</f>
        <v>1.20300971832711</v>
      </c>
      <c r="AP20" s="19" t="n">
        <f aca="false">IF(AND(B20&lt;CL_LIFE,AO20&lt;CL_A_TR),MIN(AN20,(AD20+AE20+AM20)-(O20+N20)/CL_A_TR),0)</f>
        <v>0</v>
      </c>
      <c r="AQ20" s="19" t="n">
        <f aca="false">AD20-MIN(AD20,MAX(0,AP20-(0)))</f>
        <v>232.782204060776</v>
      </c>
      <c r="AR20" s="19" t="n">
        <f aca="false">AE20-MIN(AE20,MAX(0,AP20-(AD20)))</f>
        <v>44</v>
      </c>
      <c r="AS20" s="19" t="n">
        <f aca="false">AM20-MIN(AM20,MAX(0,AP20-(AD20+AE20)))</f>
        <v>24</v>
      </c>
      <c r="AT20" s="19" t="n">
        <f aca="false">AG20-MIN(AG20,MAX(0,AP20-(AD20+AE20+AM20)))</f>
        <v>25.775218391424</v>
      </c>
      <c r="AU20" s="19" t="n">
        <f aca="false">AH20-MIN(AH20,MAX(0,AP20-(AD20+AE20+AM20+AG20)))</f>
        <v>18.4428746676648</v>
      </c>
      <c r="AV20" s="19" t="n">
        <f aca="false">AN20-AP20</f>
        <v>2.49796340356553</v>
      </c>
      <c r="AW20" s="19" t="n">
        <f aca="false">CG19</f>
        <v>25.775218391424</v>
      </c>
      <c r="AX20" s="19" t="n">
        <f aca="false">AW20*(CL_SOFR+CL_BBB_SP)/4</f>
        <v>0.463953931045632</v>
      </c>
      <c r="AY20" s="19" t="n">
        <f aca="false">MIN(AV20,AX20)</f>
        <v>0.463953931045632</v>
      </c>
      <c r="AZ20" s="19" t="n">
        <f aca="false">AT20+AX20-AY20</f>
        <v>25.775218391424</v>
      </c>
      <c r="BA20" s="19" t="n">
        <f aca="false">AV20-AY20</f>
        <v>2.0340094725199</v>
      </c>
      <c r="BB20" s="20" t="n">
        <f aca="false">IF((AQ20+AR20+AS20+AZ20)&gt;0,(O20+N20)/(AQ20+AR20+AS20+AZ20),9.9)</f>
        <v>1.10805601008174</v>
      </c>
      <c r="BC20" s="19" t="n">
        <f aca="false">IF(AND(B20&lt;CL_LIFE,BB20&lt;CL_BBB_TR),MIN(BA20,(AQ20+AR20+AS20+AZ20)-(O20+N20)/CL_BBB_TR),0)</f>
        <v>0.571913817099699</v>
      </c>
      <c r="BD20" s="19" t="n">
        <f aca="false">AQ20-MIN(AQ20,MAX(0,BC20-(0)))</f>
        <v>232.210290243676</v>
      </c>
      <c r="BE20" s="19" t="n">
        <f aca="false">AR20-MIN(AR20,MAX(0,BC20-(AQ20)))</f>
        <v>44</v>
      </c>
      <c r="BF20" s="19" t="n">
        <f aca="false">AS20-MIN(AS20,MAX(0,BC20-(AQ20+AR20)))</f>
        <v>24</v>
      </c>
      <c r="BG20" s="19" t="n">
        <f aca="false">AZ20-MIN(AZ20,MAX(0,BC20-(AQ20+AR20+AS20)))</f>
        <v>25.775218391424</v>
      </c>
      <c r="BH20" s="19" t="n">
        <f aca="false">AU20-MIN(AU20,MAX(0,BC20-(AQ20+AR20+AS20+AZ20)))</f>
        <v>18.4428746676648</v>
      </c>
      <c r="BI20" s="19" t="n">
        <f aca="false">BA20-BC20</f>
        <v>1.4620956554202</v>
      </c>
      <c r="BJ20" s="19" t="n">
        <f aca="false">CH19</f>
        <v>18.4428746676648</v>
      </c>
      <c r="BK20" s="19" t="n">
        <f aca="false">BJ20*(CL_SOFR+CL_BB_SP)/4</f>
        <v>0.456461148024703</v>
      </c>
      <c r="BL20" s="19" t="n">
        <f aca="false">MIN(BI20,BK20)</f>
        <v>0.456461148024703</v>
      </c>
      <c r="BM20" s="19" t="n">
        <f aca="false">BH20+BK20-BL20</f>
        <v>18.4428746676648</v>
      </c>
      <c r="BN20" s="19" t="n">
        <f aca="false">BI20-BL20</f>
        <v>1.0056345073955</v>
      </c>
      <c r="BO20" s="20" t="n">
        <f aca="false">IF((BD20+BE20+BF20+BG20+BM20)&gt;0,(O20+N20)/(BD20+BE20+BF20+BG20+BM20),9.9)</f>
        <v>1.05056357758672</v>
      </c>
      <c r="BP20" s="19" t="n">
        <f aca="false">IF(AND(B20&lt;CL_LIFE,BO20&lt;CL_BB_TR),MIN(BN20,(BD20+BE20+BF20+BG20+BM20)-(O20+N20)/CL_BB_TR),0)</f>
        <v>1.0056345073955</v>
      </c>
      <c r="BQ20" s="19" t="n">
        <f aca="false">BD20-MIN(BD20,MAX(0,BP20-(0)))</f>
        <v>231.204655736281</v>
      </c>
      <c r="BR20" s="19" t="n">
        <f aca="false">BE20-MIN(BE20,MAX(0,BP20-(BD20)))</f>
        <v>44</v>
      </c>
      <c r="BS20" s="19" t="n">
        <f aca="false">BF20-MIN(BF20,MAX(0,BP20-(BD20+BE20)))</f>
        <v>24</v>
      </c>
      <c r="BT20" s="19" t="n">
        <f aca="false">BG20-MIN(BG20,MAX(0,BP20-(BD20+BE20+BF20)))</f>
        <v>25.775218391424</v>
      </c>
      <c r="BU20" s="19" t="n">
        <f aca="false">BM20-MIN(BM20,MAX(0,BP20-(BD20+BE20+BF20+BG20)))</f>
        <v>18.4428746676648</v>
      </c>
      <c r="BV20" s="19" t="n">
        <f aca="false">BN20-BP20</f>
        <v>0</v>
      </c>
      <c r="BW20" s="19" t="n">
        <f aca="false">MIN(BV20,E20*CL_SUBF/4)</f>
        <v>0</v>
      </c>
      <c r="BX20" s="19" t="n">
        <f aca="false">BV20-BW20</f>
        <v>0</v>
      </c>
      <c r="BY20" s="19" t="n">
        <f aca="false">MIN(BQ20,MAX(0,N20-(0)))</f>
        <v>0</v>
      </c>
      <c r="BZ20" s="19" t="n">
        <f aca="false">MIN(BR20,MAX(0,N20-(BQ20)))</f>
        <v>0</v>
      </c>
      <c r="CA20" s="19" t="n">
        <f aca="false">MIN(BS20,MAX(0,N20-(BQ20+BR20)))</f>
        <v>0</v>
      </c>
      <c r="CB20" s="19" t="n">
        <f aca="false">MIN(BT20,MAX(0,N20-(BQ20+BR20+BS20)))</f>
        <v>0</v>
      </c>
      <c r="CC20" s="19" t="n">
        <f aca="false">MIN(BU20,MAX(0,N20-(BQ20+BR20+BS20+BT20)))</f>
        <v>0</v>
      </c>
      <c r="CD20" s="19" t="n">
        <f aca="false">BQ20-BY20</f>
        <v>231.204655736281</v>
      </c>
      <c r="CE20" s="19" t="n">
        <f aca="false">BR20-BZ20</f>
        <v>44</v>
      </c>
      <c r="CF20" s="19" t="n">
        <f aca="false">BS20-CA20</f>
        <v>24</v>
      </c>
      <c r="CG20" s="19" t="n">
        <f aca="false">BT20-CB20</f>
        <v>25.775218391424</v>
      </c>
      <c r="CH20" s="19" t="n">
        <f aca="false">BU20-CC20</f>
        <v>18.4428746676648</v>
      </c>
      <c r="CI20" s="19" t="n">
        <f aca="false">MAX(0,N20-(BQ20+BR20+BS20+BT20+BU20))</f>
        <v>0</v>
      </c>
      <c r="CJ20" s="19" t="n">
        <f aca="false">BX20+CI20</f>
        <v>0</v>
      </c>
      <c r="CK20" s="19" t="n">
        <f aca="false">AC20+AP20+BC20+BP20</f>
        <v>1.5775483244952</v>
      </c>
      <c r="CL20" s="18" t="n">
        <f aca="false">IF(OR(AND(B20&lt;CL_LIFE,AB20&lt;CL_AA_TR),AND(B20&lt;CL_LIFE,AO20&lt;CL_A_TR),AND(B20&lt;CL_LIFE,BB20&lt;CL_BBB_TR),AND(B20&lt;CL_LIFE,BO20&lt;CL_BB_TR)),1,0)</f>
        <v>1</v>
      </c>
    </row>
    <row r="21" customFormat="false" ht="15" hidden="false" customHeight="false" outlineLevel="0" collapsed="false">
      <c r="B21" s="18" t="n">
        <v>17</v>
      </c>
      <c r="C21" s="18" t="n">
        <f aca="false">INT((B21-1)/4)+1</f>
        <v>5</v>
      </c>
      <c r="D21" s="20" t="n">
        <f aca="false">INDEX(CL_CDR_SEVERE,1,C21)</f>
        <v>0.04</v>
      </c>
      <c r="E21" s="19" t="n">
        <f aca="false">O20</f>
        <v>361.843914584961</v>
      </c>
      <c r="F21" s="19" t="n">
        <f aca="false">E21*(1-(1-D21)^0.25)</f>
        <v>3.67401809325073</v>
      </c>
      <c r="G21" s="19" t="n">
        <f aca="false">F21*CL_REC</f>
        <v>2.57181266527551</v>
      </c>
      <c r="H21" s="19" t="n">
        <f aca="false">F21-G21</f>
        <v>1.10220542797522</v>
      </c>
      <c r="I21" s="19" t="n">
        <f aca="false">E21-F21</f>
        <v>358.169896491711</v>
      </c>
      <c r="J21" s="19" t="n">
        <f aca="false">I21*(CL_SOFR+CL_WAS)/4</f>
        <v>6.71568555921957</v>
      </c>
      <c r="K21" s="19" t="n">
        <f aca="false">IF(B21&lt;=CL_RP,0,I21*(1-(1-CL_PP)^0.25))</f>
        <v>0</v>
      </c>
      <c r="L21" s="19" t="n">
        <f aca="false">IF(B21&lt;=CL_RP,I21+G21,I21-K21)</f>
        <v>360.741709156986</v>
      </c>
      <c r="M21" s="19" t="n">
        <f aca="false">IF(B21=CL_LIFE,L21*CL_PX,0)</f>
        <v>0</v>
      </c>
      <c r="N21" s="19" t="n">
        <f aca="false">IF(B21&lt;=CL_RP,0,K21+G21)+M21</f>
        <v>0</v>
      </c>
      <c r="O21" s="19" t="n">
        <f aca="false">IF(B21&gt;=CL_LIFE,0,L21)</f>
        <v>360.741709156986</v>
      </c>
      <c r="P21" s="19" t="n">
        <f aca="false">MIN(J21,E21*(CL_SEXP+CL_SFEE)/4)</f>
        <v>0.180921957292481</v>
      </c>
      <c r="Q21" s="19" t="n">
        <f aca="false">J21-P21</f>
        <v>6.53476360192709</v>
      </c>
      <c r="R21" s="19" t="n">
        <f aca="false">CD20</f>
        <v>231.204655736281</v>
      </c>
      <c r="S21" s="19" t="n">
        <f aca="false">R21*(CL_SOFR+CL_AAA_SP)/4</f>
        <v>3.03456110653869</v>
      </c>
      <c r="T21" s="19" t="n">
        <f aca="false">MIN(Q21,S21)</f>
        <v>3.03456110653869</v>
      </c>
      <c r="U21" s="19" t="n">
        <f aca="false">R21</f>
        <v>231.204655736281</v>
      </c>
      <c r="V21" s="19" t="n">
        <f aca="false">Q21-T21</f>
        <v>3.50020249538841</v>
      </c>
      <c r="W21" s="19" t="n">
        <f aca="false">CE20</f>
        <v>44</v>
      </c>
      <c r="X21" s="19" t="n">
        <f aca="false">W21*(CL_SOFR+CL_AA_SP)/4</f>
        <v>0.6325</v>
      </c>
      <c r="Y21" s="19" t="n">
        <f aca="false">MIN(V21,X21)</f>
        <v>0.6325</v>
      </c>
      <c r="Z21" s="19" t="n">
        <f aca="false">W21</f>
        <v>44</v>
      </c>
      <c r="AA21" s="19" t="n">
        <f aca="false">V21-Y21</f>
        <v>2.86770249538841</v>
      </c>
      <c r="AB21" s="20" t="n">
        <f aca="false">IF((U21+Z21)&gt;0,(O21+N21)/(U21+Z21),9.9)</f>
        <v>1.31081252310888</v>
      </c>
      <c r="AC21" s="19" t="n">
        <f aca="false">IF(AND(B21&lt;CL_LIFE,AB21&lt;CL_AA_TR),MIN(AA21,(U21+Z21)-(O21+N21)/CL_AA_TR),0)</f>
        <v>0</v>
      </c>
      <c r="AD21" s="19" t="n">
        <f aca="false">U21-MIN(U21,MAX(0,AC21-(0)))</f>
        <v>231.204655736281</v>
      </c>
      <c r="AE21" s="19" t="n">
        <f aca="false">Z21-MIN(Z21,MAX(0,AC21-(U21)))</f>
        <v>44</v>
      </c>
      <c r="AF21" s="19" t="n">
        <f aca="false">AJ21-MIN(AJ21,MAX(0,AC21-(U21+Z21)))</f>
        <v>24</v>
      </c>
      <c r="AG21" s="19" t="n">
        <f aca="false">AW21-MIN(AW21,MAX(0,AC21-(U21+Z21+AJ21)))</f>
        <v>25.775218391424</v>
      </c>
      <c r="AH21" s="19" t="n">
        <f aca="false">BJ21-MIN(BJ21,MAX(0,AC21-(U21+Z21+AJ21+AW21)))</f>
        <v>18.4428746676648</v>
      </c>
      <c r="AI21" s="19" t="n">
        <f aca="false">AA21-AC21</f>
        <v>2.86770249538841</v>
      </c>
      <c r="AJ21" s="19" t="n">
        <f aca="false">CF20</f>
        <v>24</v>
      </c>
      <c r="AK21" s="19" t="n">
        <f aca="false">AJ21*(CL_SOFR+CL_A_SP)/4</f>
        <v>0.369</v>
      </c>
      <c r="AL21" s="19" t="n">
        <f aca="false">MIN(AI21,AK21)</f>
        <v>0.369</v>
      </c>
      <c r="AM21" s="19" t="n">
        <f aca="false">AF21+AK21-AL21</f>
        <v>24</v>
      </c>
      <c r="AN21" s="19" t="n">
        <f aca="false">AI21-AL21</f>
        <v>2.49870249538841</v>
      </c>
      <c r="AO21" s="20" t="n">
        <f aca="false">IF((AD21+AE21+AM21)&gt;0,(O21+N21)/(AD21+AE21+AM21),9.9)</f>
        <v>1.20566876965626</v>
      </c>
      <c r="AP21" s="19" t="n">
        <f aca="false">IF(AND(B21&lt;CL_LIFE,AO21&lt;CL_A_TR),MIN(AN21,(AD21+AE21+AM21)-(O21+N21)/CL_A_TR),0)</f>
        <v>0</v>
      </c>
      <c r="AQ21" s="19" t="n">
        <f aca="false">AD21-MIN(AD21,MAX(0,AP21-(0)))</f>
        <v>231.204655736281</v>
      </c>
      <c r="AR21" s="19" t="n">
        <f aca="false">AE21-MIN(AE21,MAX(0,AP21-(AD21)))</f>
        <v>44</v>
      </c>
      <c r="AS21" s="19" t="n">
        <f aca="false">AM21-MIN(AM21,MAX(0,AP21-(AD21+AE21)))</f>
        <v>24</v>
      </c>
      <c r="AT21" s="19" t="n">
        <f aca="false">AG21-MIN(AG21,MAX(0,AP21-(AD21+AE21+AM21)))</f>
        <v>25.775218391424</v>
      </c>
      <c r="AU21" s="19" t="n">
        <f aca="false">AH21-MIN(AH21,MAX(0,AP21-(AD21+AE21+AM21+AG21)))</f>
        <v>18.4428746676648</v>
      </c>
      <c r="AV21" s="19" t="n">
        <f aca="false">AN21-AP21</f>
        <v>2.49870249538841</v>
      </c>
      <c r="AW21" s="19" t="n">
        <f aca="false">CG20</f>
        <v>25.775218391424</v>
      </c>
      <c r="AX21" s="19" t="n">
        <f aca="false">AW21*(CL_SOFR+CL_BBB_SP)/4</f>
        <v>0.463953931045632</v>
      </c>
      <c r="AY21" s="19" t="n">
        <f aca="false">MIN(AV21,AX21)</f>
        <v>0.463953931045632</v>
      </c>
      <c r="AZ21" s="19" t="n">
        <f aca="false">AT21+AX21-AY21</f>
        <v>25.775218391424</v>
      </c>
      <c r="BA21" s="19" t="n">
        <f aca="false">AV21-AY21</f>
        <v>2.03474856434278</v>
      </c>
      <c r="BB21" s="20" t="n">
        <f aca="false">IF((AQ21+AR21+AS21+AZ21)&gt;0,(O21+N21)/(AQ21+AR21+AS21+AZ21),9.9)</f>
        <v>1.11004322998546</v>
      </c>
      <c r="BC21" s="19" t="n">
        <f aca="false">IF(AND(B21&lt;CL_LIFE,BB21&lt;CL_BBB_TR),MIN(BA21,(AQ21+AR21+AS21+AZ21)-(O21+N21)/CL_BBB_TR),0)</f>
        <v>0</v>
      </c>
      <c r="BD21" s="19" t="n">
        <f aca="false">AQ21-MIN(AQ21,MAX(0,BC21-(0)))</f>
        <v>231.204655736281</v>
      </c>
      <c r="BE21" s="19" t="n">
        <f aca="false">AR21-MIN(AR21,MAX(0,BC21-(AQ21)))</f>
        <v>44</v>
      </c>
      <c r="BF21" s="19" t="n">
        <f aca="false">AS21-MIN(AS21,MAX(0,BC21-(AQ21+AR21)))</f>
        <v>24</v>
      </c>
      <c r="BG21" s="19" t="n">
        <f aca="false">AZ21-MIN(AZ21,MAX(0,BC21-(AQ21+AR21+AS21)))</f>
        <v>25.775218391424</v>
      </c>
      <c r="BH21" s="19" t="n">
        <f aca="false">AU21-MIN(AU21,MAX(0,BC21-(AQ21+AR21+AS21+AZ21)))</f>
        <v>18.4428746676648</v>
      </c>
      <c r="BI21" s="19" t="n">
        <f aca="false">BA21-BC21</f>
        <v>2.03474856434278</v>
      </c>
      <c r="BJ21" s="19" t="n">
        <f aca="false">CH20</f>
        <v>18.4428746676648</v>
      </c>
      <c r="BK21" s="19" t="n">
        <f aca="false">BJ21*(CL_SOFR+CL_BB_SP)/4</f>
        <v>0.456461148024703</v>
      </c>
      <c r="BL21" s="19" t="n">
        <f aca="false">MIN(BI21,BK21)</f>
        <v>0.456461148024703</v>
      </c>
      <c r="BM21" s="19" t="n">
        <f aca="false">BH21+BK21-BL21</f>
        <v>18.4428746676648</v>
      </c>
      <c r="BN21" s="19" t="n">
        <f aca="false">BI21-BL21</f>
        <v>1.57828741631807</v>
      </c>
      <c r="BO21" s="20" t="n">
        <f aca="false">IF((BD21+BE21+BF21+BG21+BM21)&gt;0,(O21+N21)/(BD21+BE21+BF21+BG21+BM21),9.9)</f>
        <v>1.05043044009859</v>
      </c>
      <c r="BP21" s="19" t="n">
        <f aca="false">IF(AND(B21&lt;CL_LIFE,BO21&lt;CL_BB_TR),MIN(BN21,(BD21+BE21+BF21+BG21+BM21)-(O21+N21)/CL_BB_TR),0)</f>
        <v>1.57828741631807</v>
      </c>
      <c r="BQ21" s="19" t="n">
        <f aca="false">BD21-MIN(BD21,MAX(0,BP21-(0)))</f>
        <v>229.626368319963</v>
      </c>
      <c r="BR21" s="19" t="n">
        <f aca="false">BE21-MIN(BE21,MAX(0,BP21-(BD21)))</f>
        <v>44</v>
      </c>
      <c r="BS21" s="19" t="n">
        <f aca="false">BF21-MIN(BF21,MAX(0,BP21-(BD21+BE21)))</f>
        <v>24</v>
      </c>
      <c r="BT21" s="19" t="n">
        <f aca="false">BG21-MIN(BG21,MAX(0,BP21-(BD21+BE21+BF21)))</f>
        <v>25.775218391424</v>
      </c>
      <c r="BU21" s="19" t="n">
        <f aca="false">BM21-MIN(BM21,MAX(0,BP21-(BD21+BE21+BF21+BG21)))</f>
        <v>18.4428746676648</v>
      </c>
      <c r="BV21" s="19" t="n">
        <f aca="false">BN21-BP21</f>
        <v>0</v>
      </c>
      <c r="BW21" s="19" t="n">
        <f aca="false">MIN(BV21,E21*CL_SUBF/4)</f>
        <v>0</v>
      </c>
      <c r="BX21" s="19" t="n">
        <f aca="false">BV21-BW21</f>
        <v>0</v>
      </c>
      <c r="BY21" s="19" t="n">
        <f aca="false">MIN(BQ21,MAX(0,N21-(0)))</f>
        <v>0</v>
      </c>
      <c r="BZ21" s="19" t="n">
        <f aca="false">MIN(BR21,MAX(0,N21-(BQ21)))</f>
        <v>0</v>
      </c>
      <c r="CA21" s="19" t="n">
        <f aca="false">MIN(BS21,MAX(0,N21-(BQ21+BR21)))</f>
        <v>0</v>
      </c>
      <c r="CB21" s="19" t="n">
        <f aca="false">MIN(BT21,MAX(0,N21-(BQ21+BR21+BS21)))</f>
        <v>0</v>
      </c>
      <c r="CC21" s="19" t="n">
        <f aca="false">MIN(BU21,MAX(0,N21-(BQ21+BR21+BS21+BT21)))</f>
        <v>0</v>
      </c>
      <c r="CD21" s="19" t="n">
        <f aca="false">BQ21-BY21</f>
        <v>229.626368319963</v>
      </c>
      <c r="CE21" s="19" t="n">
        <f aca="false">BR21-BZ21</f>
        <v>44</v>
      </c>
      <c r="CF21" s="19" t="n">
        <f aca="false">BS21-CA21</f>
        <v>24</v>
      </c>
      <c r="CG21" s="19" t="n">
        <f aca="false">BT21-CB21</f>
        <v>25.775218391424</v>
      </c>
      <c r="CH21" s="19" t="n">
        <f aca="false">BU21-CC21</f>
        <v>18.4428746676648</v>
      </c>
      <c r="CI21" s="19" t="n">
        <f aca="false">MAX(0,N21-(BQ21+BR21+BS21+BT21+BU21))</f>
        <v>0</v>
      </c>
      <c r="CJ21" s="19" t="n">
        <f aca="false">BX21+CI21</f>
        <v>0</v>
      </c>
      <c r="CK21" s="19" t="n">
        <f aca="false">AC21+AP21+BC21+BP21</f>
        <v>1.57828741631807</v>
      </c>
      <c r="CL21" s="18" t="n">
        <f aca="false">IF(OR(AND(B21&lt;CL_LIFE,AB21&lt;CL_AA_TR),AND(B21&lt;CL_LIFE,AO21&lt;CL_A_TR),AND(B21&lt;CL_LIFE,BB21&lt;CL_BBB_TR),AND(B21&lt;CL_LIFE,BO21&lt;CL_BB_TR)),1,0)</f>
        <v>1</v>
      </c>
    </row>
    <row r="22" customFormat="false" ht="15" hidden="false" customHeight="false" outlineLevel="0" collapsed="false">
      <c r="B22" s="18" t="n">
        <v>18</v>
      </c>
      <c r="C22" s="18" t="n">
        <f aca="false">INT((B22-1)/4)+1</f>
        <v>5</v>
      </c>
      <c r="D22" s="20" t="n">
        <f aca="false">INDEX(CL_CDR_SEVERE,1,C22)</f>
        <v>0.04</v>
      </c>
      <c r="E22" s="19" t="n">
        <f aca="false">O21</f>
        <v>360.741709156986</v>
      </c>
      <c r="F22" s="19" t="n">
        <f aca="false">E22*(1-(1-D22)^0.25)</f>
        <v>3.66282674106368</v>
      </c>
      <c r="G22" s="19" t="n">
        <f aca="false">F22*CL_REC</f>
        <v>2.56397871874457</v>
      </c>
      <c r="H22" s="19" t="n">
        <f aca="false">F22-G22</f>
        <v>1.0988480223191</v>
      </c>
      <c r="I22" s="19" t="n">
        <f aca="false">E22-F22</f>
        <v>357.078882415922</v>
      </c>
      <c r="J22" s="19" t="n">
        <f aca="false">I22*(CL_SOFR+CL_WAS)/4</f>
        <v>6.69522904529855</v>
      </c>
      <c r="K22" s="19" t="n">
        <f aca="false">IF(B22&lt;=CL_RP,0,I22*(1-(1-CL_PP)^0.25))</f>
        <v>0</v>
      </c>
      <c r="L22" s="19" t="n">
        <f aca="false">IF(B22&lt;=CL_RP,I22+G22,I22-K22)</f>
        <v>359.642861134667</v>
      </c>
      <c r="M22" s="19" t="n">
        <f aca="false">IF(B22=CL_LIFE,L22*CL_PX,0)</f>
        <v>0</v>
      </c>
      <c r="N22" s="19" t="n">
        <f aca="false">IF(B22&lt;=CL_RP,0,K22+G22)+M22</f>
        <v>0</v>
      </c>
      <c r="O22" s="19" t="n">
        <f aca="false">IF(B22&gt;=CL_LIFE,0,L22)</f>
        <v>359.642861134667</v>
      </c>
      <c r="P22" s="19" t="n">
        <f aca="false">MIN(J22,E22*(CL_SEXP+CL_SFEE)/4)</f>
        <v>0.180370854578493</v>
      </c>
      <c r="Q22" s="19" t="n">
        <f aca="false">J22-P22</f>
        <v>6.51485819072005</v>
      </c>
      <c r="R22" s="19" t="n">
        <f aca="false">CD21</f>
        <v>229.626368319963</v>
      </c>
      <c r="S22" s="19" t="n">
        <f aca="false">R22*(CL_SOFR+CL_AAA_SP)/4</f>
        <v>3.01384608419951</v>
      </c>
      <c r="T22" s="19" t="n">
        <f aca="false">MIN(Q22,S22)</f>
        <v>3.01384608419951</v>
      </c>
      <c r="U22" s="19" t="n">
        <f aca="false">R22</f>
        <v>229.626368319963</v>
      </c>
      <c r="V22" s="19" t="n">
        <f aca="false">Q22-T22</f>
        <v>3.50101210652054</v>
      </c>
      <c r="W22" s="19" t="n">
        <f aca="false">CE21</f>
        <v>44</v>
      </c>
      <c r="X22" s="19" t="n">
        <f aca="false">W22*(CL_SOFR+CL_AA_SP)/4</f>
        <v>0.6325</v>
      </c>
      <c r="Y22" s="19" t="n">
        <f aca="false">MIN(V22,X22)</f>
        <v>0.6325</v>
      </c>
      <c r="Z22" s="19" t="n">
        <f aca="false">W22</f>
        <v>44</v>
      </c>
      <c r="AA22" s="19" t="n">
        <f aca="false">V22-Y22</f>
        <v>2.86851210652054</v>
      </c>
      <c r="AB22" s="20" t="n">
        <f aca="false">IF((U22+Z22)&gt;0,(O22+N22)/(U22+Z22),9.9)</f>
        <v>1.31435746979663</v>
      </c>
      <c r="AC22" s="19" t="n">
        <f aca="false">IF(AND(B22&lt;CL_LIFE,AB22&lt;CL_AA_TR),MIN(AA22,(U22+Z22)-(O22+N22)/CL_AA_TR),0)</f>
        <v>0</v>
      </c>
      <c r="AD22" s="19" t="n">
        <f aca="false">U22-MIN(U22,MAX(0,AC22-(0)))</f>
        <v>229.626368319963</v>
      </c>
      <c r="AE22" s="19" t="n">
        <f aca="false">Z22-MIN(Z22,MAX(0,AC22-(U22)))</f>
        <v>44</v>
      </c>
      <c r="AF22" s="19" t="n">
        <f aca="false">AJ22-MIN(AJ22,MAX(0,AC22-(U22+Z22)))</f>
        <v>24</v>
      </c>
      <c r="AG22" s="19" t="n">
        <f aca="false">AW22-MIN(AW22,MAX(0,AC22-(U22+Z22+AJ22)))</f>
        <v>25.775218391424</v>
      </c>
      <c r="AH22" s="19" t="n">
        <f aca="false">BJ22-MIN(BJ22,MAX(0,AC22-(U22+Z22+AJ22+AW22)))</f>
        <v>18.4428746676648</v>
      </c>
      <c r="AI22" s="19" t="n">
        <f aca="false">AA22-AC22</f>
        <v>2.86851210652054</v>
      </c>
      <c r="AJ22" s="19" t="n">
        <f aca="false">CF21</f>
        <v>24</v>
      </c>
      <c r="AK22" s="19" t="n">
        <f aca="false">AJ22*(CL_SOFR+CL_A_SP)/4</f>
        <v>0.369</v>
      </c>
      <c r="AL22" s="19" t="n">
        <f aca="false">MIN(AI22,AK22)</f>
        <v>0.369</v>
      </c>
      <c r="AM22" s="19" t="n">
        <f aca="false">AF22+AK22-AL22</f>
        <v>24</v>
      </c>
      <c r="AN22" s="19" t="n">
        <f aca="false">AI22-AL22</f>
        <v>2.49951210652054</v>
      </c>
      <c r="AO22" s="20" t="n">
        <f aca="false">IF((AD22+AE22+AM22)&gt;0,(O22+N22)/(AD22+AE22+AM22),9.9)</f>
        <v>1.20837029045771</v>
      </c>
      <c r="AP22" s="19" t="n">
        <f aca="false">IF(AND(B22&lt;CL_LIFE,AO22&lt;CL_A_TR),MIN(AN22,(AD22+AE22+AM22)-(O22+N22)/CL_A_TR),0)</f>
        <v>0</v>
      </c>
      <c r="AQ22" s="19" t="n">
        <f aca="false">AD22-MIN(AD22,MAX(0,AP22-(0)))</f>
        <v>229.626368319963</v>
      </c>
      <c r="AR22" s="19" t="n">
        <f aca="false">AE22-MIN(AE22,MAX(0,AP22-(AD22)))</f>
        <v>44</v>
      </c>
      <c r="AS22" s="19" t="n">
        <f aca="false">AM22-MIN(AM22,MAX(0,AP22-(AD22+AE22)))</f>
        <v>24</v>
      </c>
      <c r="AT22" s="19" t="n">
        <f aca="false">AG22-MIN(AG22,MAX(0,AP22-(AD22+AE22+AM22)))</f>
        <v>25.775218391424</v>
      </c>
      <c r="AU22" s="19" t="n">
        <f aca="false">AH22-MIN(AH22,MAX(0,AP22-(AD22+AE22+AM22+AG22)))</f>
        <v>18.4428746676648</v>
      </c>
      <c r="AV22" s="19" t="n">
        <f aca="false">AN22-AP22</f>
        <v>2.49951210652054</v>
      </c>
      <c r="AW22" s="19" t="n">
        <f aca="false">CG21</f>
        <v>25.775218391424</v>
      </c>
      <c r="AX22" s="19" t="n">
        <f aca="false">AW22*(CL_SOFR+CL_BBB_SP)/4</f>
        <v>0.463953931045632</v>
      </c>
      <c r="AY22" s="19" t="n">
        <f aca="false">MIN(AV22,AX22)</f>
        <v>0.463953931045632</v>
      </c>
      <c r="AZ22" s="19" t="n">
        <f aca="false">AT22+AX22-AY22</f>
        <v>25.775218391424</v>
      </c>
      <c r="BA22" s="19" t="n">
        <f aca="false">AV22-AY22</f>
        <v>2.03555817547491</v>
      </c>
      <c r="BB22" s="20" t="n">
        <f aca="false">IF((AQ22+AR22+AS22+AZ22)&gt;0,(O22+N22)/(AQ22+AR22+AS22+AZ22),9.9)</f>
        <v>1.11206276008665</v>
      </c>
      <c r="BC22" s="19" t="n">
        <f aca="false">IF(AND(B22&lt;CL_LIFE,BB22&lt;CL_BBB_TR),MIN(BA22,(AQ22+AR22+AS22+AZ22)-(O22+N22)/CL_BBB_TR),0)</f>
        <v>0</v>
      </c>
      <c r="BD22" s="19" t="n">
        <f aca="false">AQ22-MIN(AQ22,MAX(0,BC22-(0)))</f>
        <v>229.626368319963</v>
      </c>
      <c r="BE22" s="19" t="n">
        <f aca="false">AR22-MIN(AR22,MAX(0,BC22-(AQ22)))</f>
        <v>44</v>
      </c>
      <c r="BF22" s="19" t="n">
        <f aca="false">AS22-MIN(AS22,MAX(0,BC22-(AQ22+AR22)))</f>
        <v>24</v>
      </c>
      <c r="BG22" s="19" t="n">
        <f aca="false">AZ22-MIN(AZ22,MAX(0,BC22-(AQ22+AR22+AS22)))</f>
        <v>25.775218391424</v>
      </c>
      <c r="BH22" s="19" t="n">
        <f aca="false">AU22-MIN(AU22,MAX(0,BC22-(AQ22+AR22+AS22+AZ22)))</f>
        <v>18.4428746676648</v>
      </c>
      <c r="BI22" s="19" t="n">
        <f aca="false">BA22-BC22</f>
        <v>2.03555817547491</v>
      </c>
      <c r="BJ22" s="19" t="n">
        <f aca="false">CH21</f>
        <v>18.4428746676648</v>
      </c>
      <c r="BK22" s="19" t="n">
        <f aca="false">BJ22*(CL_SOFR+CL_BB_SP)/4</f>
        <v>0.456461148024703</v>
      </c>
      <c r="BL22" s="19" t="n">
        <f aca="false">MIN(BI22,BK22)</f>
        <v>0.456461148024703</v>
      </c>
      <c r="BM22" s="19" t="n">
        <f aca="false">BH22+BK22-BL22</f>
        <v>18.4428746676648</v>
      </c>
      <c r="BN22" s="19" t="n">
        <f aca="false">BI22-BL22</f>
        <v>1.57909702745021</v>
      </c>
      <c r="BO22" s="20" t="n">
        <f aca="false">IF((BD22+BE22+BF22+BG22+BM22)&gt;0,(O22+N22)/(BD22+BE22+BF22+BG22+BM22),9.9)</f>
        <v>1.05206578361344</v>
      </c>
      <c r="BP22" s="19" t="n">
        <f aca="false">IF(AND(B22&lt;CL_LIFE,BO22&lt;CL_BB_TR),MIN(BN22,(BD22+BE22+BF22+BG22+BM22)-(O22+N22)/CL_BB_TR),0)</f>
        <v>1.57909702745021</v>
      </c>
      <c r="BQ22" s="19" t="n">
        <f aca="false">BD22-MIN(BD22,MAX(0,BP22-(0)))</f>
        <v>228.047271292512</v>
      </c>
      <c r="BR22" s="19" t="n">
        <f aca="false">BE22-MIN(BE22,MAX(0,BP22-(BD22)))</f>
        <v>44</v>
      </c>
      <c r="BS22" s="19" t="n">
        <f aca="false">BF22-MIN(BF22,MAX(0,BP22-(BD22+BE22)))</f>
        <v>24</v>
      </c>
      <c r="BT22" s="19" t="n">
        <f aca="false">BG22-MIN(BG22,MAX(0,BP22-(BD22+BE22+BF22)))</f>
        <v>25.775218391424</v>
      </c>
      <c r="BU22" s="19" t="n">
        <f aca="false">BM22-MIN(BM22,MAX(0,BP22-(BD22+BE22+BF22+BG22)))</f>
        <v>18.4428746676648</v>
      </c>
      <c r="BV22" s="19" t="n">
        <f aca="false">BN22-BP22</f>
        <v>0</v>
      </c>
      <c r="BW22" s="19" t="n">
        <f aca="false">MIN(BV22,E22*CL_SUBF/4)</f>
        <v>0</v>
      </c>
      <c r="BX22" s="19" t="n">
        <f aca="false">BV22-BW22</f>
        <v>0</v>
      </c>
      <c r="BY22" s="19" t="n">
        <f aca="false">MIN(BQ22,MAX(0,N22-(0)))</f>
        <v>0</v>
      </c>
      <c r="BZ22" s="19" t="n">
        <f aca="false">MIN(BR22,MAX(0,N22-(BQ22)))</f>
        <v>0</v>
      </c>
      <c r="CA22" s="19" t="n">
        <f aca="false">MIN(BS22,MAX(0,N22-(BQ22+BR22)))</f>
        <v>0</v>
      </c>
      <c r="CB22" s="19" t="n">
        <f aca="false">MIN(BT22,MAX(0,N22-(BQ22+BR22+BS22)))</f>
        <v>0</v>
      </c>
      <c r="CC22" s="19" t="n">
        <f aca="false">MIN(BU22,MAX(0,N22-(BQ22+BR22+BS22+BT22)))</f>
        <v>0</v>
      </c>
      <c r="CD22" s="19" t="n">
        <f aca="false">BQ22-BY22</f>
        <v>228.047271292512</v>
      </c>
      <c r="CE22" s="19" t="n">
        <f aca="false">BR22-BZ22</f>
        <v>44</v>
      </c>
      <c r="CF22" s="19" t="n">
        <f aca="false">BS22-CA22</f>
        <v>24</v>
      </c>
      <c r="CG22" s="19" t="n">
        <f aca="false">BT22-CB22</f>
        <v>25.775218391424</v>
      </c>
      <c r="CH22" s="19" t="n">
        <f aca="false">BU22-CC22</f>
        <v>18.4428746676648</v>
      </c>
      <c r="CI22" s="19" t="n">
        <f aca="false">MAX(0,N22-(BQ22+BR22+BS22+BT22+BU22))</f>
        <v>0</v>
      </c>
      <c r="CJ22" s="19" t="n">
        <f aca="false">BX22+CI22</f>
        <v>0</v>
      </c>
      <c r="CK22" s="19" t="n">
        <f aca="false">AC22+AP22+BC22+BP22</f>
        <v>1.57909702745021</v>
      </c>
      <c r="CL22" s="18" t="n">
        <f aca="false">IF(OR(AND(B22&lt;CL_LIFE,AB22&lt;CL_AA_TR),AND(B22&lt;CL_LIFE,AO22&lt;CL_A_TR),AND(B22&lt;CL_LIFE,BB22&lt;CL_BBB_TR),AND(B22&lt;CL_LIFE,BO22&lt;CL_BB_TR)),1,0)</f>
        <v>1</v>
      </c>
    </row>
    <row r="23" customFormat="false" ht="15" hidden="false" customHeight="false" outlineLevel="0" collapsed="false">
      <c r="B23" s="18" t="n">
        <v>19</v>
      </c>
      <c r="C23" s="18" t="n">
        <f aca="false">INT((B23-1)/4)+1</f>
        <v>5</v>
      </c>
      <c r="D23" s="20" t="n">
        <f aca="false">INDEX(CL_CDR_SEVERE,1,C23)</f>
        <v>0.04</v>
      </c>
      <c r="E23" s="19" t="n">
        <f aca="false">O22</f>
        <v>359.642861134667</v>
      </c>
      <c r="F23" s="19" t="n">
        <f aca="false">E23*(1-(1-D23)^0.25)</f>
        <v>3.65166947862812</v>
      </c>
      <c r="G23" s="19" t="n">
        <f aca="false">F23*CL_REC</f>
        <v>2.55616863503969</v>
      </c>
      <c r="H23" s="19" t="n">
        <f aca="false">F23-G23</f>
        <v>1.09550084358844</v>
      </c>
      <c r="I23" s="19" t="n">
        <f aca="false">E23-F23</f>
        <v>355.991191656039</v>
      </c>
      <c r="J23" s="19" t="n">
        <f aca="false">I23*(CL_SOFR+CL_WAS)/4</f>
        <v>6.67483484355073</v>
      </c>
      <c r="K23" s="19" t="n">
        <f aca="false">IF(B23&lt;=CL_RP,0,I23*(1-(1-CL_PP)^0.25))</f>
        <v>0</v>
      </c>
      <c r="L23" s="19" t="n">
        <f aca="false">IF(B23&lt;=CL_RP,I23+G23,I23-K23)</f>
        <v>358.547360291079</v>
      </c>
      <c r="M23" s="19" t="n">
        <f aca="false">IF(B23=CL_LIFE,L23*CL_PX,0)</f>
        <v>0</v>
      </c>
      <c r="N23" s="19" t="n">
        <f aca="false">IF(B23&lt;=CL_RP,0,K23+G23)+M23</f>
        <v>0</v>
      </c>
      <c r="O23" s="19" t="n">
        <f aca="false">IF(B23&gt;=CL_LIFE,0,L23)</f>
        <v>358.547360291079</v>
      </c>
      <c r="P23" s="19" t="n">
        <f aca="false">MIN(J23,E23*(CL_SEXP+CL_SFEE)/4)</f>
        <v>0.179821430567334</v>
      </c>
      <c r="Q23" s="19" t="n">
        <f aca="false">J23-P23</f>
        <v>6.4950134129834</v>
      </c>
      <c r="R23" s="19" t="n">
        <f aca="false">CD22</f>
        <v>228.047271292512</v>
      </c>
      <c r="S23" s="19" t="n">
        <f aca="false">R23*(CL_SOFR+CL_AAA_SP)/4</f>
        <v>2.99312043571423</v>
      </c>
      <c r="T23" s="19" t="n">
        <f aca="false">MIN(Q23,S23)</f>
        <v>2.99312043571423</v>
      </c>
      <c r="U23" s="19" t="n">
        <f aca="false">R23</f>
        <v>228.047271292512</v>
      </c>
      <c r="V23" s="19" t="n">
        <f aca="false">Q23-T23</f>
        <v>3.50189297726917</v>
      </c>
      <c r="W23" s="19" t="n">
        <f aca="false">CE22</f>
        <v>44</v>
      </c>
      <c r="X23" s="19" t="n">
        <f aca="false">W23*(CL_SOFR+CL_AA_SP)/4</f>
        <v>0.6325</v>
      </c>
      <c r="Y23" s="19" t="n">
        <f aca="false">MIN(V23,X23)</f>
        <v>0.6325</v>
      </c>
      <c r="Z23" s="19" t="n">
        <f aca="false">W23</f>
        <v>44</v>
      </c>
      <c r="AA23" s="19" t="n">
        <f aca="false">V23-Y23</f>
        <v>2.86939297726917</v>
      </c>
      <c r="AB23" s="20" t="n">
        <f aca="false">IF((U23+Z23)&gt;0,(O23+N23)/(U23+Z23),9.9)</f>
        <v>1.31795977437156</v>
      </c>
      <c r="AC23" s="19" t="n">
        <f aca="false">IF(AND(B23&lt;CL_LIFE,AB23&lt;CL_AA_TR),MIN(AA23,(U23+Z23)-(O23+N23)/CL_AA_TR),0)</f>
        <v>0</v>
      </c>
      <c r="AD23" s="19" t="n">
        <f aca="false">U23-MIN(U23,MAX(0,AC23-(0)))</f>
        <v>228.047271292512</v>
      </c>
      <c r="AE23" s="19" t="n">
        <f aca="false">Z23-MIN(Z23,MAX(0,AC23-(U23)))</f>
        <v>44</v>
      </c>
      <c r="AF23" s="19" t="n">
        <f aca="false">AJ23-MIN(AJ23,MAX(0,AC23-(U23+Z23)))</f>
        <v>24</v>
      </c>
      <c r="AG23" s="19" t="n">
        <f aca="false">AW23-MIN(AW23,MAX(0,AC23-(U23+Z23+AJ23)))</f>
        <v>25.775218391424</v>
      </c>
      <c r="AH23" s="19" t="n">
        <f aca="false">BJ23-MIN(BJ23,MAX(0,AC23-(U23+Z23+AJ23+AW23)))</f>
        <v>18.4428746676648</v>
      </c>
      <c r="AI23" s="19" t="n">
        <f aca="false">AA23-AC23</f>
        <v>2.86939297726917</v>
      </c>
      <c r="AJ23" s="19" t="n">
        <f aca="false">CF22</f>
        <v>24</v>
      </c>
      <c r="AK23" s="19" t="n">
        <f aca="false">AJ23*(CL_SOFR+CL_A_SP)/4</f>
        <v>0.369</v>
      </c>
      <c r="AL23" s="19" t="n">
        <f aca="false">MIN(AI23,AK23)</f>
        <v>0.369</v>
      </c>
      <c r="AM23" s="19" t="n">
        <f aca="false">AF23+AK23-AL23</f>
        <v>24</v>
      </c>
      <c r="AN23" s="19" t="n">
        <f aca="false">AI23-AL23</f>
        <v>2.50039297726917</v>
      </c>
      <c r="AO23" s="20" t="n">
        <f aca="false">IF((AD23+AE23+AM23)&gt;0,(O23+N23)/(AD23+AE23+AM23),9.9)</f>
        <v>1.2111152341506</v>
      </c>
      <c r="AP23" s="19" t="n">
        <f aca="false">IF(AND(B23&lt;CL_LIFE,AO23&lt;CL_A_TR),MIN(AN23,(AD23+AE23+AM23)-(O23+N23)/CL_A_TR),0)</f>
        <v>0</v>
      </c>
      <c r="AQ23" s="19" t="n">
        <f aca="false">AD23-MIN(AD23,MAX(0,AP23-(0)))</f>
        <v>228.047271292512</v>
      </c>
      <c r="AR23" s="19" t="n">
        <f aca="false">AE23-MIN(AE23,MAX(0,AP23-(AD23)))</f>
        <v>44</v>
      </c>
      <c r="AS23" s="19" t="n">
        <f aca="false">AM23-MIN(AM23,MAX(0,AP23-(AD23+AE23)))</f>
        <v>24</v>
      </c>
      <c r="AT23" s="19" t="n">
        <f aca="false">AG23-MIN(AG23,MAX(0,AP23-(AD23+AE23+AM23)))</f>
        <v>25.775218391424</v>
      </c>
      <c r="AU23" s="19" t="n">
        <f aca="false">AH23-MIN(AH23,MAX(0,AP23-(AD23+AE23+AM23+AG23)))</f>
        <v>18.4428746676648</v>
      </c>
      <c r="AV23" s="19" t="n">
        <f aca="false">AN23-AP23</f>
        <v>2.50039297726917</v>
      </c>
      <c r="AW23" s="19" t="n">
        <f aca="false">CG22</f>
        <v>25.775218391424</v>
      </c>
      <c r="AX23" s="19" t="n">
        <f aca="false">AW23*(CL_SOFR+CL_BBB_SP)/4</f>
        <v>0.463953931045632</v>
      </c>
      <c r="AY23" s="19" t="n">
        <f aca="false">MIN(AV23,AX23)</f>
        <v>0.463953931045632</v>
      </c>
      <c r="AZ23" s="19" t="n">
        <f aca="false">AT23+AX23-AY23</f>
        <v>25.775218391424</v>
      </c>
      <c r="BA23" s="19" t="n">
        <f aca="false">AV23-AY23</f>
        <v>2.03643904622354</v>
      </c>
      <c r="BB23" s="20" t="n">
        <f aca="false">IF((AQ23+AR23+AS23+AZ23)&gt;0,(O23+N23)/(AQ23+AR23+AS23+AZ23),9.9)</f>
        <v>1.1141153020201</v>
      </c>
      <c r="BC23" s="19" t="n">
        <f aca="false">IF(AND(B23&lt;CL_LIFE,BB23&lt;CL_BBB_TR),MIN(BA23,(AQ23+AR23+AS23+AZ23)-(O23+N23)/CL_BBB_TR),0)</f>
        <v>0</v>
      </c>
      <c r="BD23" s="19" t="n">
        <f aca="false">AQ23-MIN(AQ23,MAX(0,BC23-(0)))</f>
        <v>228.047271292512</v>
      </c>
      <c r="BE23" s="19" t="n">
        <f aca="false">AR23-MIN(AR23,MAX(0,BC23-(AQ23)))</f>
        <v>44</v>
      </c>
      <c r="BF23" s="19" t="n">
        <f aca="false">AS23-MIN(AS23,MAX(0,BC23-(AQ23+AR23)))</f>
        <v>24</v>
      </c>
      <c r="BG23" s="19" t="n">
        <f aca="false">AZ23-MIN(AZ23,MAX(0,BC23-(AQ23+AR23+AS23)))</f>
        <v>25.775218391424</v>
      </c>
      <c r="BH23" s="19" t="n">
        <f aca="false">AU23-MIN(AU23,MAX(0,BC23-(AQ23+AR23+AS23+AZ23)))</f>
        <v>18.4428746676648</v>
      </c>
      <c r="BI23" s="19" t="n">
        <f aca="false">BA23-BC23</f>
        <v>2.03643904622354</v>
      </c>
      <c r="BJ23" s="19" t="n">
        <f aca="false">CH22</f>
        <v>18.4428746676648</v>
      </c>
      <c r="BK23" s="19" t="n">
        <f aca="false">BJ23*(CL_SOFR+CL_BB_SP)/4</f>
        <v>0.456461148024703</v>
      </c>
      <c r="BL23" s="19" t="n">
        <f aca="false">MIN(BI23,BK23)</f>
        <v>0.456461148024703</v>
      </c>
      <c r="BM23" s="19" t="n">
        <f aca="false">BH23+BK23-BL23</f>
        <v>18.4428746676648</v>
      </c>
      <c r="BN23" s="19" t="n">
        <f aca="false">BI23-BL23</f>
        <v>1.57997789819883</v>
      </c>
      <c r="BO23" s="20" t="n">
        <f aca="false">IF((BD23+BE23+BF23+BG23+BM23)&gt;0,(O23+N23)/(BD23+BE23+BF23+BG23+BM23),9.9)</f>
        <v>1.05372864198011</v>
      </c>
      <c r="BP23" s="19" t="n">
        <f aca="false">IF(AND(B23&lt;CL_LIFE,BO23&lt;CL_BB_TR),MIN(BN23,(BD23+BE23+BF23+BG23+BM23)-(O23+N23)/CL_BB_TR),0)</f>
        <v>1.57997789819883</v>
      </c>
      <c r="BQ23" s="19" t="n">
        <f aca="false">BD23-MIN(BD23,MAX(0,BP23-(0)))</f>
        <v>226.467293394314</v>
      </c>
      <c r="BR23" s="19" t="n">
        <f aca="false">BE23-MIN(BE23,MAX(0,BP23-(BD23)))</f>
        <v>44</v>
      </c>
      <c r="BS23" s="19" t="n">
        <f aca="false">BF23-MIN(BF23,MAX(0,BP23-(BD23+BE23)))</f>
        <v>24</v>
      </c>
      <c r="BT23" s="19" t="n">
        <f aca="false">BG23-MIN(BG23,MAX(0,BP23-(BD23+BE23+BF23)))</f>
        <v>25.775218391424</v>
      </c>
      <c r="BU23" s="19" t="n">
        <f aca="false">BM23-MIN(BM23,MAX(0,BP23-(BD23+BE23+BF23+BG23)))</f>
        <v>18.4428746676648</v>
      </c>
      <c r="BV23" s="19" t="n">
        <f aca="false">BN23-BP23</f>
        <v>0</v>
      </c>
      <c r="BW23" s="19" t="n">
        <f aca="false">MIN(BV23,E23*CL_SUBF/4)</f>
        <v>0</v>
      </c>
      <c r="BX23" s="19" t="n">
        <f aca="false">BV23-BW23</f>
        <v>0</v>
      </c>
      <c r="BY23" s="19" t="n">
        <f aca="false">MIN(BQ23,MAX(0,N23-(0)))</f>
        <v>0</v>
      </c>
      <c r="BZ23" s="19" t="n">
        <f aca="false">MIN(BR23,MAX(0,N23-(BQ23)))</f>
        <v>0</v>
      </c>
      <c r="CA23" s="19" t="n">
        <f aca="false">MIN(BS23,MAX(0,N23-(BQ23+BR23)))</f>
        <v>0</v>
      </c>
      <c r="CB23" s="19" t="n">
        <f aca="false">MIN(BT23,MAX(0,N23-(BQ23+BR23+BS23)))</f>
        <v>0</v>
      </c>
      <c r="CC23" s="19" t="n">
        <f aca="false">MIN(BU23,MAX(0,N23-(BQ23+BR23+BS23+BT23)))</f>
        <v>0</v>
      </c>
      <c r="CD23" s="19" t="n">
        <f aca="false">BQ23-BY23</f>
        <v>226.467293394314</v>
      </c>
      <c r="CE23" s="19" t="n">
        <f aca="false">BR23-BZ23</f>
        <v>44</v>
      </c>
      <c r="CF23" s="19" t="n">
        <f aca="false">BS23-CA23</f>
        <v>24</v>
      </c>
      <c r="CG23" s="19" t="n">
        <f aca="false">BT23-CB23</f>
        <v>25.775218391424</v>
      </c>
      <c r="CH23" s="19" t="n">
        <f aca="false">BU23-CC23</f>
        <v>18.4428746676648</v>
      </c>
      <c r="CI23" s="19" t="n">
        <f aca="false">MAX(0,N23-(BQ23+BR23+BS23+BT23+BU23))</f>
        <v>0</v>
      </c>
      <c r="CJ23" s="19" t="n">
        <f aca="false">BX23+CI23</f>
        <v>0</v>
      </c>
      <c r="CK23" s="19" t="n">
        <f aca="false">AC23+AP23+BC23+BP23</f>
        <v>1.57997789819883</v>
      </c>
      <c r="CL23" s="18" t="n">
        <f aca="false">IF(OR(AND(B23&lt;CL_LIFE,AB23&lt;CL_AA_TR),AND(B23&lt;CL_LIFE,AO23&lt;CL_A_TR),AND(B23&lt;CL_LIFE,BB23&lt;CL_BBB_TR),AND(B23&lt;CL_LIFE,BO23&lt;CL_BB_TR)),1,0)</f>
        <v>1</v>
      </c>
    </row>
    <row r="24" customFormat="false" ht="15" hidden="false" customHeight="false" outlineLevel="0" collapsed="false">
      <c r="B24" s="18" t="n">
        <v>20</v>
      </c>
      <c r="C24" s="18" t="n">
        <f aca="false">INT((B24-1)/4)+1</f>
        <v>5</v>
      </c>
      <c r="D24" s="20" t="n">
        <f aca="false">INDEX(CL_CDR_SEVERE,1,C24)</f>
        <v>0.04</v>
      </c>
      <c r="E24" s="19" t="n">
        <f aca="false">O23</f>
        <v>358.547360291079</v>
      </c>
      <c r="F24" s="19" t="n">
        <f aca="false">E24*(1-(1-D24)^0.25)</f>
        <v>3.64054620210396</v>
      </c>
      <c r="G24" s="19" t="n">
        <f aca="false">F24*CL_REC</f>
        <v>2.54838234147277</v>
      </c>
      <c r="H24" s="19" t="n">
        <f aca="false">F24-G24</f>
        <v>1.09216386063119</v>
      </c>
      <c r="I24" s="19" t="n">
        <f aca="false">E24-F24</f>
        <v>354.906814088975</v>
      </c>
      <c r="J24" s="19" t="n">
        <f aca="false">I24*(CL_SOFR+CL_WAS)/4</f>
        <v>6.65450276416827</v>
      </c>
      <c r="K24" s="19" t="n">
        <f aca="false">IF(B24&lt;=CL_RP,0,I24*(1-(1-CL_PP)^0.25))</f>
        <v>0</v>
      </c>
      <c r="L24" s="19" t="n">
        <f aca="false">IF(B24&lt;=CL_RP,I24+G24,I24-K24)</f>
        <v>357.455196430447</v>
      </c>
      <c r="M24" s="19" t="n">
        <f aca="false">IF(B24=CL_LIFE,L24*CL_PX,0)</f>
        <v>0</v>
      </c>
      <c r="N24" s="19" t="n">
        <f aca="false">IF(B24&lt;=CL_RP,0,K24+G24)+M24</f>
        <v>0</v>
      </c>
      <c r="O24" s="19" t="n">
        <f aca="false">IF(B24&gt;=CL_LIFE,0,L24)</f>
        <v>357.455196430447</v>
      </c>
      <c r="P24" s="19" t="n">
        <f aca="false">MIN(J24,E24*(CL_SEXP+CL_SFEE)/4)</f>
        <v>0.179273680145539</v>
      </c>
      <c r="Q24" s="19" t="n">
        <f aca="false">J24-P24</f>
        <v>6.47522908402274</v>
      </c>
      <c r="R24" s="19" t="n">
        <f aca="false">CD23</f>
        <v>226.467293394314</v>
      </c>
      <c r="S24" s="19" t="n">
        <f aca="false">R24*(CL_SOFR+CL_AAA_SP)/4</f>
        <v>2.97238322580037</v>
      </c>
      <c r="T24" s="19" t="n">
        <f aca="false">MIN(Q24,S24)</f>
        <v>2.97238322580037</v>
      </c>
      <c r="U24" s="19" t="n">
        <f aca="false">R24</f>
        <v>226.467293394314</v>
      </c>
      <c r="V24" s="19" t="n">
        <f aca="false">Q24-T24</f>
        <v>3.50284585822237</v>
      </c>
      <c r="W24" s="19" t="n">
        <f aca="false">CE23</f>
        <v>44</v>
      </c>
      <c r="X24" s="19" t="n">
        <f aca="false">W24*(CL_SOFR+CL_AA_SP)/4</f>
        <v>0.6325</v>
      </c>
      <c r="Y24" s="19" t="n">
        <f aca="false">MIN(V24,X24)</f>
        <v>0.6325</v>
      </c>
      <c r="Z24" s="19" t="n">
        <f aca="false">W24</f>
        <v>44</v>
      </c>
      <c r="AA24" s="19" t="n">
        <f aca="false">V24-Y24</f>
        <v>2.87034585822237</v>
      </c>
      <c r="AB24" s="20" t="n">
        <f aca="false">IF((U24+Z24)&gt;0,(O24+N24)/(U24+Z24),9.9)</f>
        <v>1.32162078432646</v>
      </c>
      <c r="AC24" s="19" t="n">
        <f aca="false">IF(AND(B24&lt;CL_LIFE,AB24&lt;CL_AA_TR),MIN(AA24,(U24+Z24)-(O24+N24)/CL_AA_TR),0)</f>
        <v>0</v>
      </c>
      <c r="AD24" s="19" t="n">
        <f aca="false">U24-MIN(U24,MAX(0,AC24-(0)))</f>
        <v>226.467293394314</v>
      </c>
      <c r="AE24" s="19" t="n">
        <f aca="false">Z24-MIN(Z24,MAX(0,AC24-(U24)))</f>
        <v>44</v>
      </c>
      <c r="AF24" s="19" t="n">
        <f aca="false">AJ24-MIN(AJ24,MAX(0,AC24-(U24+Z24)))</f>
        <v>24</v>
      </c>
      <c r="AG24" s="19" t="n">
        <f aca="false">AW24-MIN(AW24,MAX(0,AC24-(U24+Z24+AJ24)))</f>
        <v>25.775218391424</v>
      </c>
      <c r="AH24" s="19" t="n">
        <f aca="false">BJ24-MIN(BJ24,MAX(0,AC24-(U24+Z24+AJ24+AW24)))</f>
        <v>18.4428746676648</v>
      </c>
      <c r="AI24" s="19" t="n">
        <f aca="false">AA24-AC24</f>
        <v>2.87034585822237</v>
      </c>
      <c r="AJ24" s="19" t="n">
        <f aca="false">CF23</f>
        <v>24</v>
      </c>
      <c r="AK24" s="19" t="n">
        <f aca="false">AJ24*(CL_SOFR+CL_A_SP)/4</f>
        <v>0.369</v>
      </c>
      <c r="AL24" s="19" t="n">
        <f aca="false">MIN(AI24,AK24)</f>
        <v>0.369</v>
      </c>
      <c r="AM24" s="19" t="n">
        <f aca="false">AF24+AK24-AL24</f>
        <v>24</v>
      </c>
      <c r="AN24" s="19" t="n">
        <f aca="false">AI24-AL24</f>
        <v>2.50134585822237</v>
      </c>
      <c r="AO24" s="20" t="n">
        <f aca="false">IF((AD24+AE24+AM24)&gt;0,(O24+N24)/(AD24+AE24+AM24),9.9)</f>
        <v>1.21390458108293</v>
      </c>
      <c r="AP24" s="19" t="n">
        <f aca="false">IF(AND(B24&lt;CL_LIFE,AO24&lt;CL_A_TR),MIN(AN24,(AD24+AE24+AM24)-(O24+N24)/CL_A_TR),0)</f>
        <v>0</v>
      </c>
      <c r="AQ24" s="19" t="n">
        <f aca="false">AD24-MIN(AD24,MAX(0,AP24-(0)))</f>
        <v>226.467293394314</v>
      </c>
      <c r="AR24" s="19" t="n">
        <f aca="false">AE24-MIN(AE24,MAX(0,AP24-(AD24)))</f>
        <v>44</v>
      </c>
      <c r="AS24" s="19" t="n">
        <f aca="false">AM24-MIN(AM24,MAX(0,AP24-(AD24+AE24)))</f>
        <v>24</v>
      </c>
      <c r="AT24" s="19" t="n">
        <f aca="false">AG24-MIN(AG24,MAX(0,AP24-(AD24+AE24+AM24)))</f>
        <v>25.775218391424</v>
      </c>
      <c r="AU24" s="19" t="n">
        <f aca="false">AH24-MIN(AH24,MAX(0,AP24-(AD24+AE24+AM24+AG24)))</f>
        <v>18.4428746676648</v>
      </c>
      <c r="AV24" s="19" t="n">
        <f aca="false">AN24-AP24</f>
        <v>2.50134585822237</v>
      </c>
      <c r="AW24" s="19" t="n">
        <f aca="false">CG23</f>
        <v>25.775218391424</v>
      </c>
      <c r="AX24" s="19" t="n">
        <f aca="false">AW24*(CL_SOFR+CL_BBB_SP)/4</f>
        <v>0.463953931045632</v>
      </c>
      <c r="AY24" s="19" t="n">
        <f aca="false">MIN(AV24,AX24)</f>
        <v>0.463953931045632</v>
      </c>
      <c r="AZ24" s="19" t="n">
        <f aca="false">AT24+AX24-AY24</f>
        <v>25.775218391424</v>
      </c>
      <c r="BA24" s="19" t="n">
        <f aca="false">AV24-AY24</f>
        <v>2.03739192717674</v>
      </c>
      <c r="BB24" s="20" t="n">
        <f aca="false">IF((AQ24+AR24+AS24+AZ24)&gt;0,(O24+N24)/(AQ24+AR24+AS24+AZ24),9.9)</f>
        <v>1.11620157622798</v>
      </c>
      <c r="BC24" s="19" t="n">
        <f aca="false">IF(AND(B24&lt;CL_LIFE,BB24&lt;CL_BBB_TR),MIN(BA24,(AQ24+AR24+AS24+AZ24)-(O24+N24)/CL_BBB_TR),0)</f>
        <v>0</v>
      </c>
      <c r="BD24" s="19" t="n">
        <f aca="false">AQ24-MIN(AQ24,MAX(0,BC24-(0)))</f>
        <v>226.467293394314</v>
      </c>
      <c r="BE24" s="19" t="n">
        <f aca="false">AR24-MIN(AR24,MAX(0,BC24-(AQ24)))</f>
        <v>44</v>
      </c>
      <c r="BF24" s="19" t="n">
        <f aca="false">AS24-MIN(AS24,MAX(0,BC24-(AQ24+AR24)))</f>
        <v>24</v>
      </c>
      <c r="BG24" s="19" t="n">
        <f aca="false">AZ24-MIN(AZ24,MAX(0,BC24-(AQ24+AR24+AS24)))</f>
        <v>25.775218391424</v>
      </c>
      <c r="BH24" s="19" t="n">
        <f aca="false">AU24-MIN(AU24,MAX(0,BC24-(AQ24+AR24+AS24+AZ24)))</f>
        <v>18.4428746676648</v>
      </c>
      <c r="BI24" s="19" t="n">
        <f aca="false">BA24-BC24</f>
        <v>2.03739192717674</v>
      </c>
      <c r="BJ24" s="19" t="n">
        <f aca="false">CH23</f>
        <v>18.4428746676648</v>
      </c>
      <c r="BK24" s="19" t="n">
        <f aca="false">BJ24*(CL_SOFR+CL_BB_SP)/4</f>
        <v>0.456461148024703</v>
      </c>
      <c r="BL24" s="19" t="n">
        <f aca="false">MIN(BI24,BK24)</f>
        <v>0.456461148024703</v>
      </c>
      <c r="BM24" s="19" t="n">
        <f aca="false">BH24+BK24-BL24</f>
        <v>18.4428746676648</v>
      </c>
      <c r="BN24" s="19" t="n">
        <f aca="false">BI24-BL24</f>
        <v>1.58093077915203</v>
      </c>
      <c r="BO24" s="20" t="n">
        <f aca="false">IF((BD24+BE24+BF24+BG24+BM24)&gt;0,(O24+N24)/(BD24+BE24+BF24+BG24+BM24),9.9)</f>
        <v>1.05541960393862</v>
      </c>
      <c r="BP24" s="19" t="n">
        <f aca="false">IF(AND(B24&lt;CL_LIFE,BO24&lt;CL_BB_TR),MIN(BN24,(BD24+BE24+BF24+BG24+BM24)-(O24+N24)/CL_BB_TR),0)</f>
        <v>1.58093077915203</v>
      </c>
      <c r="BQ24" s="19" t="n">
        <f aca="false">BD24-MIN(BD24,MAX(0,BP24-(0)))</f>
        <v>224.886362615162</v>
      </c>
      <c r="BR24" s="19" t="n">
        <f aca="false">BE24-MIN(BE24,MAX(0,BP24-(BD24)))</f>
        <v>44</v>
      </c>
      <c r="BS24" s="19" t="n">
        <f aca="false">BF24-MIN(BF24,MAX(0,BP24-(BD24+BE24)))</f>
        <v>24</v>
      </c>
      <c r="BT24" s="19" t="n">
        <f aca="false">BG24-MIN(BG24,MAX(0,BP24-(BD24+BE24+BF24)))</f>
        <v>25.775218391424</v>
      </c>
      <c r="BU24" s="19" t="n">
        <f aca="false">BM24-MIN(BM24,MAX(0,BP24-(BD24+BE24+BF24+BG24)))</f>
        <v>18.4428746676648</v>
      </c>
      <c r="BV24" s="19" t="n">
        <f aca="false">BN24-BP24</f>
        <v>0</v>
      </c>
      <c r="BW24" s="19" t="n">
        <f aca="false">MIN(BV24,E24*CL_SUBF/4)</f>
        <v>0</v>
      </c>
      <c r="BX24" s="19" t="n">
        <f aca="false">BV24-BW24</f>
        <v>0</v>
      </c>
      <c r="BY24" s="19" t="n">
        <f aca="false">MIN(BQ24,MAX(0,N24-(0)))</f>
        <v>0</v>
      </c>
      <c r="BZ24" s="19" t="n">
        <f aca="false">MIN(BR24,MAX(0,N24-(BQ24)))</f>
        <v>0</v>
      </c>
      <c r="CA24" s="19" t="n">
        <f aca="false">MIN(BS24,MAX(0,N24-(BQ24+BR24)))</f>
        <v>0</v>
      </c>
      <c r="CB24" s="19" t="n">
        <f aca="false">MIN(BT24,MAX(0,N24-(BQ24+BR24+BS24)))</f>
        <v>0</v>
      </c>
      <c r="CC24" s="19" t="n">
        <f aca="false">MIN(BU24,MAX(0,N24-(BQ24+BR24+BS24+BT24)))</f>
        <v>0</v>
      </c>
      <c r="CD24" s="19" t="n">
        <f aca="false">BQ24-BY24</f>
        <v>224.886362615162</v>
      </c>
      <c r="CE24" s="19" t="n">
        <f aca="false">BR24-BZ24</f>
        <v>44</v>
      </c>
      <c r="CF24" s="19" t="n">
        <f aca="false">BS24-CA24</f>
        <v>24</v>
      </c>
      <c r="CG24" s="19" t="n">
        <f aca="false">BT24-CB24</f>
        <v>25.775218391424</v>
      </c>
      <c r="CH24" s="19" t="n">
        <f aca="false">BU24-CC24</f>
        <v>18.4428746676648</v>
      </c>
      <c r="CI24" s="19" t="n">
        <f aca="false">MAX(0,N24-(BQ24+BR24+BS24+BT24+BU24))</f>
        <v>0</v>
      </c>
      <c r="CJ24" s="19" t="n">
        <f aca="false">BX24+CI24</f>
        <v>0</v>
      </c>
      <c r="CK24" s="19" t="n">
        <f aca="false">AC24+AP24+BC24+BP24</f>
        <v>1.58093077915203</v>
      </c>
      <c r="CL24" s="18" t="n">
        <f aca="false">IF(OR(AND(B24&lt;CL_LIFE,AB24&lt;CL_AA_TR),AND(B24&lt;CL_LIFE,AO24&lt;CL_A_TR),AND(B24&lt;CL_LIFE,BB24&lt;CL_BBB_TR),AND(B24&lt;CL_LIFE,BO24&lt;CL_BB_TR)),1,0)</f>
        <v>1</v>
      </c>
    </row>
    <row r="25" customFormat="false" ht="15" hidden="false" customHeight="false" outlineLevel="0" collapsed="false">
      <c r="B25" s="18" t="n">
        <v>21</v>
      </c>
      <c r="C25" s="18" t="n">
        <f aca="false">INT((B25-1)/4)+1</f>
        <v>6</v>
      </c>
      <c r="D25" s="20" t="n">
        <f aca="false">INDEX(CL_CDR_SEVERE,1,C25)</f>
        <v>0.04</v>
      </c>
      <c r="E25" s="19" t="n">
        <f aca="false">O24</f>
        <v>357.455196430447</v>
      </c>
      <c r="F25" s="19" t="n">
        <f aca="false">E25*(1-(1-D25)^0.25)</f>
        <v>3.62945680796738</v>
      </c>
      <c r="G25" s="19" t="n">
        <f aca="false">F25*CL_REC</f>
        <v>2.54061976557717</v>
      </c>
      <c r="H25" s="19" t="n">
        <f aca="false">F25-G25</f>
        <v>1.08883704239021</v>
      </c>
      <c r="I25" s="19" t="n">
        <f aca="false">E25-F25</f>
        <v>353.82573962248</v>
      </c>
      <c r="J25" s="19" t="n">
        <f aca="false">I25*(CL_SOFR+CL_WAS)/4</f>
        <v>6.6342326179215</v>
      </c>
      <c r="K25" s="19" t="n">
        <f aca="false">IF(B25&lt;=CL_RP,0,I25*(1-(1-CL_PP)^0.25))</f>
        <v>19.198015325177</v>
      </c>
      <c r="L25" s="19" t="n">
        <f aca="false">IF(B25&lt;=CL_RP,I25+G25,I25-K25)</f>
        <v>334.627724297303</v>
      </c>
      <c r="M25" s="19" t="n">
        <f aca="false">IF(B25=CL_LIFE,L25*CL_PX,0)</f>
        <v>0</v>
      </c>
      <c r="N25" s="19" t="n">
        <f aca="false">IF(B25&lt;=CL_RP,0,K25+G25)+M25</f>
        <v>21.7386350907542</v>
      </c>
      <c r="O25" s="19" t="n">
        <f aca="false">IF(B25&gt;=CL_LIFE,0,L25)</f>
        <v>334.627724297303</v>
      </c>
      <c r="P25" s="19" t="n">
        <f aca="false">MIN(J25,E25*(CL_SEXP+CL_SFEE)/4)</f>
        <v>0.178727598215224</v>
      </c>
      <c r="Q25" s="19" t="n">
        <f aca="false">J25-P25</f>
        <v>6.45550501970628</v>
      </c>
      <c r="R25" s="19" t="n">
        <f aca="false">CD24</f>
        <v>224.886362615162</v>
      </c>
      <c r="S25" s="19" t="n">
        <f aca="false">R25*(CL_SOFR+CL_AAA_SP)/4</f>
        <v>2.951633509324</v>
      </c>
      <c r="T25" s="19" t="n">
        <f aca="false">MIN(Q25,S25)</f>
        <v>2.951633509324</v>
      </c>
      <c r="U25" s="19" t="n">
        <f aca="false">R25</f>
        <v>224.886362615162</v>
      </c>
      <c r="V25" s="19" t="n">
        <f aca="false">Q25-T25</f>
        <v>3.50387151038228</v>
      </c>
      <c r="W25" s="19" t="n">
        <f aca="false">CE24</f>
        <v>44</v>
      </c>
      <c r="X25" s="19" t="n">
        <f aca="false">W25*(CL_SOFR+CL_AA_SP)/4</f>
        <v>0.6325</v>
      </c>
      <c r="Y25" s="19" t="n">
        <f aca="false">MIN(V25,X25)</f>
        <v>0.6325</v>
      </c>
      <c r="Z25" s="19" t="n">
        <f aca="false">W25</f>
        <v>44</v>
      </c>
      <c r="AA25" s="19" t="n">
        <f aca="false">V25-Y25</f>
        <v>2.87137151038228</v>
      </c>
      <c r="AB25" s="20" t="n">
        <f aca="false">IF((U25+Z25)&gt;0,(O25+N25)/(U25+Z25),9.9)</f>
        <v>1.32534188763638</v>
      </c>
      <c r="AC25" s="19" t="n">
        <f aca="false">IF(AND(B25&lt;CL_LIFE,AB25&lt;CL_AA_TR),MIN(AA25,(U25+Z25)-(O25+N25)/CL_AA_TR),0)</f>
        <v>0</v>
      </c>
      <c r="AD25" s="19" t="n">
        <f aca="false">U25-MIN(U25,MAX(0,AC25-(0)))</f>
        <v>224.886362615162</v>
      </c>
      <c r="AE25" s="19" t="n">
        <f aca="false">Z25-MIN(Z25,MAX(0,AC25-(U25)))</f>
        <v>44</v>
      </c>
      <c r="AF25" s="19" t="n">
        <f aca="false">AJ25-MIN(AJ25,MAX(0,AC25-(U25+Z25)))</f>
        <v>24</v>
      </c>
      <c r="AG25" s="19" t="n">
        <f aca="false">AW25-MIN(AW25,MAX(0,AC25-(U25+Z25+AJ25)))</f>
        <v>25.775218391424</v>
      </c>
      <c r="AH25" s="19" t="n">
        <f aca="false">BJ25-MIN(BJ25,MAX(0,AC25-(U25+Z25+AJ25+AW25)))</f>
        <v>18.4428746676648</v>
      </c>
      <c r="AI25" s="19" t="n">
        <f aca="false">AA25-AC25</f>
        <v>2.87137151038228</v>
      </c>
      <c r="AJ25" s="19" t="n">
        <f aca="false">CF24</f>
        <v>24</v>
      </c>
      <c r="AK25" s="19" t="n">
        <f aca="false">AJ25*(CL_SOFR+CL_A_SP)/4</f>
        <v>0.369</v>
      </c>
      <c r="AL25" s="19" t="n">
        <f aca="false">MIN(AI25,AK25)</f>
        <v>0.369</v>
      </c>
      <c r="AM25" s="19" t="n">
        <f aca="false">AF25+AK25-AL25</f>
        <v>24</v>
      </c>
      <c r="AN25" s="19" t="n">
        <f aca="false">AI25-AL25</f>
        <v>2.50237151038228</v>
      </c>
      <c r="AO25" s="20" t="n">
        <f aca="false">IF((AD25+AE25+AM25)&gt;0,(O25+N25)/(AD25+AE25+AM25),9.9)</f>
        <v>1.21673933946971</v>
      </c>
      <c r="AP25" s="19" t="n">
        <f aca="false">IF(AND(B25&lt;CL_LIFE,AO25&lt;CL_A_TR),MIN(AN25,(AD25+AE25+AM25)-(O25+N25)/CL_A_TR),0)</f>
        <v>0</v>
      </c>
      <c r="AQ25" s="19" t="n">
        <f aca="false">AD25-MIN(AD25,MAX(0,AP25-(0)))</f>
        <v>224.886362615162</v>
      </c>
      <c r="AR25" s="19" t="n">
        <f aca="false">AE25-MIN(AE25,MAX(0,AP25-(AD25)))</f>
        <v>44</v>
      </c>
      <c r="AS25" s="19" t="n">
        <f aca="false">AM25-MIN(AM25,MAX(0,AP25-(AD25+AE25)))</f>
        <v>24</v>
      </c>
      <c r="AT25" s="19" t="n">
        <f aca="false">AG25-MIN(AG25,MAX(0,AP25-(AD25+AE25+AM25)))</f>
        <v>25.775218391424</v>
      </c>
      <c r="AU25" s="19" t="n">
        <f aca="false">AH25-MIN(AH25,MAX(0,AP25-(AD25+AE25+AM25+AG25)))</f>
        <v>18.4428746676648</v>
      </c>
      <c r="AV25" s="19" t="n">
        <f aca="false">AN25-AP25</f>
        <v>2.50237151038228</v>
      </c>
      <c r="AW25" s="19" t="n">
        <f aca="false">CG24</f>
        <v>25.775218391424</v>
      </c>
      <c r="AX25" s="19" t="n">
        <f aca="false">AW25*(CL_SOFR+CL_BBB_SP)/4</f>
        <v>0.463953931045632</v>
      </c>
      <c r="AY25" s="19" t="n">
        <f aca="false">MIN(AV25,AX25)</f>
        <v>0.463953931045632</v>
      </c>
      <c r="AZ25" s="19" t="n">
        <f aca="false">AT25+AX25-AY25</f>
        <v>25.775218391424</v>
      </c>
      <c r="BA25" s="19" t="n">
        <f aca="false">AV25-AY25</f>
        <v>2.03841757933665</v>
      </c>
      <c r="BB25" s="20" t="n">
        <f aca="false">IF((AQ25+AR25+AS25+AZ25)&gt;0,(O25+N25)/(AQ25+AR25+AS25+AZ25),9.9)</f>
        <v>1.11832232257924</v>
      </c>
      <c r="BC25" s="19" t="n">
        <f aca="false">IF(AND(B25&lt;CL_LIFE,BB25&lt;CL_BBB_TR),MIN(BA25,(AQ25+AR25+AS25+AZ25)-(O25+N25)/CL_BBB_TR),0)</f>
        <v>0</v>
      </c>
      <c r="BD25" s="19" t="n">
        <f aca="false">AQ25-MIN(AQ25,MAX(0,BC25-(0)))</f>
        <v>224.886362615162</v>
      </c>
      <c r="BE25" s="19" t="n">
        <f aca="false">AR25-MIN(AR25,MAX(0,BC25-(AQ25)))</f>
        <v>44</v>
      </c>
      <c r="BF25" s="19" t="n">
        <f aca="false">AS25-MIN(AS25,MAX(0,BC25-(AQ25+AR25)))</f>
        <v>24</v>
      </c>
      <c r="BG25" s="19" t="n">
        <f aca="false">AZ25-MIN(AZ25,MAX(0,BC25-(AQ25+AR25+AS25)))</f>
        <v>25.775218391424</v>
      </c>
      <c r="BH25" s="19" t="n">
        <f aca="false">AU25-MIN(AU25,MAX(0,BC25-(AQ25+AR25+AS25+AZ25)))</f>
        <v>18.4428746676648</v>
      </c>
      <c r="BI25" s="19" t="n">
        <f aca="false">BA25-BC25</f>
        <v>2.03841757933665</v>
      </c>
      <c r="BJ25" s="19" t="n">
        <f aca="false">CH24</f>
        <v>18.4428746676648</v>
      </c>
      <c r="BK25" s="19" t="n">
        <f aca="false">BJ25*(CL_SOFR+CL_BB_SP)/4</f>
        <v>0.456461148024703</v>
      </c>
      <c r="BL25" s="19" t="n">
        <f aca="false">MIN(BI25,BK25)</f>
        <v>0.456461148024703</v>
      </c>
      <c r="BM25" s="19" t="n">
        <f aca="false">BH25+BK25-BL25</f>
        <v>18.4428746676648</v>
      </c>
      <c r="BN25" s="19" t="n">
        <f aca="false">BI25-BL25</f>
        <v>1.58195643131194</v>
      </c>
      <c r="BO25" s="20" t="n">
        <f aca="false">IF((BD25+BE25+BF25+BG25+BM25)&gt;0,(O25+N25)/(BD25+BE25+BF25+BG25+BM25),9.9)</f>
        <v>1.05713927356813</v>
      </c>
      <c r="BP25" s="19" t="n">
        <f aca="false">IF(AND(B25&lt;CL_LIFE,BO25&lt;CL_BB_TR),MIN(BN25,(BD25+BE25+BF25+BG25+BM25)-(O25+N25)/CL_BB_TR),0)</f>
        <v>1.58195643131194</v>
      </c>
      <c r="BQ25" s="19" t="n">
        <f aca="false">BD25-MIN(BD25,MAX(0,BP25-(0)))</f>
        <v>223.30440618385</v>
      </c>
      <c r="BR25" s="19" t="n">
        <f aca="false">BE25-MIN(BE25,MAX(0,BP25-(BD25)))</f>
        <v>44</v>
      </c>
      <c r="BS25" s="19" t="n">
        <f aca="false">BF25-MIN(BF25,MAX(0,BP25-(BD25+BE25)))</f>
        <v>24</v>
      </c>
      <c r="BT25" s="19" t="n">
        <f aca="false">BG25-MIN(BG25,MAX(0,BP25-(BD25+BE25+BF25)))</f>
        <v>25.775218391424</v>
      </c>
      <c r="BU25" s="19" t="n">
        <f aca="false">BM25-MIN(BM25,MAX(0,BP25-(BD25+BE25+BF25+BG25)))</f>
        <v>18.4428746676648</v>
      </c>
      <c r="BV25" s="19" t="n">
        <f aca="false">BN25-BP25</f>
        <v>0</v>
      </c>
      <c r="BW25" s="19" t="n">
        <f aca="false">MIN(BV25,E25*CL_SUBF/4)</f>
        <v>0</v>
      </c>
      <c r="BX25" s="19" t="n">
        <f aca="false">BV25-BW25</f>
        <v>0</v>
      </c>
      <c r="BY25" s="19" t="n">
        <f aca="false">MIN(BQ25,MAX(0,N25-(0)))</f>
        <v>21.7386350907542</v>
      </c>
      <c r="BZ25" s="19" t="n">
        <f aca="false">MIN(BR25,MAX(0,N25-(BQ25)))</f>
        <v>0</v>
      </c>
      <c r="CA25" s="19" t="n">
        <f aca="false">MIN(BS25,MAX(0,N25-(BQ25+BR25)))</f>
        <v>0</v>
      </c>
      <c r="CB25" s="19" t="n">
        <f aca="false">MIN(BT25,MAX(0,N25-(BQ25+BR25+BS25)))</f>
        <v>0</v>
      </c>
      <c r="CC25" s="19" t="n">
        <f aca="false">MIN(BU25,MAX(0,N25-(BQ25+BR25+BS25+BT25)))</f>
        <v>0</v>
      </c>
      <c r="CD25" s="19" t="n">
        <f aca="false">BQ25-BY25</f>
        <v>201.565771093096</v>
      </c>
      <c r="CE25" s="19" t="n">
        <f aca="false">BR25-BZ25</f>
        <v>44</v>
      </c>
      <c r="CF25" s="19" t="n">
        <f aca="false">BS25-CA25</f>
        <v>24</v>
      </c>
      <c r="CG25" s="19" t="n">
        <f aca="false">BT25-CB25</f>
        <v>25.775218391424</v>
      </c>
      <c r="CH25" s="19" t="n">
        <f aca="false">BU25-CC25</f>
        <v>18.4428746676648</v>
      </c>
      <c r="CI25" s="19" t="n">
        <f aca="false">MAX(0,N25-(BQ25+BR25+BS25+BT25+BU25))</f>
        <v>0</v>
      </c>
      <c r="CJ25" s="19" t="n">
        <f aca="false">BX25+CI25</f>
        <v>0</v>
      </c>
      <c r="CK25" s="19" t="n">
        <f aca="false">AC25+AP25+BC25+BP25</f>
        <v>1.58195643131194</v>
      </c>
      <c r="CL25" s="18" t="n">
        <f aca="false">IF(OR(AND(B25&lt;CL_LIFE,AB25&lt;CL_AA_TR),AND(B25&lt;CL_LIFE,AO25&lt;CL_A_TR),AND(B25&lt;CL_LIFE,BB25&lt;CL_BBB_TR),AND(B25&lt;CL_LIFE,BO25&lt;CL_BB_TR)),1,0)</f>
        <v>1</v>
      </c>
    </row>
    <row r="26" customFormat="false" ht="15" hidden="false" customHeight="false" outlineLevel="0" collapsed="false">
      <c r="B26" s="18" t="n">
        <v>22</v>
      </c>
      <c r="C26" s="18" t="n">
        <f aca="false">INT((B26-1)/4)+1</f>
        <v>6</v>
      </c>
      <c r="D26" s="20" t="n">
        <f aca="false">INDEX(CL_CDR_SEVERE,1,C26)</f>
        <v>0.04</v>
      </c>
      <c r="E26" s="19" t="n">
        <f aca="false">O25</f>
        <v>334.627724297303</v>
      </c>
      <c r="F26" s="19" t="n">
        <f aca="false">E26*(1-(1-D26)^0.25)</f>
        <v>3.39767580444671</v>
      </c>
      <c r="G26" s="19" t="n">
        <f aca="false">F26*CL_REC</f>
        <v>2.3783730631127</v>
      </c>
      <c r="H26" s="19" t="n">
        <f aca="false">F26-G26</f>
        <v>1.01930274133401</v>
      </c>
      <c r="I26" s="19" t="n">
        <f aca="false">E26-F26</f>
        <v>331.230048492856</v>
      </c>
      <c r="J26" s="19" t="n">
        <f aca="false">I26*(CL_SOFR+CL_WAS)/4</f>
        <v>6.21056340924106</v>
      </c>
      <c r="K26" s="19" t="n">
        <f aca="false">IF(B26&lt;=CL_RP,0,I26*(1-(1-CL_PP)^0.25))</f>
        <v>17.9720094810224</v>
      </c>
      <c r="L26" s="19" t="n">
        <f aca="false">IF(B26&lt;=CL_RP,I26+G26,I26-K26)</f>
        <v>313.258039011834</v>
      </c>
      <c r="M26" s="19" t="n">
        <f aca="false">IF(B26=CL_LIFE,L26*CL_PX,0)</f>
        <v>0</v>
      </c>
      <c r="N26" s="19" t="n">
        <f aca="false">IF(B26&lt;=CL_RP,0,K26+G26)+M26</f>
        <v>20.3503825441351</v>
      </c>
      <c r="O26" s="19" t="n">
        <f aca="false">IF(B26&gt;=CL_LIFE,0,L26)</f>
        <v>313.258039011834</v>
      </c>
      <c r="P26" s="19" t="n">
        <f aca="false">MIN(J26,E26*(CL_SEXP+CL_SFEE)/4)</f>
        <v>0.167313862148651</v>
      </c>
      <c r="Q26" s="19" t="n">
        <f aca="false">J26-P26</f>
        <v>6.0432495470924</v>
      </c>
      <c r="R26" s="19" t="n">
        <f aca="false">CD25</f>
        <v>201.565771093096</v>
      </c>
      <c r="S26" s="19" t="n">
        <f aca="false">R26*(CL_SOFR+CL_AAA_SP)/4</f>
        <v>2.64555074559688</v>
      </c>
      <c r="T26" s="19" t="n">
        <f aca="false">MIN(Q26,S26)</f>
        <v>2.64555074559688</v>
      </c>
      <c r="U26" s="19" t="n">
        <f aca="false">R26</f>
        <v>201.565771093096</v>
      </c>
      <c r="V26" s="19" t="n">
        <f aca="false">Q26-T26</f>
        <v>3.39769880149553</v>
      </c>
      <c r="W26" s="19" t="n">
        <f aca="false">CE25</f>
        <v>44</v>
      </c>
      <c r="X26" s="19" t="n">
        <f aca="false">W26*(CL_SOFR+CL_AA_SP)/4</f>
        <v>0.6325</v>
      </c>
      <c r="Y26" s="19" t="n">
        <f aca="false">MIN(V26,X26)</f>
        <v>0.6325</v>
      </c>
      <c r="Z26" s="19" t="n">
        <f aca="false">W26</f>
        <v>44</v>
      </c>
      <c r="AA26" s="19" t="n">
        <f aca="false">V26-Y26</f>
        <v>2.76519880149553</v>
      </c>
      <c r="AB26" s="20" t="n">
        <f aca="false">IF((U26+Z26)&gt;0,(O26+N26)/(U26+Z26),9.9)</f>
        <v>1.35852981492887</v>
      </c>
      <c r="AC26" s="19" t="n">
        <f aca="false">IF(AND(B26&lt;CL_LIFE,AB26&lt;CL_AA_TR),MIN(AA26,(U26+Z26)-(O26+N26)/CL_AA_TR),0)</f>
        <v>0</v>
      </c>
      <c r="AD26" s="19" t="n">
        <f aca="false">U26-MIN(U26,MAX(0,AC26-(0)))</f>
        <v>201.565771093096</v>
      </c>
      <c r="AE26" s="19" t="n">
        <f aca="false">Z26-MIN(Z26,MAX(0,AC26-(U26)))</f>
        <v>44</v>
      </c>
      <c r="AF26" s="19" t="n">
        <f aca="false">AJ26-MIN(AJ26,MAX(0,AC26-(U26+Z26)))</f>
        <v>24</v>
      </c>
      <c r="AG26" s="19" t="n">
        <f aca="false">AW26-MIN(AW26,MAX(0,AC26-(U26+Z26+AJ26)))</f>
        <v>25.775218391424</v>
      </c>
      <c r="AH26" s="19" t="n">
        <f aca="false">BJ26-MIN(BJ26,MAX(0,AC26-(U26+Z26+AJ26+AW26)))</f>
        <v>18.4428746676648</v>
      </c>
      <c r="AI26" s="19" t="n">
        <f aca="false">AA26-AC26</f>
        <v>2.76519880149553</v>
      </c>
      <c r="AJ26" s="19" t="n">
        <f aca="false">CF25</f>
        <v>24</v>
      </c>
      <c r="AK26" s="19" t="n">
        <f aca="false">AJ26*(CL_SOFR+CL_A_SP)/4</f>
        <v>0.369</v>
      </c>
      <c r="AL26" s="19" t="n">
        <f aca="false">MIN(AI26,AK26)</f>
        <v>0.369</v>
      </c>
      <c r="AM26" s="19" t="n">
        <f aca="false">AF26+AK26-AL26</f>
        <v>24</v>
      </c>
      <c r="AN26" s="19" t="n">
        <f aca="false">AI26-AL26</f>
        <v>2.39619880149553</v>
      </c>
      <c r="AO26" s="20" t="n">
        <f aca="false">IF((AD26+AE26+AM26)&gt;0,(O26+N26)/(AD26+AE26+AM26),9.9)</f>
        <v>1.23757708630135</v>
      </c>
      <c r="AP26" s="19" t="n">
        <f aca="false">IF(AND(B26&lt;CL_LIFE,AO26&lt;CL_A_TR),MIN(AN26,(AD26+AE26+AM26)-(O26+N26)/CL_A_TR),0)</f>
        <v>0</v>
      </c>
      <c r="AQ26" s="19" t="n">
        <f aca="false">AD26-MIN(AD26,MAX(0,AP26-(0)))</f>
        <v>201.565771093096</v>
      </c>
      <c r="AR26" s="19" t="n">
        <f aca="false">AE26-MIN(AE26,MAX(0,AP26-(AD26)))</f>
        <v>44</v>
      </c>
      <c r="AS26" s="19" t="n">
        <f aca="false">AM26-MIN(AM26,MAX(0,AP26-(AD26+AE26)))</f>
        <v>24</v>
      </c>
      <c r="AT26" s="19" t="n">
        <f aca="false">AG26-MIN(AG26,MAX(0,AP26-(AD26+AE26+AM26)))</f>
        <v>25.775218391424</v>
      </c>
      <c r="AU26" s="19" t="n">
        <f aca="false">AH26-MIN(AH26,MAX(0,AP26-(AD26+AE26+AM26+AG26)))</f>
        <v>18.4428746676648</v>
      </c>
      <c r="AV26" s="19" t="n">
        <f aca="false">AN26-AP26</f>
        <v>2.39619880149553</v>
      </c>
      <c r="AW26" s="19" t="n">
        <f aca="false">CG25</f>
        <v>25.775218391424</v>
      </c>
      <c r="AX26" s="19" t="n">
        <f aca="false">AW26*(CL_SOFR+CL_BBB_SP)/4</f>
        <v>0.463953931045632</v>
      </c>
      <c r="AY26" s="19" t="n">
        <f aca="false">MIN(AV26,AX26)</f>
        <v>0.463953931045632</v>
      </c>
      <c r="AZ26" s="19" t="n">
        <f aca="false">AT26+AX26-AY26</f>
        <v>25.775218391424</v>
      </c>
      <c r="BA26" s="19" t="n">
        <f aca="false">AV26-AY26</f>
        <v>1.93224487044989</v>
      </c>
      <c r="BB26" s="20" t="n">
        <f aca="false">IF((AQ26+AR26+AS26+AZ26)&gt;0,(O26+N26)/(AQ26+AR26+AS26+AZ26),9.9)</f>
        <v>1.12957033880817</v>
      </c>
      <c r="BC26" s="19" t="n">
        <f aca="false">IF(AND(B26&lt;CL_LIFE,BB26&lt;CL_BBB_TR),MIN(BA26,(AQ26+AR26+AS26+AZ26)-(O26+N26)/CL_BBB_TR),0)</f>
        <v>0</v>
      </c>
      <c r="BD26" s="19" t="n">
        <f aca="false">AQ26-MIN(AQ26,MAX(0,BC26-(0)))</f>
        <v>201.565771093096</v>
      </c>
      <c r="BE26" s="19" t="n">
        <f aca="false">AR26-MIN(AR26,MAX(0,BC26-(AQ26)))</f>
        <v>44</v>
      </c>
      <c r="BF26" s="19" t="n">
        <f aca="false">AS26-MIN(AS26,MAX(0,BC26-(AQ26+AR26)))</f>
        <v>24</v>
      </c>
      <c r="BG26" s="19" t="n">
        <f aca="false">AZ26-MIN(AZ26,MAX(0,BC26-(AQ26+AR26+AS26)))</f>
        <v>25.775218391424</v>
      </c>
      <c r="BH26" s="19" t="n">
        <f aca="false">AU26-MIN(AU26,MAX(0,BC26-(AQ26+AR26+AS26+AZ26)))</f>
        <v>18.4428746676648</v>
      </c>
      <c r="BI26" s="19" t="n">
        <f aca="false">BA26-BC26</f>
        <v>1.93224487044989</v>
      </c>
      <c r="BJ26" s="19" t="n">
        <f aca="false">CH25</f>
        <v>18.4428746676648</v>
      </c>
      <c r="BK26" s="19" t="n">
        <f aca="false">BJ26*(CL_SOFR+CL_BB_SP)/4</f>
        <v>0.456461148024703</v>
      </c>
      <c r="BL26" s="19" t="n">
        <f aca="false">MIN(BI26,BK26)</f>
        <v>0.456461148024703</v>
      </c>
      <c r="BM26" s="19" t="n">
        <f aca="false">BH26+BK26-BL26</f>
        <v>18.4428746676648</v>
      </c>
      <c r="BN26" s="19" t="n">
        <f aca="false">BI26-BL26</f>
        <v>1.47578372242519</v>
      </c>
      <c r="BO26" s="20" t="n">
        <f aca="false">IF((BD26+BE26+BF26+BG26+BM26)&gt;0,(O26+N26)/(BD26+BE26+BF26+BG26+BM26),9.9)</f>
        <v>1.06317902119457</v>
      </c>
      <c r="BP26" s="19" t="n">
        <f aca="false">IF(AND(B26&lt;CL_LIFE,BO26&lt;CL_BB_TR),MIN(BN26,(BD26+BE26+BF26+BG26+BM26)-(O26+N26)/CL_BB_TR),0)</f>
        <v>0.53651996817581</v>
      </c>
      <c r="BQ26" s="19" t="n">
        <f aca="false">BD26-MIN(BD26,MAX(0,BP26-(0)))</f>
        <v>201.02925112492</v>
      </c>
      <c r="BR26" s="19" t="n">
        <f aca="false">BE26-MIN(BE26,MAX(0,BP26-(BD26)))</f>
        <v>44</v>
      </c>
      <c r="BS26" s="19" t="n">
        <f aca="false">BF26-MIN(BF26,MAX(0,BP26-(BD26+BE26)))</f>
        <v>24</v>
      </c>
      <c r="BT26" s="19" t="n">
        <f aca="false">BG26-MIN(BG26,MAX(0,BP26-(BD26+BE26+BF26)))</f>
        <v>25.775218391424</v>
      </c>
      <c r="BU26" s="19" t="n">
        <f aca="false">BM26-MIN(BM26,MAX(0,BP26-(BD26+BE26+BF26+BG26)))</f>
        <v>18.4428746676648</v>
      </c>
      <c r="BV26" s="19" t="n">
        <f aca="false">BN26-BP26</f>
        <v>0.93926375424938</v>
      </c>
      <c r="BW26" s="19" t="n">
        <f aca="false">MIN(BV26,E26*CL_SUBF/4)</f>
        <v>0.250970793222977</v>
      </c>
      <c r="BX26" s="19" t="n">
        <f aca="false">BV26-BW26</f>
        <v>0.688292961026403</v>
      </c>
      <c r="BY26" s="19" t="n">
        <f aca="false">MIN(BQ26,MAX(0,N26-(0)))</f>
        <v>20.3503825441351</v>
      </c>
      <c r="BZ26" s="19" t="n">
        <f aca="false">MIN(BR26,MAX(0,N26-(BQ26)))</f>
        <v>0</v>
      </c>
      <c r="CA26" s="19" t="n">
        <f aca="false">MIN(BS26,MAX(0,N26-(BQ26+BR26)))</f>
        <v>0</v>
      </c>
      <c r="CB26" s="19" t="n">
        <f aca="false">MIN(BT26,MAX(0,N26-(BQ26+BR26+BS26)))</f>
        <v>0</v>
      </c>
      <c r="CC26" s="19" t="n">
        <f aca="false">MIN(BU26,MAX(0,N26-(BQ26+BR26+BS26+BT26)))</f>
        <v>0</v>
      </c>
      <c r="CD26" s="19" t="n">
        <f aca="false">BQ26-BY26</f>
        <v>180.678868580785</v>
      </c>
      <c r="CE26" s="19" t="n">
        <f aca="false">BR26-BZ26</f>
        <v>44</v>
      </c>
      <c r="CF26" s="19" t="n">
        <f aca="false">BS26-CA26</f>
        <v>24</v>
      </c>
      <c r="CG26" s="19" t="n">
        <f aca="false">BT26-CB26</f>
        <v>25.775218391424</v>
      </c>
      <c r="CH26" s="19" t="n">
        <f aca="false">BU26-CC26</f>
        <v>18.4428746676648</v>
      </c>
      <c r="CI26" s="19" t="n">
        <f aca="false">MAX(0,N26-(BQ26+BR26+BS26+BT26+BU26))</f>
        <v>0</v>
      </c>
      <c r="CJ26" s="19" t="n">
        <f aca="false">BX26+CI26</f>
        <v>0.688292961026403</v>
      </c>
      <c r="CK26" s="19" t="n">
        <f aca="false">AC26+AP26+BC26+BP26</f>
        <v>0.53651996817581</v>
      </c>
      <c r="CL26" s="18" t="n">
        <f aca="false">IF(OR(AND(B26&lt;CL_LIFE,AB26&lt;CL_AA_TR),AND(B26&lt;CL_LIFE,AO26&lt;CL_A_TR),AND(B26&lt;CL_LIFE,BB26&lt;CL_BBB_TR),AND(B26&lt;CL_LIFE,BO26&lt;CL_BB_TR)),1,0)</f>
        <v>1</v>
      </c>
    </row>
    <row r="27" customFormat="false" ht="15" hidden="false" customHeight="false" outlineLevel="0" collapsed="false">
      <c r="B27" s="18" t="n">
        <v>23</v>
      </c>
      <c r="C27" s="18" t="n">
        <f aca="false">INT((B27-1)/4)+1</f>
        <v>6</v>
      </c>
      <c r="D27" s="20" t="n">
        <f aca="false">INDEX(CL_CDR_SEVERE,1,C27)</f>
        <v>0.04</v>
      </c>
      <c r="E27" s="19" t="n">
        <f aca="false">O26</f>
        <v>313.258039011834</v>
      </c>
      <c r="F27" s="19" t="n">
        <f aca="false">E27*(1-(1-D27)^0.25)</f>
        <v>3.18069658434309</v>
      </c>
      <c r="G27" s="19" t="n">
        <f aca="false">F27*CL_REC</f>
        <v>2.22648760904016</v>
      </c>
      <c r="H27" s="19" t="n">
        <f aca="false">F27-G27</f>
        <v>0.954208975302927</v>
      </c>
      <c r="I27" s="19" t="n">
        <f aca="false">E27-F27</f>
        <v>310.077342427491</v>
      </c>
      <c r="J27" s="19" t="n">
        <f aca="false">I27*(CL_SOFR+CL_WAS)/4</f>
        <v>5.81395017051545</v>
      </c>
      <c r="K27" s="19" t="n">
        <f aca="false">IF(B27&lt;=CL_RP,0,I27*(1-(1-CL_PP)^0.25))</f>
        <v>16.8242976846869</v>
      </c>
      <c r="L27" s="19" t="n">
        <f aca="false">IF(B27&lt;=CL_RP,I27+G27,I27-K27)</f>
        <v>293.253044742804</v>
      </c>
      <c r="M27" s="19" t="n">
        <f aca="false">IF(B27=CL_LIFE,L27*CL_PX,0)</f>
        <v>0</v>
      </c>
      <c r="N27" s="19" t="n">
        <f aca="false">IF(B27&lt;=CL_RP,0,K27+G27)+M27</f>
        <v>19.0507852937271</v>
      </c>
      <c r="O27" s="19" t="n">
        <f aca="false">IF(B27&gt;=CL_LIFE,0,L27)</f>
        <v>293.253044742804</v>
      </c>
      <c r="P27" s="19" t="n">
        <f aca="false">MIN(J27,E27*(CL_SEXP+CL_SFEE)/4)</f>
        <v>0.156629019505917</v>
      </c>
      <c r="Q27" s="19" t="n">
        <f aca="false">J27-P27</f>
        <v>5.65732115100954</v>
      </c>
      <c r="R27" s="19" t="n">
        <f aca="false">CD26</f>
        <v>180.678868580785</v>
      </c>
      <c r="S27" s="19" t="n">
        <f aca="false">R27*(CL_SOFR+CL_AAA_SP)/4</f>
        <v>2.3714101501228</v>
      </c>
      <c r="T27" s="19" t="n">
        <f aca="false">MIN(Q27,S27)</f>
        <v>2.3714101501228</v>
      </c>
      <c r="U27" s="19" t="n">
        <f aca="false">R27</f>
        <v>180.678868580785</v>
      </c>
      <c r="V27" s="19" t="n">
        <f aca="false">Q27-T27</f>
        <v>3.28591100088674</v>
      </c>
      <c r="W27" s="19" t="n">
        <f aca="false">CE26</f>
        <v>44</v>
      </c>
      <c r="X27" s="19" t="n">
        <f aca="false">W27*(CL_SOFR+CL_AA_SP)/4</f>
        <v>0.6325</v>
      </c>
      <c r="Y27" s="19" t="n">
        <f aca="false">MIN(V27,X27)</f>
        <v>0.6325</v>
      </c>
      <c r="Z27" s="19" t="n">
        <f aca="false">W27</f>
        <v>44</v>
      </c>
      <c r="AA27" s="19" t="n">
        <f aca="false">V27-Y27</f>
        <v>2.65341100088674</v>
      </c>
      <c r="AB27" s="20" t="n">
        <f aca="false">IF((U27+Z27)&gt;0,(O27+N27)/(U27+Z27),9.9)</f>
        <v>1.39000090221765</v>
      </c>
      <c r="AC27" s="19" t="n">
        <f aca="false">IF(AND(B27&lt;CL_LIFE,AB27&lt;CL_AA_TR),MIN(AA27,(U27+Z27)-(O27+N27)/CL_AA_TR),0)</f>
        <v>0</v>
      </c>
      <c r="AD27" s="19" t="n">
        <f aca="false">U27-MIN(U27,MAX(0,AC27-(0)))</f>
        <v>180.678868580785</v>
      </c>
      <c r="AE27" s="19" t="n">
        <f aca="false">Z27-MIN(Z27,MAX(0,AC27-(U27)))</f>
        <v>44</v>
      </c>
      <c r="AF27" s="19" t="n">
        <f aca="false">AJ27-MIN(AJ27,MAX(0,AC27-(U27+Z27)))</f>
        <v>24</v>
      </c>
      <c r="AG27" s="19" t="n">
        <f aca="false">AW27-MIN(AW27,MAX(0,AC27-(U27+Z27+AJ27)))</f>
        <v>25.775218391424</v>
      </c>
      <c r="AH27" s="19" t="n">
        <f aca="false">BJ27-MIN(BJ27,MAX(0,AC27-(U27+Z27+AJ27+AW27)))</f>
        <v>18.4428746676648</v>
      </c>
      <c r="AI27" s="19" t="n">
        <f aca="false">AA27-AC27</f>
        <v>2.65341100088674</v>
      </c>
      <c r="AJ27" s="19" t="n">
        <f aca="false">CF26</f>
        <v>24</v>
      </c>
      <c r="AK27" s="19" t="n">
        <f aca="false">AJ27*(CL_SOFR+CL_A_SP)/4</f>
        <v>0.369</v>
      </c>
      <c r="AL27" s="19" t="n">
        <f aca="false">MIN(AI27,AK27)</f>
        <v>0.369</v>
      </c>
      <c r="AM27" s="19" t="n">
        <f aca="false">AF27+AK27-AL27</f>
        <v>24</v>
      </c>
      <c r="AN27" s="19" t="n">
        <f aca="false">AI27-AL27</f>
        <v>2.28441100088674</v>
      </c>
      <c r="AO27" s="20" t="n">
        <f aca="false">IF((AD27+AE27+AM27)&gt;0,(O27+N27)/(AD27+AE27+AM27),9.9)</f>
        <v>1.25585190176735</v>
      </c>
      <c r="AP27" s="19" t="n">
        <f aca="false">IF(AND(B27&lt;CL_LIFE,AO27&lt;CL_A_TR),MIN(AN27,(AD27+AE27+AM27)-(O27+N27)/CL_A_TR),0)</f>
        <v>0</v>
      </c>
      <c r="AQ27" s="19" t="n">
        <f aca="false">AD27-MIN(AD27,MAX(0,AP27-(0)))</f>
        <v>180.678868580785</v>
      </c>
      <c r="AR27" s="19" t="n">
        <f aca="false">AE27-MIN(AE27,MAX(0,AP27-(AD27)))</f>
        <v>44</v>
      </c>
      <c r="AS27" s="19" t="n">
        <f aca="false">AM27-MIN(AM27,MAX(0,AP27-(AD27+AE27)))</f>
        <v>24</v>
      </c>
      <c r="AT27" s="19" t="n">
        <f aca="false">AG27-MIN(AG27,MAX(0,AP27-(AD27+AE27+AM27)))</f>
        <v>25.775218391424</v>
      </c>
      <c r="AU27" s="19" t="n">
        <f aca="false">AH27-MIN(AH27,MAX(0,AP27-(AD27+AE27+AM27+AG27)))</f>
        <v>18.4428746676648</v>
      </c>
      <c r="AV27" s="19" t="n">
        <f aca="false">AN27-AP27</f>
        <v>2.28441100088674</v>
      </c>
      <c r="AW27" s="19" t="n">
        <f aca="false">CG26</f>
        <v>25.775218391424</v>
      </c>
      <c r="AX27" s="19" t="n">
        <f aca="false">AW27*(CL_SOFR+CL_BBB_SP)/4</f>
        <v>0.463953931045632</v>
      </c>
      <c r="AY27" s="19" t="n">
        <f aca="false">MIN(AV27,AX27)</f>
        <v>0.463953931045632</v>
      </c>
      <c r="AZ27" s="19" t="n">
        <f aca="false">AT27+AX27-AY27</f>
        <v>25.775218391424</v>
      </c>
      <c r="BA27" s="19" t="n">
        <f aca="false">AV27-AY27</f>
        <v>1.82045706984111</v>
      </c>
      <c r="BB27" s="20" t="n">
        <f aca="false">IF((AQ27+AR27+AS27+AZ27)&gt;0,(O27+N27)/(AQ27+AR27+AS27+AZ27),9.9)</f>
        <v>1.13790919815362</v>
      </c>
      <c r="BC27" s="19" t="n">
        <f aca="false">IF(AND(B27&lt;CL_LIFE,BB27&lt;CL_BBB_TR),MIN(BA27,(AQ27+AR27+AS27+AZ27)-(O27+N27)/CL_BBB_TR),0)</f>
        <v>0</v>
      </c>
      <c r="BD27" s="19" t="n">
        <f aca="false">AQ27-MIN(AQ27,MAX(0,BC27-(0)))</f>
        <v>180.678868580785</v>
      </c>
      <c r="BE27" s="19" t="n">
        <f aca="false">AR27-MIN(AR27,MAX(0,BC27-(AQ27)))</f>
        <v>44</v>
      </c>
      <c r="BF27" s="19" t="n">
        <f aca="false">AS27-MIN(AS27,MAX(0,BC27-(AQ27+AR27)))</f>
        <v>24</v>
      </c>
      <c r="BG27" s="19" t="n">
        <f aca="false">AZ27-MIN(AZ27,MAX(0,BC27-(AQ27+AR27+AS27)))</f>
        <v>25.775218391424</v>
      </c>
      <c r="BH27" s="19" t="n">
        <f aca="false">AU27-MIN(AU27,MAX(0,BC27-(AQ27+AR27+AS27+AZ27)))</f>
        <v>18.4428746676648</v>
      </c>
      <c r="BI27" s="19" t="n">
        <f aca="false">BA27-BC27</f>
        <v>1.82045706984111</v>
      </c>
      <c r="BJ27" s="19" t="n">
        <f aca="false">CH26</f>
        <v>18.4428746676648</v>
      </c>
      <c r="BK27" s="19" t="n">
        <f aca="false">BJ27*(CL_SOFR+CL_BB_SP)/4</f>
        <v>0.456461148024703</v>
      </c>
      <c r="BL27" s="19" t="n">
        <f aca="false">MIN(BI27,BK27)</f>
        <v>0.456461148024703</v>
      </c>
      <c r="BM27" s="19" t="n">
        <f aca="false">BH27+BK27-BL27</f>
        <v>18.4428746676648</v>
      </c>
      <c r="BN27" s="19" t="n">
        <f aca="false">BI27-BL27</f>
        <v>1.3639959218164</v>
      </c>
      <c r="BO27" s="20" t="n">
        <f aca="false">IF((BD27+BE27+BF27+BG27+BM27)&gt;0,(O27+N27)/(BD27+BE27+BF27+BG27+BM27),9.9)</f>
        <v>1.06625834658032</v>
      </c>
      <c r="BP27" s="19" t="n">
        <f aca="false">IF(AND(B27&lt;CL_LIFE,BO27&lt;CL_BB_TR),MIN(BN27,(BD27+BE27+BF27+BG27+BM27)-(O27+N27)/CL_BB_TR),0)</f>
        <v>0</v>
      </c>
      <c r="BQ27" s="19" t="n">
        <f aca="false">BD27-MIN(BD27,MAX(0,BP27-(0)))</f>
        <v>180.678868580785</v>
      </c>
      <c r="BR27" s="19" t="n">
        <f aca="false">BE27-MIN(BE27,MAX(0,BP27-(BD27)))</f>
        <v>44</v>
      </c>
      <c r="BS27" s="19" t="n">
        <f aca="false">BF27-MIN(BF27,MAX(0,BP27-(BD27+BE27)))</f>
        <v>24</v>
      </c>
      <c r="BT27" s="19" t="n">
        <f aca="false">BG27-MIN(BG27,MAX(0,BP27-(BD27+BE27+BF27)))</f>
        <v>25.775218391424</v>
      </c>
      <c r="BU27" s="19" t="n">
        <f aca="false">BM27-MIN(BM27,MAX(0,BP27-(BD27+BE27+BF27+BG27)))</f>
        <v>18.4428746676648</v>
      </c>
      <c r="BV27" s="19" t="n">
        <f aca="false">BN27-BP27</f>
        <v>1.3639959218164</v>
      </c>
      <c r="BW27" s="19" t="n">
        <f aca="false">MIN(BV27,E27*CL_SUBF/4)</f>
        <v>0.234943529258875</v>
      </c>
      <c r="BX27" s="19" t="n">
        <f aca="false">BV27-BW27</f>
        <v>1.12905239255753</v>
      </c>
      <c r="BY27" s="19" t="n">
        <f aca="false">MIN(BQ27,MAX(0,N27-(0)))</f>
        <v>19.0507852937271</v>
      </c>
      <c r="BZ27" s="19" t="n">
        <f aca="false">MIN(BR27,MAX(0,N27-(BQ27)))</f>
        <v>0</v>
      </c>
      <c r="CA27" s="19" t="n">
        <f aca="false">MIN(BS27,MAX(0,N27-(BQ27+BR27)))</f>
        <v>0</v>
      </c>
      <c r="CB27" s="19" t="n">
        <f aca="false">MIN(BT27,MAX(0,N27-(BQ27+BR27+BS27)))</f>
        <v>0</v>
      </c>
      <c r="CC27" s="19" t="n">
        <f aca="false">MIN(BU27,MAX(0,N27-(BQ27+BR27+BS27+BT27)))</f>
        <v>0</v>
      </c>
      <c r="CD27" s="19" t="n">
        <f aca="false">BQ27-BY27</f>
        <v>161.628083287057</v>
      </c>
      <c r="CE27" s="19" t="n">
        <f aca="false">BR27-BZ27</f>
        <v>44</v>
      </c>
      <c r="CF27" s="19" t="n">
        <f aca="false">BS27-CA27</f>
        <v>24</v>
      </c>
      <c r="CG27" s="19" t="n">
        <f aca="false">BT27-CB27</f>
        <v>25.775218391424</v>
      </c>
      <c r="CH27" s="19" t="n">
        <f aca="false">BU27-CC27</f>
        <v>18.4428746676648</v>
      </c>
      <c r="CI27" s="19" t="n">
        <f aca="false">MAX(0,N27-(BQ27+BR27+BS27+BT27+BU27))</f>
        <v>0</v>
      </c>
      <c r="CJ27" s="19" t="n">
        <f aca="false">BX27+CI27</f>
        <v>1.12905239255753</v>
      </c>
      <c r="CK27" s="19" t="n">
        <f aca="false">AC27+AP27+BC27+BP27</f>
        <v>0</v>
      </c>
      <c r="CL27" s="18" t="n">
        <f aca="false">IF(OR(AND(B27&lt;CL_LIFE,AB27&lt;CL_AA_TR),AND(B27&lt;CL_LIFE,AO27&lt;CL_A_TR),AND(B27&lt;CL_LIFE,BB27&lt;CL_BBB_TR),AND(B27&lt;CL_LIFE,BO27&lt;CL_BB_TR)),1,0)</f>
        <v>0</v>
      </c>
    </row>
    <row r="28" customFormat="false" ht="15" hidden="false" customHeight="false" outlineLevel="0" collapsed="false">
      <c r="B28" s="18" t="n">
        <v>24</v>
      </c>
      <c r="C28" s="18" t="n">
        <f aca="false">INT((B28-1)/4)+1</f>
        <v>6</v>
      </c>
      <c r="D28" s="20" t="n">
        <f aca="false">INDEX(CL_CDR_SEVERE,1,C28)</f>
        <v>0.04</v>
      </c>
      <c r="E28" s="19" t="n">
        <f aca="false">O27</f>
        <v>293.253044742804</v>
      </c>
      <c r="F28" s="19" t="n">
        <f aca="false">E28*(1-(1-D28)^0.25)</f>
        <v>2.97757388989596</v>
      </c>
      <c r="G28" s="19" t="n">
        <f aca="false">F28*CL_REC</f>
        <v>2.08430172292717</v>
      </c>
      <c r="H28" s="19" t="n">
        <f aca="false">F28-G28</f>
        <v>0.893272166968789</v>
      </c>
      <c r="I28" s="19" t="n">
        <f aca="false">E28-F28</f>
        <v>290.275470852908</v>
      </c>
      <c r="J28" s="19" t="n">
        <f aca="false">I28*(CL_SOFR+CL_WAS)/4</f>
        <v>5.44266507849202</v>
      </c>
      <c r="K28" s="19" t="n">
        <f aca="false">IF(B28&lt;=CL_RP,0,I28*(1-(1-CL_PP)^0.25))</f>
        <v>15.7498799943243</v>
      </c>
      <c r="L28" s="19" t="n">
        <f aca="false">IF(B28&lt;=CL_RP,I28+G28,I28-K28)</f>
        <v>274.525590858584</v>
      </c>
      <c r="M28" s="19" t="n">
        <f aca="false">IF(B28=CL_LIFE,L28*CL_PX,0)</f>
        <v>0</v>
      </c>
      <c r="N28" s="19" t="n">
        <f aca="false">IF(B28&lt;=CL_RP,0,K28+G28)+M28</f>
        <v>17.8341817172515</v>
      </c>
      <c r="O28" s="19" t="n">
        <f aca="false">IF(B28&gt;=CL_LIFE,0,L28)</f>
        <v>274.525590858584</v>
      </c>
      <c r="P28" s="19" t="n">
        <f aca="false">MIN(J28,E28*(CL_SEXP+CL_SFEE)/4)</f>
        <v>0.146626522371402</v>
      </c>
      <c r="Q28" s="19" t="n">
        <f aca="false">J28-P28</f>
        <v>5.29603855612062</v>
      </c>
      <c r="R28" s="19" t="n">
        <f aca="false">CD27</f>
        <v>161.628083287057</v>
      </c>
      <c r="S28" s="19" t="n">
        <f aca="false">R28*(CL_SOFR+CL_AAA_SP)/4</f>
        <v>2.12136859314263</v>
      </c>
      <c r="T28" s="19" t="n">
        <f aca="false">MIN(Q28,S28)</f>
        <v>2.12136859314263</v>
      </c>
      <c r="U28" s="19" t="n">
        <f aca="false">R28</f>
        <v>161.628083287057</v>
      </c>
      <c r="V28" s="19" t="n">
        <f aca="false">Q28-T28</f>
        <v>3.17466996297799</v>
      </c>
      <c r="W28" s="19" t="n">
        <f aca="false">CE27</f>
        <v>44</v>
      </c>
      <c r="X28" s="19" t="n">
        <f aca="false">W28*(CL_SOFR+CL_AA_SP)/4</f>
        <v>0.6325</v>
      </c>
      <c r="Y28" s="19" t="n">
        <f aca="false">MIN(V28,X28)</f>
        <v>0.6325</v>
      </c>
      <c r="Z28" s="19" t="n">
        <f aca="false">W28</f>
        <v>44</v>
      </c>
      <c r="AA28" s="19" t="n">
        <f aca="false">V28-Y28</f>
        <v>2.54216996297799</v>
      </c>
      <c r="AB28" s="20" t="n">
        <f aca="false">IF((U28+Z28)&gt;0,(O28+N28)/(U28+Z28),9.9)</f>
        <v>1.42178912482348</v>
      </c>
      <c r="AC28" s="19" t="n">
        <f aca="false">IF(AND(B28&lt;CL_LIFE,AB28&lt;CL_AA_TR),MIN(AA28,(U28+Z28)-(O28+N28)/CL_AA_TR),0)</f>
        <v>0</v>
      </c>
      <c r="AD28" s="19" t="n">
        <f aca="false">U28-MIN(U28,MAX(0,AC28-(0)))</f>
        <v>161.628083287057</v>
      </c>
      <c r="AE28" s="19" t="n">
        <f aca="false">Z28-MIN(Z28,MAX(0,AC28-(U28)))</f>
        <v>44</v>
      </c>
      <c r="AF28" s="19" t="n">
        <f aca="false">AJ28-MIN(AJ28,MAX(0,AC28-(U28+Z28)))</f>
        <v>24</v>
      </c>
      <c r="AG28" s="19" t="n">
        <f aca="false">AW28-MIN(AW28,MAX(0,AC28-(U28+Z28+AJ28)))</f>
        <v>25.775218391424</v>
      </c>
      <c r="AH28" s="19" t="n">
        <f aca="false">BJ28-MIN(BJ28,MAX(0,AC28-(U28+Z28+AJ28+AW28)))</f>
        <v>18.4428746676648</v>
      </c>
      <c r="AI28" s="19" t="n">
        <f aca="false">AA28-AC28</f>
        <v>2.54216996297799</v>
      </c>
      <c r="AJ28" s="19" t="n">
        <f aca="false">CF27</f>
        <v>24</v>
      </c>
      <c r="AK28" s="19" t="n">
        <f aca="false">AJ28*(CL_SOFR+CL_A_SP)/4</f>
        <v>0.369</v>
      </c>
      <c r="AL28" s="19" t="n">
        <f aca="false">MIN(AI28,AK28)</f>
        <v>0.369</v>
      </c>
      <c r="AM28" s="19" t="n">
        <f aca="false">AF28+AK28-AL28</f>
        <v>24</v>
      </c>
      <c r="AN28" s="19" t="n">
        <f aca="false">AI28-AL28</f>
        <v>2.17316996297799</v>
      </c>
      <c r="AO28" s="20" t="n">
        <f aca="false">IF((AD28+AE28+AM28)&gt;0,(O28+N28)/(AD28+AE28+AM28),9.9)</f>
        <v>1.27318822850756</v>
      </c>
      <c r="AP28" s="19" t="n">
        <f aca="false">IF(AND(B28&lt;CL_LIFE,AO28&lt;CL_A_TR),MIN(AN28,(AD28+AE28+AM28)-(O28+N28)/CL_A_TR),0)</f>
        <v>0</v>
      </c>
      <c r="AQ28" s="19" t="n">
        <f aca="false">AD28-MIN(AD28,MAX(0,AP28-(0)))</f>
        <v>161.628083287057</v>
      </c>
      <c r="AR28" s="19" t="n">
        <f aca="false">AE28-MIN(AE28,MAX(0,AP28-(AD28)))</f>
        <v>44</v>
      </c>
      <c r="AS28" s="19" t="n">
        <f aca="false">AM28-MIN(AM28,MAX(0,AP28-(AD28+AE28)))</f>
        <v>24</v>
      </c>
      <c r="AT28" s="19" t="n">
        <f aca="false">AG28-MIN(AG28,MAX(0,AP28-(AD28+AE28+AM28)))</f>
        <v>25.775218391424</v>
      </c>
      <c r="AU28" s="19" t="n">
        <f aca="false">AH28-MIN(AH28,MAX(0,AP28-(AD28+AE28+AM28+AG28)))</f>
        <v>18.4428746676648</v>
      </c>
      <c r="AV28" s="19" t="n">
        <f aca="false">AN28-AP28</f>
        <v>2.17316996297799</v>
      </c>
      <c r="AW28" s="19" t="n">
        <f aca="false">CG27</f>
        <v>25.775218391424</v>
      </c>
      <c r="AX28" s="19" t="n">
        <f aca="false">AW28*(CL_SOFR+CL_BBB_SP)/4</f>
        <v>0.463953931045632</v>
      </c>
      <c r="AY28" s="19" t="n">
        <f aca="false">MIN(AV28,AX28)</f>
        <v>0.463953931045632</v>
      </c>
      <c r="AZ28" s="19" t="n">
        <f aca="false">AT28+AX28-AY28</f>
        <v>25.775218391424</v>
      </c>
      <c r="BA28" s="19" t="n">
        <f aca="false">AV28-AY28</f>
        <v>1.70921603193236</v>
      </c>
      <c r="BB28" s="20" t="n">
        <f aca="false">IF((AQ28+AR28+AS28+AZ28)&gt;0,(O28+N28)/(AQ28+AR28+AS28+AZ28),9.9)</f>
        <v>1.14469848531511</v>
      </c>
      <c r="BC28" s="19" t="n">
        <f aca="false">IF(AND(B28&lt;CL_LIFE,BB28&lt;CL_BBB_TR),MIN(BA28,(AQ28+AR28+AS28+AZ28)-(O28+N28)/CL_BBB_TR),0)</f>
        <v>0</v>
      </c>
      <c r="BD28" s="19" t="n">
        <f aca="false">AQ28-MIN(AQ28,MAX(0,BC28-(0)))</f>
        <v>161.628083287057</v>
      </c>
      <c r="BE28" s="19" t="n">
        <f aca="false">AR28-MIN(AR28,MAX(0,BC28-(AQ28)))</f>
        <v>44</v>
      </c>
      <c r="BF28" s="19" t="n">
        <f aca="false">AS28-MIN(AS28,MAX(0,BC28-(AQ28+AR28)))</f>
        <v>24</v>
      </c>
      <c r="BG28" s="19" t="n">
        <f aca="false">AZ28-MIN(AZ28,MAX(0,BC28-(AQ28+AR28+AS28)))</f>
        <v>25.775218391424</v>
      </c>
      <c r="BH28" s="19" t="n">
        <f aca="false">AU28-MIN(AU28,MAX(0,BC28-(AQ28+AR28+AS28+AZ28)))</f>
        <v>18.4428746676648</v>
      </c>
      <c r="BI28" s="19" t="n">
        <f aca="false">BA28-BC28</f>
        <v>1.70921603193236</v>
      </c>
      <c r="BJ28" s="19" t="n">
        <f aca="false">CH27</f>
        <v>18.4428746676648</v>
      </c>
      <c r="BK28" s="19" t="n">
        <f aca="false">BJ28*(CL_SOFR+CL_BB_SP)/4</f>
        <v>0.456461148024703</v>
      </c>
      <c r="BL28" s="19" t="n">
        <f aca="false">MIN(BI28,BK28)</f>
        <v>0.456461148024703</v>
      </c>
      <c r="BM28" s="19" t="n">
        <f aca="false">BH28+BK28-BL28</f>
        <v>18.4428746676648</v>
      </c>
      <c r="BN28" s="19" t="n">
        <f aca="false">BI28-BL28</f>
        <v>1.25275488390766</v>
      </c>
      <c r="BO28" s="20" t="n">
        <f aca="false">IF((BD28+BE28+BF28+BG28+BM28)&gt;0,(O28+N28)/(BD28+BE28+BF28+BG28+BM28),9.9)</f>
        <v>1.06760582337395</v>
      </c>
      <c r="BP28" s="19" t="n">
        <f aca="false">IF(AND(B28&lt;CL_LIFE,BO28&lt;CL_BB_TR),MIN(BN28,(BD28+BE28+BF28+BG28+BM28)-(O28+N28)/CL_BB_TR),0)</f>
        <v>0</v>
      </c>
      <c r="BQ28" s="19" t="n">
        <f aca="false">BD28-MIN(BD28,MAX(0,BP28-(0)))</f>
        <v>161.628083287057</v>
      </c>
      <c r="BR28" s="19" t="n">
        <f aca="false">BE28-MIN(BE28,MAX(0,BP28-(BD28)))</f>
        <v>44</v>
      </c>
      <c r="BS28" s="19" t="n">
        <f aca="false">BF28-MIN(BF28,MAX(0,BP28-(BD28+BE28)))</f>
        <v>24</v>
      </c>
      <c r="BT28" s="19" t="n">
        <f aca="false">BG28-MIN(BG28,MAX(0,BP28-(BD28+BE28+BF28)))</f>
        <v>25.775218391424</v>
      </c>
      <c r="BU28" s="19" t="n">
        <f aca="false">BM28-MIN(BM28,MAX(0,BP28-(BD28+BE28+BF28+BG28)))</f>
        <v>18.4428746676648</v>
      </c>
      <c r="BV28" s="19" t="n">
        <f aca="false">BN28-BP28</f>
        <v>1.25275488390766</v>
      </c>
      <c r="BW28" s="19" t="n">
        <f aca="false">MIN(BV28,E28*CL_SUBF/4)</f>
        <v>0.219939783557103</v>
      </c>
      <c r="BX28" s="19" t="n">
        <f aca="false">BV28-BW28</f>
        <v>1.03281510035055</v>
      </c>
      <c r="BY28" s="19" t="n">
        <f aca="false">MIN(BQ28,MAX(0,N28-(0)))</f>
        <v>17.8341817172515</v>
      </c>
      <c r="BZ28" s="19" t="n">
        <f aca="false">MIN(BR28,MAX(0,N28-(BQ28)))</f>
        <v>0</v>
      </c>
      <c r="CA28" s="19" t="n">
        <f aca="false">MIN(BS28,MAX(0,N28-(BQ28+BR28)))</f>
        <v>0</v>
      </c>
      <c r="CB28" s="19" t="n">
        <f aca="false">MIN(BT28,MAX(0,N28-(BQ28+BR28+BS28)))</f>
        <v>0</v>
      </c>
      <c r="CC28" s="19" t="n">
        <f aca="false">MIN(BU28,MAX(0,N28-(BQ28+BR28+BS28+BT28)))</f>
        <v>0</v>
      </c>
      <c r="CD28" s="19" t="n">
        <f aca="false">BQ28-BY28</f>
        <v>143.793901569806</v>
      </c>
      <c r="CE28" s="19" t="n">
        <f aca="false">BR28-BZ28</f>
        <v>44</v>
      </c>
      <c r="CF28" s="19" t="n">
        <f aca="false">BS28-CA28</f>
        <v>24</v>
      </c>
      <c r="CG28" s="19" t="n">
        <f aca="false">BT28-CB28</f>
        <v>25.775218391424</v>
      </c>
      <c r="CH28" s="19" t="n">
        <f aca="false">BU28-CC28</f>
        <v>18.4428746676648</v>
      </c>
      <c r="CI28" s="19" t="n">
        <f aca="false">MAX(0,N28-(BQ28+BR28+BS28+BT28+BU28))</f>
        <v>0</v>
      </c>
      <c r="CJ28" s="19" t="n">
        <f aca="false">BX28+CI28</f>
        <v>1.03281510035055</v>
      </c>
      <c r="CK28" s="19" t="n">
        <f aca="false">AC28+AP28+BC28+BP28</f>
        <v>0</v>
      </c>
      <c r="CL28" s="18" t="n">
        <f aca="false">IF(OR(AND(B28&lt;CL_LIFE,AB28&lt;CL_AA_TR),AND(B28&lt;CL_LIFE,AO28&lt;CL_A_TR),AND(B28&lt;CL_LIFE,BB28&lt;CL_BBB_TR),AND(B28&lt;CL_LIFE,BO28&lt;CL_BB_TR)),1,0)</f>
        <v>0</v>
      </c>
    </row>
    <row r="29" customFormat="false" ht="15" hidden="false" customHeight="false" outlineLevel="0" collapsed="false">
      <c r="B29" s="18" t="n">
        <v>25</v>
      </c>
      <c r="C29" s="18" t="n">
        <f aca="false">INT((B29-1)/4)+1</f>
        <v>7</v>
      </c>
      <c r="D29" s="20" t="n">
        <f aca="false">INDEX(CL_CDR_SEVERE,1,C29)</f>
        <v>0.04</v>
      </c>
      <c r="E29" s="19" t="n">
        <f aca="false">O28</f>
        <v>274.525590858584</v>
      </c>
      <c r="F29" s="19" t="n">
        <f aca="false">E29*(1-(1-D29)^0.25)</f>
        <v>2.78742282851895</v>
      </c>
      <c r="G29" s="19" t="n">
        <f aca="false">F29*CL_REC</f>
        <v>1.95119597996326</v>
      </c>
      <c r="H29" s="19" t="n">
        <f aca="false">F29-G29</f>
        <v>0.836226848555685</v>
      </c>
      <c r="I29" s="19" t="n">
        <f aca="false">E29-F29</f>
        <v>271.738168030065</v>
      </c>
      <c r="J29" s="19" t="n">
        <f aca="false">I29*(CL_SOFR+CL_WAS)/4</f>
        <v>5.09509065056371</v>
      </c>
      <c r="K29" s="19" t="n">
        <f aca="false">IF(B29&lt;=CL_RP,0,I29*(1-(1-CL_PP)^0.25))</f>
        <v>14.7440757697359</v>
      </c>
      <c r="L29" s="19" t="n">
        <f aca="false">IF(B29&lt;=CL_RP,I29+G29,I29-K29)</f>
        <v>256.994092260329</v>
      </c>
      <c r="M29" s="19" t="n">
        <f aca="false">IF(B29=CL_LIFE,L29*CL_PX,0)</f>
        <v>0</v>
      </c>
      <c r="N29" s="19" t="n">
        <f aca="false">IF(B29&lt;=CL_RP,0,K29+G29)+M29</f>
        <v>16.6952717496992</v>
      </c>
      <c r="O29" s="19" t="n">
        <f aca="false">IF(B29&gt;=CL_LIFE,0,L29)</f>
        <v>256.994092260329</v>
      </c>
      <c r="P29" s="19" t="n">
        <f aca="false">MIN(J29,E29*(CL_SEXP+CL_SFEE)/4)</f>
        <v>0.137262795429292</v>
      </c>
      <c r="Q29" s="19" t="n">
        <f aca="false">J29-P29</f>
        <v>4.95782785513442</v>
      </c>
      <c r="R29" s="19" t="n">
        <f aca="false">CD28</f>
        <v>143.793901569806</v>
      </c>
      <c r="S29" s="19" t="n">
        <f aca="false">R29*(CL_SOFR+CL_AAA_SP)/4</f>
        <v>1.8872949581037</v>
      </c>
      <c r="T29" s="19" t="n">
        <f aca="false">MIN(Q29,S29)</f>
        <v>1.8872949581037</v>
      </c>
      <c r="U29" s="19" t="n">
        <f aca="false">R29</f>
        <v>143.793901569806</v>
      </c>
      <c r="V29" s="19" t="n">
        <f aca="false">Q29-T29</f>
        <v>3.07053289703071</v>
      </c>
      <c r="W29" s="19" t="n">
        <f aca="false">CE28</f>
        <v>44</v>
      </c>
      <c r="X29" s="19" t="n">
        <f aca="false">W29*(CL_SOFR+CL_AA_SP)/4</f>
        <v>0.6325</v>
      </c>
      <c r="Y29" s="19" t="n">
        <f aca="false">MIN(V29,X29)</f>
        <v>0.6325</v>
      </c>
      <c r="Z29" s="19" t="n">
        <f aca="false">W29</f>
        <v>44</v>
      </c>
      <c r="AA29" s="19" t="n">
        <f aca="false">V29-Y29</f>
        <v>2.43803289703071</v>
      </c>
      <c r="AB29" s="20" t="n">
        <f aca="false">IF((U29+Z29)&gt;0,(O29+N29)/(U29+Z29),9.9)</f>
        <v>1.45739218218592</v>
      </c>
      <c r="AC29" s="19" t="n">
        <f aca="false">IF(AND(B29&lt;CL_LIFE,AB29&lt;CL_AA_TR),MIN(AA29,(U29+Z29)-(O29+N29)/CL_AA_TR),0)</f>
        <v>0</v>
      </c>
      <c r="AD29" s="19" t="n">
        <f aca="false">U29-MIN(U29,MAX(0,AC29-(0)))</f>
        <v>143.793901569806</v>
      </c>
      <c r="AE29" s="19" t="n">
        <f aca="false">Z29-MIN(Z29,MAX(0,AC29-(U29)))</f>
        <v>44</v>
      </c>
      <c r="AF29" s="19" t="n">
        <f aca="false">AJ29-MIN(AJ29,MAX(0,AC29-(U29+Z29)))</f>
        <v>24</v>
      </c>
      <c r="AG29" s="19" t="n">
        <f aca="false">AW29-MIN(AW29,MAX(0,AC29-(U29+Z29+AJ29)))</f>
        <v>25.775218391424</v>
      </c>
      <c r="AH29" s="19" t="n">
        <f aca="false">BJ29-MIN(BJ29,MAX(0,AC29-(U29+Z29+AJ29+AW29)))</f>
        <v>18.4428746676648</v>
      </c>
      <c r="AI29" s="19" t="n">
        <f aca="false">AA29-AC29</f>
        <v>2.43803289703071</v>
      </c>
      <c r="AJ29" s="19" t="n">
        <f aca="false">CF28</f>
        <v>24</v>
      </c>
      <c r="AK29" s="19" t="n">
        <f aca="false">AJ29*(CL_SOFR+CL_A_SP)/4</f>
        <v>0.369</v>
      </c>
      <c r="AL29" s="19" t="n">
        <f aca="false">MIN(AI29,AK29)</f>
        <v>0.369</v>
      </c>
      <c r="AM29" s="19" t="n">
        <f aca="false">AF29+AK29-AL29</f>
        <v>24</v>
      </c>
      <c r="AN29" s="19" t="n">
        <f aca="false">AI29-AL29</f>
        <v>2.06903289703071</v>
      </c>
      <c r="AO29" s="20" t="n">
        <f aca="false">IF((AD29+AE29+AM29)&gt;0,(O29+N29)/(AD29+AE29+AM29),9.9)</f>
        <v>1.29224383696346</v>
      </c>
      <c r="AP29" s="19" t="n">
        <f aca="false">IF(AND(B29&lt;CL_LIFE,AO29&lt;CL_A_TR),MIN(AN29,(AD29+AE29+AM29)-(O29+N29)/CL_A_TR),0)</f>
        <v>0</v>
      </c>
      <c r="AQ29" s="19" t="n">
        <f aca="false">AD29-MIN(AD29,MAX(0,AP29-(0)))</f>
        <v>143.793901569806</v>
      </c>
      <c r="AR29" s="19" t="n">
        <f aca="false">AE29-MIN(AE29,MAX(0,AP29-(AD29)))</f>
        <v>44</v>
      </c>
      <c r="AS29" s="19" t="n">
        <f aca="false">AM29-MIN(AM29,MAX(0,AP29-(AD29+AE29)))</f>
        <v>24</v>
      </c>
      <c r="AT29" s="19" t="n">
        <f aca="false">AG29-MIN(AG29,MAX(0,AP29-(AD29+AE29+AM29)))</f>
        <v>25.775218391424</v>
      </c>
      <c r="AU29" s="19" t="n">
        <f aca="false">AH29-MIN(AH29,MAX(0,AP29-(AD29+AE29+AM29+AG29)))</f>
        <v>18.4428746676648</v>
      </c>
      <c r="AV29" s="19" t="n">
        <f aca="false">AN29-AP29</f>
        <v>2.06903289703071</v>
      </c>
      <c r="AW29" s="19" t="n">
        <f aca="false">CG28</f>
        <v>25.775218391424</v>
      </c>
      <c r="AX29" s="19" t="n">
        <f aca="false">AW29*(CL_SOFR+CL_BBB_SP)/4</f>
        <v>0.463953931045632</v>
      </c>
      <c r="AY29" s="19" t="n">
        <f aca="false">MIN(AV29,AX29)</f>
        <v>0.463953931045632</v>
      </c>
      <c r="AZ29" s="19" t="n">
        <f aca="false">AT29+AX29-AY29</f>
        <v>25.775218391424</v>
      </c>
      <c r="BA29" s="19" t="n">
        <f aca="false">AV29-AY29</f>
        <v>1.60507896598508</v>
      </c>
      <c r="BB29" s="20" t="n">
        <f aca="false">IF((AQ29+AR29+AS29+AZ29)&gt;0,(O29+N29)/(AQ29+AR29+AS29+AZ29),9.9)</f>
        <v>1.15204098939581</v>
      </c>
      <c r="BC29" s="19" t="n">
        <f aca="false">IF(AND(B29&lt;CL_LIFE,BB29&lt;CL_BBB_TR),MIN(BA29,(AQ29+AR29+AS29+AZ29)-(O29+N29)/CL_BBB_TR),0)</f>
        <v>0</v>
      </c>
      <c r="BD29" s="19" t="n">
        <f aca="false">AQ29-MIN(AQ29,MAX(0,BC29-(0)))</f>
        <v>143.793901569806</v>
      </c>
      <c r="BE29" s="19" t="n">
        <f aca="false">AR29-MIN(AR29,MAX(0,BC29-(AQ29)))</f>
        <v>44</v>
      </c>
      <c r="BF29" s="19" t="n">
        <f aca="false">AS29-MIN(AS29,MAX(0,BC29-(AQ29+AR29)))</f>
        <v>24</v>
      </c>
      <c r="BG29" s="19" t="n">
        <f aca="false">AZ29-MIN(AZ29,MAX(0,BC29-(AQ29+AR29+AS29)))</f>
        <v>25.775218391424</v>
      </c>
      <c r="BH29" s="19" t="n">
        <f aca="false">AU29-MIN(AU29,MAX(0,BC29-(AQ29+AR29+AS29+AZ29)))</f>
        <v>18.4428746676648</v>
      </c>
      <c r="BI29" s="19" t="n">
        <f aca="false">BA29-BC29</f>
        <v>1.60507896598508</v>
      </c>
      <c r="BJ29" s="19" t="n">
        <f aca="false">CH28</f>
        <v>18.4428746676648</v>
      </c>
      <c r="BK29" s="19" t="n">
        <f aca="false">BJ29*(CL_SOFR+CL_BB_SP)/4</f>
        <v>0.456461148024703</v>
      </c>
      <c r="BL29" s="19" t="n">
        <f aca="false">MIN(BI29,BK29)</f>
        <v>0.456461148024703</v>
      </c>
      <c r="BM29" s="19" t="n">
        <f aca="false">BH29+BK29-BL29</f>
        <v>18.4428746676648</v>
      </c>
      <c r="BN29" s="19" t="n">
        <f aca="false">BI29-BL29</f>
        <v>1.14861781796038</v>
      </c>
      <c r="BO29" s="20" t="n">
        <f aca="false">IF((BD29+BE29+BF29+BG29+BM29)&gt;0,(O29+N29)/(BD29+BE29+BF29+BG29+BM29),9.9)</f>
        <v>1.0690489889224</v>
      </c>
      <c r="BP29" s="19" t="n">
        <f aca="false">IF(AND(B29&lt;CL_LIFE,BO29&lt;CL_BB_TR),MIN(BN29,(BD29+BE29+BF29+BG29+BM29)-(O29+N29)/CL_BB_TR),0)</f>
        <v>0</v>
      </c>
      <c r="BQ29" s="19" t="n">
        <f aca="false">BD29-MIN(BD29,MAX(0,BP29-(0)))</f>
        <v>143.793901569806</v>
      </c>
      <c r="BR29" s="19" t="n">
        <f aca="false">BE29-MIN(BE29,MAX(0,BP29-(BD29)))</f>
        <v>44</v>
      </c>
      <c r="BS29" s="19" t="n">
        <f aca="false">BF29-MIN(BF29,MAX(0,BP29-(BD29+BE29)))</f>
        <v>24</v>
      </c>
      <c r="BT29" s="19" t="n">
        <f aca="false">BG29-MIN(BG29,MAX(0,BP29-(BD29+BE29+BF29)))</f>
        <v>25.775218391424</v>
      </c>
      <c r="BU29" s="19" t="n">
        <f aca="false">BM29-MIN(BM29,MAX(0,BP29-(BD29+BE29+BF29+BG29)))</f>
        <v>18.4428746676648</v>
      </c>
      <c r="BV29" s="19" t="n">
        <f aca="false">BN29-BP29</f>
        <v>1.14861781796038</v>
      </c>
      <c r="BW29" s="19" t="n">
        <f aca="false">MIN(BV29,E29*CL_SUBF/4)</f>
        <v>0.205894193143938</v>
      </c>
      <c r="BX29" s="19" t="n">
        <f aca="false">BV29-BW29</f>
        <v>0.942723624816442</v>
      </c>
      <c r="BY29" s="19" t="n">
        <f aca="false">MIN(BQ29,MAX(0,N29-(0)))</f>
        <v>16.6952717496992</v>
      </c>
      <c r="BZ29" s="19" t="n">
        <f aca="false">MIN(BR29,MAX(0,N29-(BQ29)))</f>
        <v>0</v>
      </c>
      <c r="CA29" s="19" t="n">
        <f aca="false">MIN(BS29,MAX(0,N29-(BQ29+BR29)))</f>
        <v>0</v>
      </c>
      <c r="CB29" s="19" t="n">
        <f aca="false">MIN(BT29,MAX(0,N29-(BQ29+BR29+BS29)))</f>
        <v>0</v>
      </c>
      <c r="CC29" s="19" t="n">
        <f aca="false">MIN(BU29,MAX(0,N29-(BQ29+BR29+BS29+BT29)))</f>
        <v>0</v>
      </c>
      <c r="CD29" s="19" t="n">
        <f aca="false">BQ29-BY29</f>
        <v>127.098629820107</v>
      </c>
      <c r="CE29" s="19" t="n">
        <f aca="false">BR29-BZ29</f>
        <v>44</v>
      </c>
      <c r="CF29" s="19" t="n">
        <f aca="false">BS29-CA29</f>
        <v>24</v>
      </c>
      <c r="CG29" s="19" t="n">
        <f aca="false">BT29-CB29</f>
        <v>25.775218391424</v>
      </c>
      <c r="CH29" s="19" t="n">
        <f aca="false">BU29-CC29</f>
        <v>18.4428746676648</v>
      </c>
      <c r="CI29" s="19" t="n">
        <f aca="false">MAX(0,N29-(BQ29+BR29+BS29+BT29+BU29))</f>
        <v>0</v>
      </c>
      <c r="CJ29" s="19" t="n">
        <f aca="false">BX29+CI29</f>
        <v>0.942723624816442</v>
      </c>
      <c r="CK29" s="19" t="n">
        <f aca="false">AC29+AP29+BC29+BP29</f>
        <v>0</v>
      </c>
      <c r="CL29" s="18" t="n">
        <f aca="false">IF(OR(AND(B29&lt;CL_LIFE,AB29&lt;CL_AA_TR),AND(B29&lt;CL_LIFE,AO29&lt;CL_A_TR),AND(B29&lt;CL_LIFE,BB29&lt;CL_BBB_TR),AND(B29&lt;CL_LIFE,BO29&lt;CL_BB_TR)),1,0)</f>
        <v>0</v>
      </c>
    </row>
    <row r="30" customFormat="false" ht="15" hidden="false" customHeight="false" outlineLevel="0" collapsed="false">
      <c r="B30" s="18" t="n">
        <v>26</v>
      </c>
      <c r="C30" s="18" t="n">
        <f aca="false">INT((B30-1)/4)+1</f>
        <v>7</v>
      </c>
      <c r="D30" s="20" t="n">
        <f aca="false">INDEX(CL_CDR_SEVERE,1,C30)</f>
        <v>0.04</v>
      </c>
      <c r="E30" s="19" t="n">
        <f aca="false">O29</f>
        <v>256.994092260329</v>
      </c>
      <c r="F30" s="19" t="n">
        <f aca="false">E30*(1-(1-D30)^0.25)</f>
        <v>2.60941501781508</v>
      </c>
      <c r="G30" s="19" t="n">
        <f aca="false">F30*CL_REC</f>
        <v>1.82659051247055</v>
      </c>
      <c r="H30" s="19" t="n">
        <f aca="false">F30-G30</f>
        <v>0.782824505344523</v>
      </c>
      <c r="I30" s="19" t="n">
        <f aca="false">E30-F30</f>
        <v>254.384677242513</v>
      </c>
      <c r="J30" s="19" t="n">
        <f aca="false">I30*(CL_SOFR+CL_WAS)/4</f>
        <v>4.76971269829713</v>
      </c>
      <c r="K30" s="19" t="n">
        <f aca="false">IF(B30&lt;=CL_RP,0,I30*(1-(1-CL_PP)^0.25))</f>
        <v>13.8025032814252</v>
      </c>
      <c r="L30" s="19" t="n">
        <f aca="false">IF(B30&lt;=CL_RP,I30+G30,I30-K30)</f>
        <v>240.582173961088</v>
      </c>
      <c r="M30" s="19" t="n">
        <f aca="false">IF(B30=CL_LIFE,L30*CL_PX,0)</f>
        <v>0</v>
      </c>
      <c r="N30" s="19" t="n">
        <f aca="false">IF(B30&lt;=CL_RP,0,K30+G30)+M30</f>
        <v>15.6290937938958</v>
      </c>
      <c r="O30" s="19" t="n">
        <f aca="false">IF(B30&gt;=CL_LIFE,0,L30)</f>
        <v>240.582173961088</v>
      </c>
      <c r="P30" s="19" t="n">
        <f aca="false">MIN(J30,E30*(CL_SEXP+CL_SFEE)/4)</f>
        <v>0.128497046130164</v>
      </c>
      <c r="Q30" s="19" t="n">
        <f aca="false">J30-P30</f>
        <v>4.64121565216697</v>
      </c>
      <c r="R30" s="19" t="n">
        <f aca="false">CD29</f>
        <v>127.098629820107</v>
      </c>
      <c r="S30" s="19" t="n">
        <f aca="false">R30*(CL_SOFR+CL_AAA_SP)/4</f>
        <v>1.6681695163889</v>
      </c>
      <c r="T30" s="19" t="n">
        <f aca="false">MIN(Q30,S30)</f>
        <v>1.6681695163889</v>
      </c>
      <c r="U30" s="19" t="n">
        <f aca="false">R30</f>
        <v>127.098629820107</v>
      </c>
      <c r="V30" s="19" t="n">
        <f aca="false">Q30-T30</f>
        <v>2.97304613577806</v>
      </c>
      <c r="W30" s="19" t="n">
        <f aca="false">CE29</f>
        <v>44</v>
      </c>
      <c r="X30" s="19" t="n">
        <f aca="false">W30*(CL_SOFR+CL_AA_SP)/4</f>
        <v>0.6325</v>
      </c>
      <c r="Y30" s="19" t="n">
        <f aca="false">MIN(V30,X30)</f>
        <v>0.6325</v>
      </c>
      <c r="Z30" s="19" t="n">
        <f aca="false">W30</f>
        <v>44</v>
      </c>
      <c r="AA30" s="19" t="n">
        <f aca="false">V30-Y30</f>
        <v>2.34054613577806</v>
      </c>
      <c r="AB30" s="20" t="n">
        <f aca="false">IF((U30+Z30)&gt;0,(O30+N30)/(U30+Z30),9.9)</f>
        <v>1.49744780553979</v>
      </c>
      <c r="AC30" s="19" t="n">
        <f aca="false">IF(AND(B30&lt;CL_LIFE,AB30&lt;CL_AA_TR),MIN(AA30,(U30+Z30)-(O30+N30)/CL_AA_TR),0)</f>
        <v>0</v>
      </c>
      <c r="AD30" s="19" t="n">
        <f aca="false">U30-MIN(U30,MAX(0,AC30-(0)))</f>
        <v>127.098629820107</v>
      </c>
      <c r="AE30" s="19" t="n">
        <f aca="false">Z30-MIN(Z30,MAX(0,AC30-(U30)))</f>
        <v>44</v>
      </c>
      <c r="AF30" s="19" t="n">
        <f aca="false">AJ30-MIN(AJ30,MAX(0,AC30-(U30+Z30)))</f>
        <v>24</v>
      </c>
      <c r="AG30" s="19" t="n">
        <f aca="false">AW30-MIN(AW30,MAX(0,AC30-(U30+Z30+AJ30)))</f>
        <v>25.775218391424</v>
      </c>
      <c r="AH30" s="19" t="n">
        <f aca="false">BJ30-MIN(BJ30,MAX(0,AC30-(U30+Z30+AJ30+AW30)))</f>
        <v>18.4428746676648</v>
      </c>
      <c r="AI30" s="19" t="n">
        <f aca="false">AA30-AC30</f>
        <v>2.34054613577806</v>
      </c>
      <c r="AJ30" s="19" t="n">
        <f aca="false">CF29</f>
        <v>24</v>
      </c>
      <c r="AK30" s="19" t="n">
        <f aca="false">AJ30*(CL_SOFR+CL_A_SP)/4</f>
        <v>0.369</v>
      </c>
      <c r="AL30" s="19" t="n">
        <f aca="false">MIN(AI30,AK30)</f>
        <v>0.369</v>
      </c>
      <c r="AM30" s="19" t="n">
        <f aca="false">AF30+AK30-AL30</f>
        <v>24</v>
      </c>
      <c r="AN30" s="19" t="n">
        <f aca="false">AI30-AL30</f>
        <v>1.97154613577806</v>
      </c>
      <c r="AO30" s="20" t="n">
        <f aca="false">IF((AD30+AE30+AM30)&gt;0,(O30+N30)/(AD30+AE30+AM30),9.9)</f>
        <v>1.31323970850655</v>
      </c>
      <c r="AP30" s="19" t="n">
        <f aca="false">IF(AND(B30&lt;CL_LIFE,AO30&lt;CL_A_TR),MIN(AN30,(AD30+AE30+AM30)-(O30+N30)/CL_A_TR),0)</f>
        <v>0</v>
      </c>
      <c r="AQ30" s="19" t="n">
        <f aca="false">AD30-MIN(AD30,MAX(0,AP30-(0)))</f>
        <v>127.098629820107</v>
      </c>
      <c r="AR30" s="19" t="n">
        <f aca="false">AE30-MIN(AE30,MAX(0,AP30-(AD30)))</f>
        <v>44</v>
      </c>
      <c r="AS30" s="19" t="n">
        <f aca="false">AM30-MIN(AM30,MAX(0,AP30-(AD30+AE30)))</f>
        <v>24</v>
      </c>
      <c r="AT30" s="19" t="n">
        <f aca="false">AG30-MIN(AG30,MAX(0,AP30-(AD30+AE30+AM30)))</f>
        <v>25.775218391424</v>
      </c>
      <c r="AU30" s="19" t="n">
        <f aca="false">AH30-MIN(AH30,MAX(0,AP30-(AD30+AE30+AM30+AG30)))</f>
        <v>18.4428746676648</v>
      </c>
      <c r="AV30" s="19" t="n">
        <f aca="false">AN30-AP30</f>
        <v>1.97154613577806</v>
      </c>
      <c r="AW30" s="19" t="n">
        <f aca="false">CG29</f>
        <v>25.775218391424</v>
      </c>
      <c r="AX30" s="19" t="n">
        <f aca="false">AW30*(CL_SOFR+CL_BBB_SP)/4</f>
        <v>0.463953931045632</v>
      </c>
      <c r="AY30" s="19" t="n">
        <f aca="false">MIN(AV30,AX30)</f>
        <v>0.463953931045632</v>
      </c>
      <c r="AZ30" s="19" t="n">
        <f aca="false">AT30+AX30-AY30</f>
        <v>25.775218391424</v>
      </c>
      <c r="BA30" s="19" t="n">
        <f aca="false">AV30-AY30</f>
        <v>1.50759220473243</v>
      </c>
      <c r="BB30" s="20" t="n">
        <f aca="false">IF((AQ30+AR30+AS30+AZ30)&gt;0,(O30+N30)/(AQ30+AR30+AS30+AZ30),9.9)</f>
        <v>1.15998915140742</v>
      </c>
      <c r="BC30" s="19" t="n">
        <f aca="false">IF(AND(B30&lt;CL_LIFE,BB30&lt;CL_BBB_TR),MIN(BA30,(AQ30+AR30+AS30+AZ30)-(O30+N30)/CL_BBB_TR),0)</f>
        <v>0</v>
      </c>
      <c r="BD30" s="19" t="n">
        <f aca="false">AQ30-MIN(AQ30,MAX(0,BC30-(0)))</f>
        <v>127.098629820107</v>
      </c>
      <c r="BE30" s="19" t="n">
        <f aca="false">AR30-MIN(AR30,MAX(0,BC30-(AQ30)))</f>
        <v>44</v>
      </c>
      <c r="BF30" s="19" t="n">
        <f aca="false">AS30-MIN(AS30,MAX(0,BC30-(AQ30+AR30)))</f>
        <v>24</v>
      </c>
      <c r="BG30" s="19" t="n">
        <f aca="false">AZ30-MIN(AZ30,MAX(0,BC30-(AQ30+AR30+AS30)))</f>
        <v>25.775218391424</v>
      </c>
      <c r="BH30" s="19" t="n">
        <f aca="false">AU30-MIN(AU30,MAX(0,BC30-(AQ30+AR30+AS30+AZ30)))</f>
        <v>18.4428746676648</v>
      </c>
      <c r="BI30" s="19" t="n">
        <f aca="false">BA30-BC30</f>
        <v>1.50759220473243</v>
      </c>
      <c r="BJ30" s="19" t="n">
        <f aca="false">CH29</f>
        <v>18.4428746676648</v>
      </c>
      <c r="BK30" s="19" t="n">
        <f aca="false">BJ30*(CL_SOFR+CL_BB_SP)/4</f>
        <v>0.456461148024703</v>
      </c>
      <c r="BL30" s="19" t="n">
        <f aca="false">MIN(BI30,BK30)</f>
        <v>0.456461148024703</v>
      </c>
      <c r="BM30" s="19" t="n">
        <f aca="false">BH30+BK30-BL30</f>
        <v>18.4428746676648</v>
      </c>
      <c r="BN30" s="19" t="n">
        <f aca="false">BI30-BL30</f>
        <v>1.05113105670773</v>
      </c>
      <c r="BO30" s="20" t="n">
        <f aca="false">IF((BD30+BE30+BF30+BG30+BM30)&gt;0,(O30+N30)/(BD30+BE30+BF30+BG30+BM30),9.9)</f>
        <v>1.07059491987243</v>
      </c>
      <c r="BP30" s="19" t="n">
        <f aca="false">IF(AND(B30&lt;CL_LIFE,BO30&lt;CL_BB_TR),MIN(BN30,(BD30+BE30+BF30+BG30+BM30)-(O30+N30)/CL_BB_TR),0)</f>
        <v>0</v>
      </c>
      <c r="BQ30" s="19" t="n">
        <f aca="false">BD30-MIN(BD30,MAX(0,BP30-(0)))</f>
        <v>127.098629820107</v>
      </c>
      <c r="BR30" s="19" t="n">
        <f aca="false">BE30-MIN(BE30,MAX(0,BP30-(BD30)))</f>
        <v>44</v>
      </c>
      <c r="BS30" s="19" t="n">
        <f aca="false">BF30-MIN(BF30,MAX(0,BP30-(BD30+BE30)))</f>
        <v>24</v>
      </c>
      <c r="BT30" s="19" t="n">
        <f aca="false">BG30-MIN(BG30,MAX(0,BP30-(BD30+BE30+BF30)))</f>
        <v>25.775218391424</v>
      </c>
      <c r="BU30" s="19" t="n">
        <f aca="false">BM30-MIN(BM30,MAX(0,BP30-(BD30+BE30+BF30+BG30)))</f>
        <v>18.4428746676648</v>
      </c>
      <c r="BV30" s="19" t="n">
        <f aca="false">BN30-BP30</f>
        <v>1.05113105670773</v>
      </c>
      <c r="BW30" s="19" t="n">
        <f aca="false">MIN(BV30,E30*CL_SUBF/4)</f>
        <v>0.192745569195246</v>
      </c>
      <c r="BX30" s="19" t="n">
        <f aca="false">BV30-BW30</f>
        <v>0.858385487512482</v>
      </c>
      <c r="BY30" s="19" t="n">
        <f aca="false">MIN(BQ30,MAX(0,N30-(0)))</f>
        <v>15.6290937938958</v>
      </c>
      <c r="BZ30" s="19" t="n">
        <f aca="false">MIN(BR30,MAX(0,N30-(BQ30)))</f>
        <v>0</v>
      </c>
      <c r="CA30" s="19" t="n">
        <f aca="false">MIN(BS30,MAX(0,N30-(BQ30+BR30)))</f>
        <v>0</v>
      </c>
      <c r="CB30" s="19" t="n">
        <f aca="false">MIN(BT30,MAX(0,N30-(BQ30+BR30+BS30)))</f>
        <v>0</v>
      </c>
      <c r="CC30" s="19" t="n">
        <f aca="false">MIN(BU30,MAX(0,N30-(BQ30+BR30+BS30+BT30)))</f>
        <v>0</v>
      </c>
      <c r="CD30" s="19" t="n">
        <f aca="false">BQ30-BY30</f>
        <v>111.469536026211</v>
      </c>
      <c r="CE30" s="19" t="n">
        <f aca="false">BR30-BZ30</f>
        <v>44</v>
      </c>
      <c r="CF30" s="19" t="n">
        <f aca="false">BS30-CA30</f>
        <v>24</v>
      </c>
      <c r="CG30" s="19" t="n">
        <f aca="false">BT30-CB30</f>
        <v>25.775218391424</v>
      </c>
      <c r="CH30" s="19" t="n">
        <f aca="false">BU30-CC30</f>
        <v>18.4428746676648</v>
      </c>
      <c r="CI30" s="19" t="n">
        <f aca="false">MAX(0,N30-(BQ30+BR30+BS30+BT30+BU30))</f>
        <v>0</v>
      </c>
      <c r="CJ30" s="19" t="n">
        <f aca="false">BX30+CI30</f>
        <v>0.858385487512482</v>
      </c>
      <c r="CK30" s="19" t="n">
        <f aca="false">AC30+AP30+BC30+BP30</f>
        <v>0</v>
      </c>
      <c r="CL30" s="18" t="n">
        <f aca="false">IF(OR(AND(B30&lt;CL_LIFE,AB30&lt;CL_AA_TR),AND(B30&lt;CL_LIFE,AO30&lt;CL_A_TR),AND(B30&lt;CL_LIFE,BB30&lt;CL_BBB_TR),AND(B30&lt;CL_LIFE,BO30&lt;CL_BB_TR)),1,0)</f>
        <v>0</v>
      </c>
    </row>
    <row r="31" customFormat="false" ht="15" hidden="false" customHeight="false" outlineLevel="0" collapsed="false">
      <c r="B31" s="18" t="n">
        <v>27</v>
      </c>
      <c r="C31" s="18" t="n">
        <f aca="false">INT((B31-1)/4)+1</f>
        <v>7</v>
      </c>
      <c r="D31" s="20" t="n">
        <f aca="false">INDEX(CL_CDR_SEVERE,1,C31)</f>
        <v>0.04</v>
      </c>
      <c r="E31" s="19" t="n">
        <f aca="false">O30</f>
        <v>240.582173961088</v>
      </c>
      <c r="F31" s="19" t="n">
        <f aca="false">E31*(1-(1-D31)^0.25)</f>
        <v>2.44277497677549</v>
      </c>
      <c r="G31" s="19" t="n">
        <f aca="false">F31*CL_REC</f>
        <v>1.70994248374284</v>
      </c>
      <c r="H31" s="19" t="n">
        <f aca="false">F31-G31</f>
        <v>0.732832493032648</v>
      </c>
      <c r="I31" s="19" t="n">
        <f aca="false">E31-F31</f>
        <v>238.139398984313</v>
      </c>
      <c r="J31" s="19" t="n">
        <f aca="false">I31*(CL_SOFR+CL_WAS)/4</f>
        <v>4.46511373095587</v>
      </c>
      <c r="K31" s="19" t="n">
        <f aca="false">IF(B31&lt;=CL_RP,0,I31*(1-(1-CL_PP)^0.25))</f>
        <v>12.9210606218396</v>
      </c>
      <c r="L31" s="19" t="n">
        <f aca="false">IF(B31&lt;=CL_RP,I31+G31,I31-K31)</f>
        <v>225.218338362473</v>
      </c>
      <c r="M31" s="19" t="n">
        <f aca="false">IF(B31=CL_LIFE,L31*CL_PX,0)</f>
        <v>0</v>
      </c>
      <c r="N31" s="19" t="n">
        <f aca="false">IF(B31&lt;=CL_RP,0,K31+G31)+M31</f>
        <v>14.6310031055824</v>
      </c>
      <c r="O31" s="19" t="n">
        <f aca="false">IF(B31&gt;=CL_LIFE,0,L31)</f>
        <v>225.218338362473</v>
      </c>
      <c r="P31" s="19" t="n">
        <f aca="false">MIN(J31,E31*(CL_SEXP+CL_SFEE)/4)</f>
        <v>0.120291086980544</v>
      </c>
      <c r="Q31" s="19" t="n">
        <f aca="false">J31-P31</f>
        <v>4.34482264397532</v>
      </c>
      <c r="R31" s="19" t="n">
        <f aca="false">CD30</f>
        <v>111.469536026211</v>
      </c>
      <c r="S31" s="19" t="n">
        <f aca="false">R31*(CL_SOFR+CL_AAA_SP)/4</f>
        <v>1.46303766034402</v>
      </c>
      <c r="T31" s="19" t="n">
        <f aca="false">MIN(Q31,S31)</f>
        <v>1.46303766034402</v>
      </c>
      <c r="U31" s="19" t="n">
        <f aca="false">R31</f>
        <v>111.469536026211</v>
      </c>
      <c r="V31" s="19" t="n">
        <f aca="false">Q31-T31</f>
        <v>2.8817849836313</v>
      </c>
      <c r="W31" s="19" t="n">
        <f aca="false">CE30</f>
        <v>44</v>
      </c>
      <c r="X31" s="19" t="n">
        <f aca="false">W31*(CL_SOFR+CL_AA_SP)/4</f>
        <v>0.6325</v>
      </c>
      <c r="Y31" s="19" t="n">
        <f aca="false">MIN(V31,X31)</f>
        <v>0.6325</v>
      </c>
      <c r="Z31" s="19" t="n">
        <f aca="false">W31</f>
        <v>44</v>
      </c>
      <c r="AA31" s="19" t="n">
        <f aca="false">V31-Y31</f>
        <v>2.2492849836313</v>
      </c>
      <c r="AB31" s="20" t="n">
        <f aca="false">IF((U31+Z31)&gt;0,(O31+N31)/(U31+Z31),9.9)</f>
        <v>1.54274173319472</v>
      </c>
      <c r="AC31" s="19" t="n">
        <f aca="false">IF(AND(B31&lt;CL_LIFE,AB31&lt;CL_AA_TR),MIN(AA31,(U31+Z31)-(O31+N31)/CL_AA_TR),0)</f>
        <v>0</v>
      </c>
      <c r="AD31" s="19" t="n">
        <f aca="false">U31-MIN(U31,MAX(0,AC31-(0)))</f>
        <v>111.469536026211</v>
      </c>
      <c r="AE31" s="19" t="n">
        <f aca="false">Z31-MIN(Z31,MAX(0,AC31-(U31)))</f>
        <v>44</v>
      </c>
      <c r="AF31" s="19" t="n">
        <f aca="false">AJ31-MIN(AJ31,MAX(0,AC31-(U31+Z31)))</f>
        <v>24</v>
      </c>
      <c r="AG31" s="19" t="n">
        <f aca="false">AW31-MIN(AW31,MAX(0,AC31-(U31+Z31+AJ31)))</f>
        <v>25.775218391424</v>
      </c>
      <c r="AH31" s="19" t="n">
        <f aca="false">BJ31-MIN(BJ31,MAX(0,AC31-(U31+Z31+AJ31+AW31)))</f>
        <v>18.4428746676648</v>
      </c>
      <c r="AI31" s="19" t="n">
        <f aca="false">AA31-AC31</f>
        <v>2.2492849836313</v>
      </c>
      <c r="AJ31" s="19" t="n">
        <f aca="false">CF30</f>
        <v>24</v>
      </c>
      <c r="AK31" s="19" t="n">
        <f aca="false">AJ31*(CL_SOFR+CL_A_SP)/4</f>
        <v>0.369</v>
      </c>
      <c r="AL31" s="19" t="n">
        <f aca="false">MIN(AI31,AK31)</f>
        <v>0.369</v>
      </c>
      <c r="AM31" s="19" t="n">
        <f aca="false">AF31+AK31-AL31</f>
        <v>24</v>
      </c>
      <c r="AN31" s="19" t="n">
        <f aca="false">AI31-AL31</f>
        <v>1.8802849836313</v>
      </c>
      <c r="AO31" s="20" t="n">
        <f aca="false">IF((AD31+AE31+AM31)&gt;0,(O31+N31)/(AD31+AE31+AM31),9.9)</f>
        <v>1.33643484447982</v>
      </c>
      <c r="AP31" s="19" t="n">
        <f aca="false">IF(AND(B31&lt;CL_LIFE,AO31&lt;CL_A_TR),MIN(AN31,(AD31+AE31+AM31)-(O31+N31)/CL_A_TR),0)</f>
        <v>0</v>
      </c>
      <c r="AQ31" s="19" t="n">
        <f aca="false">AD31-MIN(AD31,MAX(0,AP31-(0)))</f>
        <v>111.469536026211</v>
      </c>
      <c r="AR31" s="19" t="n">
        <f aca="false">AE31-MIN(AE31,MAX(0,AP31-(AD31)))</f>
        <v>44</v>
      </c>
      <c r="AS31" s="19" t="n">
        <f aca="false">AM31-MIN(AM31,MAX(0,AP31-(AD31+AE31)))</f>
        <v>24</v>
      </c>
      <c r="AT31" s="19" t="n">
        <f aca="false">AG31-MIN(AG31,MAX(0,AP31-(AD31+AE31+AM31)))</f>
        <v>25.775218391424</v>
      </c>
      <c r="AU31" s="19" t="n">
        <f aca="false">AH31-MIN(AH31,MAX(0,AP31-(AD31+AE31+AM31+AG31)))</f>
        <v>18.4428746676648</v>
      </c>
      <c r="AV31" s="19" t="n">
        <f aca="false">AN31-AP31</f>
        <v>1.8802849836313</v>
      </c>
      <c r="AW31" s="19" t="n">
        <f aca="false">CG30</f>
        <v>25.775218391424</v>
      </c>
      <c r="AX31" s="19" t="n">
        <f aca="false">AW31*(CL_SOFR+CL_BBB_SP)/4</f>
        <v>0.463953931045632</v>
      </c>
      <c r="AY31" s="19" t="n">
        <f aca="false">MIN(AV31,AX31)</f>
        <v>0.463953931045632</v>
      </c>
      <c r="AZ31" s="19" t="n">
        <f aca="false">AT31+AX31-AY31</f>
        <v>25.775218391424</v>
      </c>
      <c r="BA31" s="19" t="n">
        <f aca="false">AV31-AY31</f>
        <v>1.41633105258567</v>
      </c>
      <c r="BB31" s="20" t="n">
        <f aca="false">IF((AQ31+AR31+AS31+AZ31)&gt;0,(O31+N31)/(AQ31+AR31+AS31+AZ31),9.9)</f>
        <v>1.1686015662062</v>
      </c>
      <c r="BC31" s="19" t="n">
        <f aca="false">IF(AND(B31&lt;CL_LIFE,BB31&lt;CL_BBB_TR),MIN(BA31,(AQ31+AR31+AS31+AZ31)-(O31+N31)/CL_BBB_TR),0)</f>
        <v>0</v>
      </c>
      <c r="BD31" s="19" t="n">
        <f aca="false">AQ31-MIN(AQ31,MAX(0,BC31-(0)))</f>
        <v>111.469536026211</v>
      </c>
      <c r="BE31" s="19" t="n">
        <f aca="false">AR31-MIN(AR31,MAX(0,BC31-(AQ31)))</f>
        <v>44</v>
      </c>
      <c r="BF31" s="19" t="n">
        <f aca="false">AS31-MIN(AS31,MAX(0,BC31-(AQ31+AR31)))</f>
        <v>24</v>
      </c>
      <c r="BG31" s="19" t="n">
        <f aca="false">AZ31-MIN(AZ31,MAX(0,BC31-(AQ31+AR31+AS31)))</f>
        <v>25.775218391424</v>
      </c>
      <c r="BH31" s="19" t="n">
        <f aca="false">AU31-MIN(AU31,MAX(0,BC31-(AQ31+AR31+AS31+AZ31)))</f>
        <v>18.4428746676648</v>
      </c>
      <c r="BI31" s="19" t="n">
        <f aca="false">BA31-BC31</f>
        <v>1.41633105258567</v>
      </c>
      <c r="BJ31" s="19" t="n">
        <f aca="false">CH30</f>
        <v>18.4428746676648</v>
      </c>
      <c r="BK31" s="19" t="n">
        <f aca="false">BJ31*(CL_SOFR+CL_BB_SP)/4</f>
        <v>0.456461148024703</v>
      </c>
      <c r="BL31" s="19" t="n">
        <f aca="false">MIN(BI31,BK31)</f>
        <v>0.456461148024703</v>
      </c>
      <c r="BM31" s="19" t="n">
        <f aca="false">BH31+BK31-BL31</f>
        <v>18.4428746676648</v>
      </c>
      <c r="BN31" s="19" t="n">
        <f aca="false">BI31-BL31</f>
        <v>0.959869904560966</v>
      </c>
      <c r="BO31" s="20" t="n">
        <f aca="false">IF((BD31+BE31+BF31+BG31+BM31)&gt;0,(O31+N31)/(BD31+BE31+BF31+BG31+BM31),9.9)</f>
        <v>1.07225125702679</v>
      </c>
      <c r="BP31" s="19" t="n">
        <f aca="false">IF(AND(B31&lt;CL_LIFE,BO31&lt;CL_BB_TR),MIN(BN31,(BD31+BE31+BF31+BG31+BM31)-(O31+N31)/CL_BB_TR),0)</f>
        <v>0</v>
      </c>
      <c r="BQ31" s="19" t="n">
        <f aca="false">BD31-MIN(BD31,MAX(0,BP31-(0)))</f>
        <v>111.469536026211</v>
      </c>
      <c r="BR31" s="19" t="n">
        <f aca="false">BE31-MIN(BE31,MAX(0,BP31-(BD31)))</f>
        <v>44</v>
      </c>
      <c r="BS31" s="19" t="n">
        <f aca="false">BF31-MIN(BF31,MAX(0,BP31-(BD31+BE31)))</f>
        <v>24</v>
      </c>
      <c r="BT31" s="19" t="n">
        <f aca="false">BG31-MIN(BG31,MAX(0,BP31-(BD31+BE31+BF31)))</f>
        <v>25.775218391424</v>
      </c>
      <c r="BU31" s="19" t="n">
        <f aca="false">BM31-MIN(BM31,MAX(0,BP31-(BD31+BE31+BF31+BG31)))</f>
        <v>18.4428746676648</v>
      </c>
      <c r="BV31" s="19" t="n">
        <f aca="false">BN31-BP31</f>
        <v>0.959869904560966</v>
      </c>
      <c r="BW31" s="19" t="n">
        <f aca="false">MIN(BV31,E31*CL_SUBF/4)</f>
        <v>0.180436630470816</v>
      </c>
      <c r="BX31" s="19" t="n">
        <f aca="false">BV31-BW31</f>
        <v>0.77943327409015</v>
      </c>
      <c r="BY31" s="19" t="n">
        <f aca="false">MIN(BQ31,MAX(0,N31-(0)))</f>
        <v>14.6310031055824</v>
      </c>
      <c r="BZ31" s="19" t="n">
        <f aca="false">MIN(BR31,MAX(0,N31-(BQ31)))</f>
        <v>0</v>
      </c>
      <c r="CA31" s="19" t="n">
        <f aca="false">MIN(BS31,MAX(0,N31-(BQ31+BR31)))</f>
        <v>0</v>
      </c>
      <c r="CB31" s="19" t="n">
        <f aca="false">MIN(BT31,MAX(0,N31-(BQ31+BR31+BS31)))</f>
        <v>0</v>
      </c>
      <c r="CC31" s="19" t="n">
        <f aca="false">MIN(BU31,MAX(0,N31-(BQ31+BR31+BS31+BT31)))</f>
        <v>0</v>
      </c>
      <c r="CD31" s="19" t="n">
        <f aca="false">BQ31-BY31</f>
        <v>96.8385329206286</v>
      </c>
      <c r="CE31" s="19" t="n">
        <f aca="false">BR31-BZ31</f>
        <v>44</v>
      </c>
      <c r="CF31" s="19" t="n">
        <f aca="false">BS31-CA31</f>
        <v>24</v>
      </c>
      <c r="CG31" s="19" t="n">
        <f aca="false">BT31-CB31</f>
        <v>25.775218391424</v>
      </c>
      <c r="CH31" s="19" t="n">
        <f aca="false">BU31-CC31</f>
        <v>18.4428746676648</v>
      </c>
      <c r="CI31" s="19" t="n">
        <f aca="false">MAX(0,N31-(BQ31+BR31+BS31+BT31+BU31))</f>
        <v>0</v>
      </c>
      <c r="CJ31" s="19" t="n">
        <f aca="false">BX31+CI31</f>
        <v>0.77943327409015</v>
      </c>
      <c r="CK31" s="19" t="n">
        <f aca="false">AC31+AP31+BC31+BP31</f>
        <v>0</v>
      </c>
      <c r="CL31" s="18" t="n">
        <f aca="false">IF(OR(AND(B31&lt;CL_LIFE,AB31&lt;CL_AA_TR),AND(B31&lt;CL_LIFE,AO31&lt;CL_A_TR),AND(B31&lt;CL_LIFE,BB31&lt;CL_BBB_TR),AND(B31&lt;CL_LIFE,BO31&lt;CL_BB_TR)),1,0)</f>
        <v>0</v>
      </c>
    </row>
    <row r="32" customFormat="false" ht="15" hidden="false" customHeight="false" outlineLevel="0" collapsed="false">
      <c r="B32" s="18" t="n">
        <v>28</v>
      </c>
      <c r="C32" s="18" t="n">
        <f aca="false">INT((B32-1)/4)+1</f>
        <v>7</v>
      </c>
      <c r="D32" s="20" t="n">
        <f aca="false">INDEX(CL_CDR_SEVERE,1,C32)</f>
        <v>0.04</v>
      </c>
      <c r="E32" s="19" t="n">
        <f aca="false">O31</f>
        <v>225.218338362473</v>
      </c>
      <c r="F32" s="19" t="n">
        <f aca="false">E32*(1-(1-D32)^0.25)</f>
        <v>2.2867767474401</v>
      </c>
      <c r="G32" s="19" t="n">
        <f aca="false">F32*CL_REC</f>
        <v>1.60074372320807</v>
      </c>
      <c r="H32" s="19" t="n">
        <f aca="false">F32-G32</f>
        <v>0.68603302423203</v>
      </c>
      <c r="I32" s="19" t="n">
        <f aca="false">E32-F32</f>
        <v>222.931561615033</v>
      </c>
      <c r="J32" s="19" t="n">
        <f aca="false">I32*(CL_SOFR+CL_WAS)/4</f>
        <v>4.17996678028187</v>
      </c>
      <c r="K32" s="19" t="n">
        <f aca="false">IF(B32&lt;=CL_RP,0,I32*(1-(1-CL_PP)^0.25))</f>
        <v>12.0959078356411</v>
      </c>
      <c r="L32" s="19" t="n">
        <f aca="false">IF(B32&lt;=CL_RP,I32+G32,I32-K32)</f>
        <v>210.835653779392</v>
      </c>
      <c r="M32" s="19" t="n">
        <f aca="false">IF(B32=CL_LIFE,L32*CL_PX,0)</f>
        <v>0</v>
      </c>
      <c r="N32" s="19" t="n">
        <f aca="false">IF(B32&lt;=CL_RP,0,K32+G32)+M32</f>
        <v>13.6966515588491</v>
      </c>
      <c r="O32" s="19" t="n">
        <f aca="false">IF(B32&gt;=CL_LIFE,0,L32)</f>
        <v>210.835653779392</v>
      </c>
      <c r="P32" s="19" t="n">
        <f aca="false">MIN(J32,E32*(CL_SEXP+CL_SFEE)/4)</f>
        <v>0.112609169181237</v>
      </c>
      <c r="Q32" s="19" t="n">
        <f aca="false">J32-P32</f>
        <v>4.06735761110063</v>
      </c>
      <c r="R32" s="19" t="n">
        <f aca="false">CD31</f>
        <v>96.8385329206286</v>
      </c>
      <c r="S32" s="19" t="n">
        <f aca="false">R32*(CL_SOFR+CL_AAA_SP)/4</f>
        <v>1.27100574458325</v>
      </c>
      <c r="T32" s="19" t="n">
        <f aca="false">MIN(Q32,S32)</f>
        <v>1.27100574458325</v>
      </c>
      <c r="U32" s="19" t="n">
        <f aca="false">R32</f>
        <v>96.8385329206286</v>
      </c>
      <c r="V32" s="19" t="n">
        <f aca="false">Q32-T32</f>
        <v>2.79635186651738</v>
      </c>
      <c r="W32" s="19" t="n">
        <f aca="false">CE31</f>
        <v>44</v>
      </c>
      <c r="X32" s="19" t="n">
        <f aca="false">W32*(CL_SOFR+CL_AA_SP)/4</f>
        <v>0.6325</v>
      </c>
      <c r="Y32" s="19" t="n">
        <f aca="false">MIN(V32,X32)</f>
        <v>0.6325</v>
      </c>
      <c r="Z32" s="19" t="n">
        <f aca="false">W32</f>
        <v>44</v>
      </c>
      <c r="AA32" s="19" t="n">
        <f aca="false">V32-Y32</f>
        <v>2.16385186651738</v>
      </c>
      <c r="AB32" s="20" t="n">
        <f aca="false">IF((U32+Z32)&gt;0,(O32+N32)/(U32+Z32),9.9)</f>
        <v>1.59425336718595</v>
      </c>
      <c r="AC32" s="19" t="n">
        <f aca="false">IF(AND(B32&lt;CL_LIFE,AB32&lt;CL_AA_TR),MIN(AA32,(U32+Z32)-(O32+N32)/CL_AA_TR),0)</f>
        <v>0</v>
      </c>
      <c r="AD32" s="19" t="n">
        <f aca="false">U32-MIN(U32,MAX(0,AC32-(0)))</f>
        <v>96.8385329206286</v>
      </c>
      <c r="AE32" s="19" t="n">
        <f aca="false">Z32-MIN(Z32,MAX(0,AC32-(U32)))</f>
        <v>44</v>
      </c>
      <c r="AF32" s="19" t="n">
        <f aca="false">AJ32-MIN(AJ32,MAX(0,AC32-(U32+Z32)))</f>
        <v>24</v>
      </c>
      <c r="AG32" s="19" t="n">
        <f aca="false">AW32-MIN(AW32,MAX(0,AC32-(U32+Z32+AJ32)))</f>
        <v>25.775218391424</v>
      </c>
      <c r="AH32" s="19" t="n">
        <f aca="false">BJ32-MIN(BJ32,MAX(0,AC32-(U32+Z32+AJ32+AW32)))</f>
        <v>18.4428746676648</v>
      </c>
      <c r="AI32" s="19" t="n">
        <f aca="false">AA32-AC32</f>
        <v>2.16385186651738</v>
      </c>
      <c r="AJ32" s="19" t="n">
        <f aca="false">CF31</f>
        <v>24</v>
      </c>
      <c r="AK32" s="19" t="n">
        <f aca="false">AJ32*(CL_SOFR+CL_A_SP)/4</f>
        <v>0.369</v>
      </c>
      <c r="AL32" s="19" t="n">
        <f aca="false">MIN(AI32,AK32)</f>
        <v>0.369</v>
      </c>
      <c r="AM32" s="19" t="n">
        <f aca="false">AF32+AK32-AL32</f>
        <v>24</v>
      </c>
      <c r="AN32" s="19" t="n">
        <f aca="false">AI32-AL32</f>
        <v>1.79485186651738</v>
      </c>
      <c r="AO32" s="20" t="n">
        <f aca="false">IF((AD32+AE32+AM32)&gt;0,(O32+N32)/(AD32+AE32+AM32),9.9)</f>
        <v>1.36213481981398</v>
      </c>
      <c r="AP32" s="19" t="n">
        <f aca="false">IF(AND(B32&lt;CL_LIFE,AO32&lt;CL_A_TR),MIN(AN32,(AD32+AE32+AM32)-(O32+N32)/CL_A_TR),0)</f>
        <v>0</v>
      </c>
      <c r="AQ32" s="19" t="n">
        <f aca="false">AD32-MIN(AD32,MAX(0,AP32-(0)))</f>
        <v>96.8385329206286</v>
      </c>
      <c r="AR32" s="19" t="n">
        <f aca="false">AE32-MIN(AE32,MAX(0,AP32-(AD32)))</f>
        <v>44</v>
      </c>
      <c r="AS32" s="19" t="n">
        <f aca="false">AM32-MIN(AM32,MAX(0,AP32-(AD32+AE32)))</f>
        <v>24</v>
      </c>
      <c r="AT32" s="19" t="n">
        <f aca="false">AG32-MIN(AG32,MAX(0,AP32-(AD32+AE32+AM32)))</f>
        <v>25.775218391424</v>
      </c>
      <c r="AU32" s="19" t="n">
        <f aca="false">AH32-MIN(AH32,MAX(0,AP32-(AD32+AE32+AM32+AG32)))</f>
        <v>18.4428746676648</v>
      </c>
      <c r="AV32" s="19" t="n">
        <f aca="false">AN32-AP32</f>
        <v>1.79485186651738</v>
      </c>
      <c r="AW32" s="19" t="n">
        <f aca="false">CG31</f>
        <v>25.775218391424</v>
      </c>
      <c r="AX32" s="19" t="n">
        <f aca="false">AW32*(CL_SOFR+CL_BBB_SP)/4</f>
        <v>0.463953931045632</v>
      </c>
      <c r="AY32" s="19" t="n">
        <f aca="false">MIN(AV32,AX32)</f>
        <v>0.463953931045632</v>
      </c>
      <c r="AZ32" s="19" t="n">
        <f aca="false">AT32+AX32-AY32</f>
        <v>25.775218391424</v>
      </c>
      <c r="BA32" s="19" t="n">
        <f aca="false">AV32-AY32</f>
        <v>1.33089793547175</v>
      </c>
      <c r="BB32" s="20" t="n">
        <f aca="false">IF((AQ32+AR32+AS32+AZ32)&gt;0,(O32+N32)/(AQ32+AR32+AS32+AZ32),9.9)</f>
        <v>1.17794389855253</v>
      </c>
      <c r="BC32" s="19" t="n">
        <f aca="false">IF(AND(B32&lt;CL_LIFE,BB32&lt;CL_BBB_TR),MIN(BA32,(AQ32+AR32+AS32+AZ32)-(O32+N32)/CL_BBB_TR),0)</f>
        <v>0</v>
      </c>
      <c r="BD32" s="19" t="n">
        <f aca="false">AQ32-MIN(AQ32,MAX(0,BC32-(0)))</f>
        <v>96.8385329206286</v>
      </c>
      <c r="BE32" s="19" t="n">
        <f aca="false">AR32-MIN(AR32,MAX(0,BC32-(AQ32)))</f>
        <v>44</v>
      </c>
      <c r="BF32" s="19" t="n">
        <f aca="false">AS32-MIN(AS32,MAX(0,BC32-(AQ32+AR32)))</f>
        <v>24</v>
      </c>
      <c r="BG32" s="19" t="n">
        <f aca="false">AZ32-MIN(AZ32,MAX(0,BC32-(AQ32+AR32+AS32)))</f>
        <v>25.775218391424</v>
      </c>
      <c r="BH32" s="19" t="n">
        <f aca="false">AU32-MIN(AU32,MAX(0,BC32-(AQ32+AR32+AS32+AZ32)))</f>
        <v>18.4428746676648</v>
      </c>
      <c r="BI32" s="19" t="n">
        <f aca="false">BA32-BC32</f>
        <v>1.33089793547175</v>
      </c>
      <c r="BJ32" s="19" t="n">
        <f aca="false">CH31</f>
        <v>18.4428746676648</v>
      </c>
      <c r="BK32" s="19" t="n">
        <f aca="false">BJ32*(CL_SOFR+CL_BB_SP)/4</f>
        <v>0.456461148024703</v>
      </c>
      <c r="BL32" s="19" t="n">
        <f aca="false">MIN(BI32,BK32)</f>
        <v>0.456461148024703</v>
      </c>
      <c r="BM32" s="19" t="n">
        <f aca="false">BH32+BK32-BL32</f>
        <v>18.4428746676648</v>
      </c>
      <c r="BN32" s="19" t="n">
        <f aca="false">BI32-BL32</f>
        <v>0.874436787447049</v>
      </c>
      <c r="BO32" s="20" t="n">
        <f aca="false">IF((BD32+BE32+BF32+BG32+BM32)&gt;0,(O32+N32)/(BD32+BE32+BF32+BG32+BM32),9.9)</f>
        <v>1.07402625621646</v>
      </c>
      <c r="BP32" s="19" t="n">
        <f aca="false">IF(AND(B32&lt;CL_LIFE,BO32&lt;CL_BB_TR),MIN(BN32,(BD32+BE32+BF32+BG32+BM32)-(O32+N32)/CL_BB_TR),0)</f>
        <v>0</v>
      </c>
      <c r="BQ32" s="19" t="n">
        <f aca="false">BD32-MIN(BD32,MAX(0,BP32-(0)))</f>
        <v>96.8385329206286</v>
      </c>
      <c r="BR32" s="19" t="n">
        <f aca="false">BE32-MIN(BE32,MAX(0,BP32-(BD32)))</f>
        <v>44</v>
      </c>
      <c r="BS32" s="19" t="n">
        <f aca="false">BF32-MIN(BF32,MAX(0,BP32-(BD32+BE32)))</f>
        <v>24</v>
      </c>
      <c r="BT32" s="19" t="n">
        <f aca="false">BG32-MIN(BG32,MAX(0,BP32-(BD32+BE32+BF32)))</f>
        <v>25.775218391424</v>
      </c>
      <c r="BU32" s="19" t="n">
        <f aca="false">BM32-MIN(BM32,MAX(0,BP32-(BD32+BE32+BF32+BG32)))</f>
        <v>18.4428746676648</v>
      </c>
      <c r="BV32" s="19" t="n">
        <f aca="false">BN32-BP32</f>
        <v>0.874436787447049</v>
      </c>
      <c r="BW32" s="19" t="n">
        <f aca="false">MIN(BV32,E32*CL_SUBF/4)</f>
        <v>0.168913753771855</v>
      </c>
      <c r="BX32" s="19" t="n">
        <f aca="false">BV32-BW32</f>
        <v>0.705523033675194</v>
      </c>
      <c r="BY32" s="19" t="n">
        <f aca="false">MIN(BQ32,MAX(0,N32-(0)))</f>
        <v>13.6966515588491</v>
      </c>
      <c r="BZ32" s="19" t="n">
        <f aca="false">MIN(BR32,MAX(0,N32-(BQ32)))</f>
        <v>0</v>
      </c>
      <c r="CA32" s="19" t="n">
        <f aca="false">MIN(BS32,MAX(0,N32-(BQ32+BR32)))</f>
        <v>0</v>
      </c>
      <c r="CB32" s="19" t="n">
        <f aca="false">MIN(BT32,MAX(0,N32-(BQ32+BR32+BS32)))</f>
        <v>0</v>
      </c>
      <c r="CC32" s="19" t="n">
        <f aca="false">MIN(BU32,MAX(0,N32-(BQ32+BR32+BS32+BT32)))</f>
        <v>0</v>
      </c>
      <c r="CD32" s="19" t="n">
        <f aca="false">BQ32-BY32</f>
        <v>83.1418813617795</v>
      </c>
      <c r="CE32" s="19" t="n">
        <f aca="false">BR32-BZ32</f>
        <v>44</v>
      </c>
      <c r="CF32" s="19" t="n">
        <f aca="false">BS32-CA32</f>
        <v>24</v>
      </c>
      <c r="CG32" s="19" t="n">
        <f aca="false">BT32-CB32</f>
        <v>25.775218391424</v>
      </c>
      <c r="CH32" s="19" t="n">
        <f aca="false">BU32-CC32</f>
        <v>18.4428746676648</v>
      </c>
      <c r="CI32" s="19" t="n">
        <f aca="false">MAX(0,N32-(BQ32+BR32+BS32+BT32+BU32))</f>
        <v>0</v>
      </c>
      <c r="CJ32" s="19" t="n">
        <f aca="false">BX32+CI32</f>
        <v>0.705523033675194</v>
      </c>
      <c r="CK32" s="19" t="n">
        <f aca="false">AC32+AP32+BC32+BP32</f>
        <v>0</v>
      </c>
      <c r="CL32" s="18" t="n">
        <f aca="false">IF(OR(AND(B32&lt;CL_LIFE,AB32&lt;CL_AA_TR),AND(B32&lt;CL_LIFE,AO32&lt;CL_A_TR),AND(B32&lt;CL_LIFE,BB32&lt;CL_BBB_TR),AND(B32&lt;CL_LIFE,BO32&lt;CL_BB_TR)),1,0)</f>
        <v>0</v>
      </c>
    </row>
    <row r="33" customFormat="false" ht="15" hidden="false" customHeight="false" outlineLevel="0" collapsed="false">
      <c r="B33" s="18" t="n">
        <v>29</v>
      </c>
      <c r="C33" s="18" t="n">
        <f aca="false">INT((B33-1)/4)+1</f>
        <v>8</v>
      </c>
      <c r="D33" s="20" t="n">
        <f aca="false">INDEX(CL_CDR_SEVERE,1,C33)</f>
        <v>0.04</v>
      </c>
      <c r="E33" s="19" t="n">
        <f aca="false">O32</f>
        <v>210.835653779392</v>
      </c>
      <c r="F33" s="19" t="n">
        <f aca="false">E33*(1-(1-D33)^0.25)</f>
        <v>2.14074073230255</v>
      </c>
      <c r="G33" s="19" t="n">
        <f aca="false">F33*CL_REC</f>
        <v>1.49851851261179</v>
      </c>
      <c r="H33" s="19" t="n">
        <f aca="false">F33-G33</f>
        <v>0.642222219690766</v>
      </c>
      <c r="I33" s="19" t="n">
        <f aca="false">E33-F33</f>
        <v>208.69491304709</v>
      </c>
      <c r="J33" s="19" t="n">
        <f aca="false">I33*(CL_SOFR+CL_WAS)/4</f>
        <v>3.91302961963293</v>
      </c>
      <c r="K33" s="19" t="n">
        <f aca="false">IF(B33&lt;=CL_RP,0,I33*(1-(1-CL_PP)^0.25))</f>
        <v>11.3234501911572</v>
      </c>
      <c r="L33" s="19" t="n">
        <f aca="false">IF(B33&lt;=CL_RP,I33+G33,I33-K33)</f>
        <v>197.371462855932</v>
      </c>
      <c r="M33" s="19" t="n">
        <f aca="false">IF(B33=CL_LIFE,L33*CL_PX,0)</f>
        <v>0</v>
      </c>
      <c r="N33" s="19" t="n">
        <f aca="false">IF(B33&lt;=CL_RP,0,K33+G33)+M33</f>
        <v>12.821968703769</v>
      </c>
      <c r="O33" s="19" t="n">
        <f aca="false">IF(B33&gt;=CL_LIFE,0,L33)</f>
        <v>197.371462855932</v>
      </c>
      <c r="P33" s="19" t="n">
        <f aca="false">MIN(J33,E33*(CL_SEXP+CL_SFEE)/4)</f>
        <v>0.105417826889696</v>
      </c>
      <c r="Q33" s="19" t="n">
        <f aca="false">J33-P33</f>
        <v>3.80761179274323</v>
      </c>
      <c r="R33" s="19" t="n">
        <f aca="false">CD32</f>
        <v>83.1418813617795</v>
      </c>
      <c r="S33" s="19" t="n">
        <f aca="false">R33*(CL_SOFR+CL_AAA_SP)/4</f>
        <v>1.09123719287336</v>
      </c>
      <c r="T33" s="19" t="n">
        <f aca="false">MIN(Q33,S33)</f>
        <v>1.09123719287336</v>
      </c>
      <c r="U33" s="19" t="n">
        <f aca="false">R33</f>
        <v>83.1418813617795</v>
      </c>
      <c r="V33" s="19" t="n">
        <f aca="false">Q33-T33</f>
        <v>2.71637459986988</v>
      </c>
      <c r="W33" s="19" t="n">
        <f aca="false">CE32</f>
        <v>44</v>
      </c>
      <c r="X33" s="19" t="n">
        <f aca="false">W33*(CL_SOFR+CL_AA_SP)/4</f>
        <v>0.6325</v>
      </c>
      <c r="Y33" s="19" t="n">
        <f aca="false">MIN(V33,X33)</f>
        <v>0.6325</v>
      </c>
      <c r="Z33" s="19" t="n">
        <f aca="false">W33</f>
        <v>44</v>
      </c>
      <c r="AA33" s="19" t="n">
        <f aca="false">V33-Y33</f>
        <v>2.08387459986988</v>
      </c>
      <c r="AB33" s="20" t="n">
        <f aca="false">IF((U33+Z33)&gt;0,(O33+N33)/(U33+Z33),9.9)</f>
        <v>1.65321945301093</v>
      </c>
      <c r="AC33" s="19" t="n">
        <f aca="false">IF(AND(B33&lt;CL_LIFE,AB33&lt;CL_AA_TR),MIN(AA33,(U33+Z33)-(O33+N33)/CL_AA_TR),0)</f>
        <v>0</v>
      </c>
      <c r="AD33" s="19" t="n">
        <f aca="false">U33-MIN(U33,MAX(0,AC33-(0)))</f>
        <v>83.1418813617795</v>
      </c>
      <c r="AE33" s="19" t="n">
        <f aca="false">Z33-MIN(Z33,MAX(0,AC33-(U33)))</f>
        <v>44</v>
      </c>
      <c r="AF33" s="19" t="n">
        <f aca="false">AJ33-MIN(AJ33,MAX(0,AC33-(U33+Z33)))</f>
        <v>24</v>
      </c>
      <c r="AG33" s="19" t="n">
        <f aca="false">AW33-MIN(AW33,MAX(0,AC33-(U33+Z33+AJ33)))</f>
        <v>25.775218391424</v>
      </c>
      <c r="AH33" s="19" t="n">
        <f aca="false">BJ33-MIN(BJ33,MAX(0,AC33-(U33+Z33+AJ33+AW33)))</f>
        <v>18.4428746676648</v>
      </c>
      <c r="AI33" s="19" t="n">
        <f aca="false">AA33-AC33</f>
        <v>2.08387459986988</v>
      </c>
      <c r="AJ33" s="19" t="n">
        <f aca="false">CF32</f>
        <v>24</v>
      </c>
      <c r="AK33" s="19" t="n">
        <f aca="false">AJ33*(CL_SOFR+CL_A_SP)/4</f>
        <v>0.369</v>
      </c>
      <c r="AL33" s="19" t="n">
        <f aca="false">MIN(AI33,AK33)</f>
        <v>0.369</v>
      </c>
      <c r="AM33" s="19" t="n">
        <f aca="false">AF33+AK33-AL33</f>
        <v>24</v>
      </c>
      <c r="AN33" s="19" t="n">
        <f aca="false">AI33-AL33</f>
        <v>1.71487459986988</v>
      </c>
      <c r="AO33" s="20" t="n">
        <f aca="false">IF((AD33+AE33+AM33)&gt;0,(O33+N33)/(AD33+AE33+AM33),9.9)</f>
        <v>1.39070275998863</v>
      </c>
      <c r="AP33" s="19" t="n">
        <f aca="false">IF(AND(B33&lt;CL_LIFE,AO33&lt;CL_A_TR),MIN(AN33,(AD33+AE33+AM33)-(O33+N33)/CL_A_TR),0)</f>
        <v>0</v>
      </c>
      <c r="AQ33" s="19" t="n">
        <f aca="false">AD33-MIN(AD33,MAX(0,AP33-(0)))</f>
        <v>83.1418813617795</v>
      </c>
      <c r="AR33" s="19" t="n">
        <f aca="false">AE33-MIN(AE33,MAX(0,AP33-(AD33)))</f>
        <v>44</v>
      </c>
      <c r="AS33" s="19" t="n">
        <f aca="false">AM33-MIN(AM33,MAX(0,AP33-(AD33+AE33)))</f>
        <v>24</v>
      </c>
      <c r="AT33" s="19" t="n">
        <f aca="false">AG33-MIN(AG33,MAX(0,AP33-(AD33+AE33+AM33)))</f>
        <v>25.775218391424</v>
      </c>
      <c r="AU33" s="19" t="n">
        <f aca="false">AH33-MIN(AH33,MAX(0,AP33-(AD33+AE33+AM33+AG33)))</f>
        <v>18.4428746676648</v>
      </c>
      <c r="AV33" s="19" t="n">
        <f aca="false">AN33-AP33</f>
        <v>1.71487459986988</v>
      </c>
      <c r="AW33" s="19" t="n">
        <f aca="false">CG32</f>
        <v>25.775218391424</v>
      </c>
      <c r="AX33" s="19" t="n">
        <f aca="false">AW33*(CL_SOFR+CL_BBB_SP)/4</f>
        <v>0.463953931045632</v>
      </c>
      <c r="AY33" s="19" t="n">
        <f aca="false">MIN(AV33,AX33)</f>
        <v>0.463953931045632</v>
      </c>
      <c r="AZ33" s="19" t="n">
        <f aca="false">AT33+AX33-AY33</f>
        <v>25.775218391424</v>
      </c>
      <c r="BA33" s="19" t="n">
        <f aca="false">AV33-AY33</f>
        <v>1.25092066882425</v>
      </c>
      <c r="BB33" s="20" t="n">
        <f aca="false">IF((AQ33+AR33+AS33+AZ33)&gt;0,(O33+N33)/(AQ33+AR33+AS33+AZ33),9.9)</f>
        <v>1.18808996899066</v>
      </c>
      <c r="BC33" s="19" t="n">
        <f aca="false">IF(AND(B33&lt;CL_LIFE,BB33&lt;CL_BBB_TR),MIN(BA33,(AQ33+AR33+AS33+AZ33)-(O33+N33)/CL_BBB_TR),0)</f>
        <v>0</v>
      </c>
      <c r="BD33" s="19" t="n">
        <f aca="false">AQ33-MIN(AQ33,MAX(0,BC33-(0)))</f>
        <v>83.1418813617795</v>
      </c>
      <c r="BE33" s="19" t="n">
        <f aca="false">AR33-MIN(AR33,MAX(0,BC33-(AQ33)))</f>
        <v>44</v>
      </c>
      <c r="BF33" s="19" t="n">
        <f aca="false">AS33-MIN(AS33,MAX(0,BC33-(AQ33+AR33)))</f>
        <v>24</v>
      </c>
      <c r="BG33" s="19" t="n">
        <f aca="false">AZ33-MIN(AZ33,MAX(0,BC33-(AQ33+AR33+AS33)))</f>
        <v>25.775218391424</v>
      </c>
      <c r="BH33" s="19" t="n">
        <f aca="false">AU33-MIN(AU33,MAX(0,BC33-(AQ33+AR33+AS33+AZ33)))</f>
        <v>18.4428746676648</v>
      </c>
      <c r="BI33" s="19" t="n">
        <f aca="false">BA33-BC33</f>
        <v>1.25092066882425</v>
      </c>
      <c r="BJ33" s="19" t="n">
        <f aca="false">CH32</f>
        <v>18.4428746676648</v>
      </c>
      <c r="BK33" s="19" t="n">
        <f aca="false">BJ33*(CL_SOFR+CL_BB_SP)/4</f>
        <v>0.456461148024703</v>
      </c>
      <c r="BL33" s="19" t="n">
        <f aca="false">MIN(BI33,BK33)</f>
        <v>0.456461148024703</v>
      </c>
      <c r="BM33" s="19" t="n">
        <f aca="false">BH33+BK33-BL33</f>
        <v>18.4428746676648</v>
      </c>
      <c r="BN33" s="19" t="n">
        <f aca="false">BI33-BL33</f>
        <v>0.794459520799542</v>
      </c>
      <c r="BO33" s="20" t="n">
        <f aca="false">IF((BD33+BE33+BF33+BG33+BM33)&gt;0,(O33+N33)/(BD33+BE33+BF33+BG33+BM33),9.9)</f>
        <v>1.07592884459985</v>
      </c>
      <c r="BP33" s="19" t="n">
        <f aca="false">IF(AND(B33&lt;CL_LIFE,BO33&lt;CL_BB_TR),MIN(BN33,(BD33+BE33+BF33+BG33+BM33)-(O33+N33)/CL_BB_TR),0)</f>
        <v>0</v>
      </c>
      <c r="BQ33" s="19" t="n">
        <f aca="false">BD33-MIN(BD33,MAX(0,BP33-(0)))</f>
        <v>83.1418813617795</v>
      </c>
      <c r="BR33" s="19" t="n">
        <f aca="false">BE33-MIN(BE33,MAX(0,BP33-(BD33)))</f>
        <v>44</v>
      </c>
      <c r="BS33" s="19" t="n">
        <f aca="false">BF33-MIN(BF33,MAX(0,BP33-(BD33+BE33)))</f>
        <v>24</v>
      </c>
      <c r="BT33" s="19" t="n">
        <f aca="false">BG33-MIN(BG33,MAX(0,BP33-(BD33+BE33+BF33)))</f>
        <v>25.775218391424</v>
      </c>
      <c r="BU33" s="19" t="n">
        <f aca="false">BM33-MIN(BM33,MAX(0,BP33-(BD33+BE33+BF33+BG33)))</f>
        <v>18.4428746676648</v>
      </c>
      <c r="BV33" s="19" t="n">
        <f aca="false">BN33-BP33</f>
        <v>0.794459520799542</v>
      </c>
      <c r="BW33" s="19" t="n">
        <f aca="false">MIN(BV33,E33*CL_SUBF/4)</f>
        <v>0.158126740334544</v>
      </c>
      <c r="BX33" s="19" t="n">
        <f aca="false">BV33-BW33</f>
        <v>0.636332780464998</v>
      </c>
      <c r="BY33" s="19" t="n">
        <f aca="false">MIN(BQ33,MAX(0,N33-(0)))</f>
        <v>12.821968703769</v>
      </c>
      <c r="BZ33" s="19" t="n">
        <f aca="false">MIN(BR33,MAX(0,N33-(BQ33)))</f>
        <v>0</v>
      </c>
      <c r="CA33" s="19" t="n">
        <f aca="false">MIN(BS33,MAX(0,N33-(BQ33+BR33)))</f>
        <v>0</v>
      </c>
      <c r="CB33" s="19" t="n">
        <f aca="false">MIN(BT33,MAX(0,N33-(BQ33+BR33+BS33)))</f>
        <v>0</v>
      </c>
      <c r="CC33" s="19" t="n">
        <f aca="false">MIN(BU33,MAX(0,N33-(BQ33+BR33+BS33+BT33)))</f>
        <v>0</v>
      </c>
      <c r="CD33" s="19" t="n">
        <f aca="false">BQ33-BY33</f>
        <v>70.3199126580105</v>
      </c>
      <c r="CE33" s="19" t="n">
        <f aca="false">BR33-BZ33</f>
        <v>44</v>
      </c>
      <c r="CF33" s="19" t="n">
        <f aca="false">BS33-CA33</f>
        <v>24</v>
      </c>
      <c r="CG33" s="19" t="n">
        <f aca="false">BT33-CB33</f>
        <v>25.775218391424</v>
      </c>
      <c r="CH33" s="19" t="n">
        <f aca="false">BU33-CC33</f>
        <v>18.4428746676648</v>
      </c>
      <c r="CI33" s="19" t="n">
        <f aca="false">MAX(0,N33-(BQ33+BR33+BS33+BT33+BU33))</f>
        <v>0</v>
      </c>
      <c r="CJ33" s="19" t="n">
        <f aca="false">BX33+CI33</f>
        <v>0.636332780464998</v>
      </c>
      <c r="CK33" s="19" t="n">
        <f aca="false">AC33+AP33+BC33+BP33</f>
        <v>0</v>
      </c>
      <c r="CL33" s="18" t="n">
        <f aca="false">IF(OR(AND(B33&lt;CL_LIFE,AB33&lt;CL_AA_TR),AND(B33&lt;CL_LIFE,AO33&lt;CL_A_TR),AND(B33&lt;CL_LIFE,BB33&lt;CL_BBB_TR),AND(B33&lt;CL_LIFE,BO33&lt;CL_BB_TR)),1,0)</f>
        <v>0</v>
      </c>
    </row>
    <row r="34" customFormat="false" ht="15" hidden="false" customHeight="false" outlineLevel="0" collapsed="false">
      <c r="B34" s="18" t="n">
        <v>30</v>
      </c>
      <c r="C34" s="18" t="n">
        <f aca="false">INT((B34-1)/4)+1</f>
        <v>8</v>
      </c>
      <c r="D34" s="20" t="n">
        <f aca="false">INDEX(CL_CDR_SEVERE,1,C34)</f>
        <v>0.04</v>
      </c>
      <c r="E34" s="19" t="n">
        <f aca="false">O33</f>
        <v>197.371462855932</v>
      </c>
      <c r="F34" s="19" t="n">
        <f aca="false">E34*(1-(1-D34)^0.25)</f>
        <v>2.00403073368198</v>
      </c>
      <c r="G34" s="19" t="n">
        <f aca="false">F34*CL_REC</f>
        <v>1.40282151357738</v>
      </c>
      <c r="H34" s="19" t="n">
        <f aca="false">F34-G34</f>
        <v>0.601209220104593</v>
      </c>
      <c r="I34" s="19" t="n">
        <f aca="false">E34-F34</f>
        <v>195.36743212225</v>
      </c>
      <c r="J34" s="19" t="n">
        <f aca="false">I34*(CL_SOFR+CL_WAS)/4</f>
        <v>3.66313935229219</v>
      </c>
      <c r="K34" s="19" t="n">
        <f aca="false">IF(B34&lt;=CL_RP,0,I34*(1-(1-CL_PP)^0.25))</f>
        <v>10.6003225201346</v>
      </c>
      <c r="L34" s="19" t="n">
        <f aca="false">IF(B34&lt;=CL_RP,I34+G34,I34-K34)</f>
        <v>184.767109602116</v>
      </c>
      <c r="M34" s="19" t="n">
        <f aca="false">IF(B34=CL_LIFE,L34*CL_PX,0)</f>
        <v>0</v>
      </c>
      <c r="N34" s="19" t="n">
        <f aca="false">IF(B34&lt;=CL_RP,0,K34+G34)+M34</f>
        <v>12.0031440337119</v>
      </c>
      <c r="O34" s="19" t="n">
        <f aca="false">IF(B34&gt;=CL_LIFE,0,L34)</f>
        <v>184.767109602116</v>
      </c>
      <c r="P34" s="19" t="n">
        <f aca="false">MIN(J34,E34*(CL_SEXP+CL_SFEE)/4)</f>
        <v>0.0986857314279662</v>
      </c>
      <c r="Q34" s="19" t="n">
        <f aca="false">J34-P34</f>
        <v>3.56445362086423</v>
      </c>
      <c r="R34" s="19" t="n">
        <f aca="false">CD33</f>
        <v>70.3199126580105</v>
      </c>
      <c r="S34" s="19" t="n">
        <f aca="false">R34*(CL_SOFR+CL_AAA_SP)/4</f>
        <v>0.922948853636388</v>
      </c>
      <c r="T34" s="19" t="n">
        <f aca="false">MIN(Q34,S34)</f>
        <v>0.922948853636388</v>
      </c>
      <c r="U34" s="19" t="n">
        <f aca="false">R34</f>
        <v>70.3199126580105</v>
      </c>
      <c r="V34" s="19" t="n">
        <f aca="false">Q34-T34</f>
        <v>2.64150476722784</v>
      </c>
      <c r="W34" s="19" t="n">
        <f aca="false">CE33</f>
        <v>44</v>
      </c>
      <c r="X34" s="19" t="n">
        <f aca="false">W34*(CL_SOFR+CL_AA_SP)/4</f>
        <v>0.6325</v>
      </c>
      <c r="Y34" s="19" t="n">
        <f aca="false">MIN(V34,X34)</f>
        <v>0.6325</v>
      </c>
      <c r="Z34" s="19" t="n">
        <f aca="false">W34</f>
        <v>44</v>
      </c>
      <c r="AA34" s="19" t="n">
        <f aca="false">V34-Y34</f>
        <v>2.00900476722784</v>
      </c>
      <c r="AB34" s="20" t="n">
        <f aca="false">IF((U34+Z34)&gt;0,(O34+N34)/(U34+Z34),9.9)</f>
        <v>1.72122466734617</v>
      </c>
      <c r="AC34" s="19" t="n">
        <f aca="false">IF(AND(B34&lt;CL_LIFE,AB34&lt;CL_AA_TR),MIN(AA34,(U34+Z34)-(O34+N34)/CL_AA_TR),0)</f>
        <v>0</v>
      </c>
      <c r="AD34" s="19" t="n">
        <f aca="false">U34-MIN(U34,MAX(0,AC34-(0)))</f>
        <v>70.3199126580105</v>
      </c>
      <c r="AE34" s="19" t="n">
        <f aca="false">Z34-MIN(Z34,MAX(0,AC34-(U34)))</f>
        <v>44</v>
      </c>
      <c r="AF34" s="19" t="n">
        <f aca="false">AJ34-MIN(AJ34,MAX(0,AC34-(U34+Z34)))</f>
        <v>24</v>
      </c>
      <c r="AG34" s="19" t="n">
        <f aca="false">AW34-MIN(AW34,MAX(0,AC34-(U34+Z34+AJ34)))</f>
        <v>25.775218391424</v>
      </c>
      <c r="AH34" s="19" t="n">
        <f aca="false">BJ34-MIN(BJ34,MAX(0,AC34-(U34+Z34+AJ34+AW34)))</f>
        <v>18.4428746676648</v>
      </c>
      <c r="AI34" s="19" t="n">
        <f aca="false">AA34-AC34</f>
        <v>2.00900476722784</v>
      </c>
      <c r="AJ34" s="19" t="n">
        <f aca="false">CF33</f>
        <v>24</v>
      </c>
      <c r="AK34" s="19" t="n">
        <f aca="false">AJ34*(CL_SOFR+CL_A_SP)/4</f>
        <v>0.369</v>
      </c>
      <c r="AL34" s="19" t="n">
        <f aca="false">MIN(AI34,AK34)</f>
        <v>0.369</v>
      </c>
      <c r="AM34" s="19" t="n">
        <f aca="false">AF34+AK34-AL34</f>
        <v>24</v>
      </c>
      <c r="AN34" s="19" t="n">
        <f aca="false">AI34-AL34</f>
        <v>1.64000476722784</v>
      </c>
      <c r="AO34" s="20" t="n">
        <f aca="false">IF((AD34+AE34+AM34)&gt;0,(O34+N34)/(AD34+AE34+AM34),9.9)</f>
        <v>1.42257358217347</v>
      </c>
      <c r="AP34" s="19" t="n">
        <f aca="false">IF(AND(B34&lt;CL_LIFE,AO34&lt;CL_A_TR),MIN(AN34,(AD34+AE34+AM34)-(O34+N34)/CL_A_TR),0)</f>
        <v>0</v>
      </c>
      <c r="AQ34" s="19" t="n">
        <f aca="false">AD34-MIN(AD34,MAX(0,AP34-(0)))</f>
        <v>70.3199126580105</v>
      </c>
      <c r="AR34" s="19" t="n">
        <f aca="false">AE34-MIN(AE34,MAX(0,AP34-(AD34)))</f>
        <v>44</v>
      </c>
      <c r="AS34" s="19" t="n">
        <f aca="false">AM34-MIN(AM34,MAX(0,AP34-(AD34+AE34)))</f>
        <v>24</v>
      </c>
      <c r="AT34" s="19" t="n">
        <f aca="false">AG34-MIN(AG34,MAX(0,AP34-(AD34+AE34+AM34)))</f>
        <v>25.775218391424</v>
      </c>
      <c r="AU34" s="19" t="n">
        <f aca="false">AH34-MIN(AH34,MAX(0,AP34-(AD34+AE34+AM34+AG34)))</f>
        <v>18.4428746676648</v>
      </c>
      <c r="AV34" s="19" t="n">
        <f aca="false">AN34-AP34</f>
        <v>1.64000476722784</v>
      </c>
      <c r="AW34" s="19" t="n">
        <f aca="false">CG33</f>
        <v>25.775218391424</v>
      </c>
      <c r="AX34" s="19" t="n">
        <f aca="false">AW34*(CL_SOFR+CL_BBB_SP)/4</f>
        <v>0.463953931045632</v>
      </c>
      <c r="AY34" s="19" t="n">
        <f aca="false">MIN(AV34,AX34)</f>
        <v>0.463953931045632</v>
      </c>
      <c r="AZ34" s="19" t="n">
        <f aca="false">AT34+AX34-AY34</f>
        <v>25.775218391424</v>
      </c>
      <c r="BA34" s="19" t="n">
        <f aca="false">AV34-AY34</f>
        <v>1.17605083618221</v>
      </c>
      <c r="BB34" s="20" t="n">
        <f aca="false">IF((AQ34+AR34+AS34+AZ34)&gt;0,(O34+N34)/(AQ34+AR34+AS34+AZ34),9.9)</f>
        <v>1.19912304757263</v>
      </c>
      <c r="BC34" s="19" t="n">
        <f aca="false">IF(AND(B34&lt;CL_LIFE,BB34&lt;CL_BBB_TR),MIN(BA34,(AQ34+AR34+AS34+AZ34)-(O34+N34)/CL_BBB_TR),0)</f>
        <v>0</v>
      </c>
      <c r="BD34" s="19" t="n">
        <f aca="false">AQ34-MIN(AQ34,MAX(0,BC34-(0)))</f>
        <v>70.3199126580105</v>
      </c>
      <c r="BE34" s="19" t="n">
        <f aca="false">AR34-MIN(AR34,MAX(0,BC34-(AQ34)))</f>
        <v>44</v>
      </c>
      <c r="BF34" s="19" t="n">
        <f aca="false">AS34-MIN(AS34,MAX(0,BC34-(AQ34+AR34)))</f>
        <v>24</v>
      </c>
      <c r="BG34" s="19" t="n">
        <f aca="false">AZ34-MIN(AZ34,MAX(0,BC34-(AQ34+AR34+AS34)))</f>
        <v>25.775218391424</v>
      </c>
      <c r="BH34" s="19" t="n">
        <f aca="false">AU34-MIN(AU34,MAX(0,BC34-(AQ34+AR34+AS34+AZ34)))</f>
        <v>18.4428746676648</v>
      </c>
      <c r="BI34" s="19" t="n">
        <f aca="false">BA34-BC34</f>
        <v>1.17605083618221</v>
      </c>
      <c r="BJ34" s="19" t="n">
        <f aca="false">CH33</f>
        <v>18.4428746676648</v>
      </c>
      <c r="BK34" s="19" t="n">
        <f aca="false">BJ34*(CL_SOFR+CL_BB_SP)/4</f>
        <v>0.456461148024703</v>
      </c>
      <c r="BL34" s="19" t="n">
        <f aca="false">MIN(BI34,BK34)</f>
        <v>0.456461148024703</v>
      </c>
      <c r="BM34" s="19" t="n">
        <f aca="false">BH34+BK34-BL34</f>
        <v>18.4428746676648</v>
      </c>
      <c r="BN34" s="19" t="n">
        <f aca="false">BI34-BL34</f>
        <v>0.719589688157505</v>
      </c>
      <c r="BO34" s="20" t="n">
        <f aca="false">IF((BD34+BE34+BF34+BG34+BM34)&gt;0,(O34+N34)/(BD34+BE34+BF34+BG34+BM34),9.9)</f>
        <v>1.07796868308502</v>
      </c>
      <c r="BP34" s="19" t="n">
        <f aca="false">IF(AND(B34&lt;CL_LIFE,BO34&lt;CL_BB_TR),MIN(BN34,(BD34+BE34+BF34+BG34+BM34)-(O34+N34)/CL_BB_TR),0)</f>
        <v>0</v>
      </c>
      <c r="BQ34" s="19" t="n">
        <f aca="false">BD34-MIN(BD34,MAX(0,BP34-(0)))</f>
        <v>70.3199126580105</v>
      </c>
      <c r="BR34" s="19" t="n">
        <f aca="false">BE34-MIN(BE34,MAX(0,BP34-(BD34)))</f>
        <v>44</v>
      </c>
      <c r="BS34" s="19" t="n">
        <f aca="false">BF34-MIN(BF34,MAX(0,BP34-(BD34+BE34)))</f>
        <v>24</v>
      </c>
      <c r="BT34" s="19" t="n">
        <f aca="false">BG34-MIN(BG34,MAX(0,BP34-(BD34+BE34+BF34)))</f>
        <v>25.775218391424</v>
      </c>
      <c r="BU34" s="19" t="n">
        <f aca="false">BM34-MIN(BM34,MAX(0,BP34-(BD34+BE34+BF34+BG34)))</f>
        <v>18.4428746676648</v>
      </c>
      <c r="BV34" s="19" t="n">
        <f aca="false">BN34-BP34</f>
        <v>0.719589688157505</v>
      </c>
      <c r="BW34" s="19" t="n">
        <f aca="false">MIN(BV34,E34*CL_SUBF/4)</f>
        <v>0.148028597141949</v>
      </c>
      <c r="BX34" s="19" t="n">
        <f aca="false">BV34-BW34</f>
        <v>0.571561091015556</v>
      </c>
      <c r="BY34" s="19" t="n">
        <f aca="false">MIN(BQ34,MAX(0,N34-(0)))</f>
        <v>12.0031440337119</v>
      </c>
      <c r="BZ34" s="19" t="n">
        <f aca="false">MIN(BR34,MAX(0,N34-(BQ34)))</f>
        <v>0</v>
      </c>
      <c r="CA34" s="19" t="n">
        <f aca="false">MIN(BS34,MAX(0,N34-(BQ34+BR34)))</f>
        <v>0</v>
      </c>
      <c r="CB34" s="19" t="n">
        <f aca="false">MIN(BT34,MAX(0,N34-(BQ34+BR34+BS34)))</f>
        <v>0</v>
      </c>
      <c r="CC34" s="19" t="n">
        <f aca="false">MIN(BU34,MAX(0,N34-(BQ34+BR34+BS34+BT34)))</f>
        <v>0</v>
      </c>
      <c r="CD34" s="19" t="n">
        <f aca="false">BQ34-BY34</f>
        <v>58.3167686242985</v>
      </c>
      <c r="CE34" s="19" t="n">
        <f aca="false">BR34-BZ34</f>
        <v>44</v>
      </c>
      <c r="CF34" s="19" t="n">
        <f aca="false">BS34-CA34</f>
        <v>24</v>
      </c>
      <c r="CG34" s="19" t="n">
        <f aca="false">BT34-CB34</f>
        <v>25.775218391424</v>
      </c>
      <c r="CH34" s="19" t="n">
        <f aca="false">BU34-CC34</f>
        <v>18.4428746676648</v>
      </c>
      <c r="CI34" s="19" t="n">
        <f aca="false">MAX(0,N34-(BQ34+BR34+BS34+BT34+BU34))</f>
        <v>0</v>
      </c>
      <c r="CJ34" s="19" t="n">
        <f aca="false">BX34+CI34</f>
        <v>0.571561091015556</v>
      </c>
      <c r="CK34" s="19" t="n">
        <f aca="false">AC34+AP34+BC34+BP34</f>
        <v>0</v>
      </c>
      <c r="CL34" s="18" t="n">
        <f aca="false">IF(OR(AND(B34&lt;CL_LIFE,AB34&lt;CL_AA_TR),AND(B34&lt;CL_LIFE,AO34&lt;CL_A_TR),AND(B34&lt;CL_LIFE,BB34&lt;CL_BBB_TR),AND(B34&lt;CL_LIFE,BO34&lt;CL_BB_TR)),1,0)</f>
        <v>0</v>
      </c>
    </row>
    <row r="35" customFormat="false" ht="15" hidden="false" customHeight="false" outlineLevel="0" collapsed="false">
      <c r="B35" s="18" t="n">
        <v>31</v>
      </c>
      <c r="C35" s="18" t="n">
        <f aca="false">INT((B35-1)/4)+1</f>
        <v>8</v>
      </c>
      <c r="D35" s="20" t="n">
        <f aca="false">INDEX(CL_CDR_SEVERE,1,C35)</f>
        <v>0.04</v>
      </c>
      <c r="E35" s="19" t="n">
        <f aca="false">O34</f>
        <v>184.767109602116</v>
      </c>
      <c r="F35" s="19" t="n">
        <f aca="false">E35*(1-(1-D35)^0.25)</f>
        <v>1.87605118216358</v>
      </c>
      <c r="G35" s="19" t="n">
        <f aca="false">F35*CL_REC</f>
        <v>1.3132358275145</v>
      </c>
      <c r="H35" s="19" t="n">
        <f aca="false">F35-G35</f>
        <v>0.562815354649073</v>
      </c>
      <c r="I35" s="19" t="n">
        <f aca="false">E35-F35</f>
        <v>182.891058419952</v>
      </c>
      <c r="J35" s="19" t="n">
        <f aca="false">I35*(CL_SOFR+CL_WAS)/4</f>
        <v>3.4292073453741</v>
      </c>
      <c r="K35" s="19" t="n">
        <f aca="false">IF(B35&lt;=CL_RP,0,I35*(1-(1-CL_PP)^0.25))</f>
        <v>9.92337455757278</v>
      </c>
      <c r="L35" s="19" t="n">
        <f aca="false">IF(B35&lt;=CL_RP,I35+G35,I35-K35)</f>
        <v>172.967683862379</v>
      </c>
      <c r="M35" s="19" t="n">
        <f aca="false">IF(B35=CL_LIFE,L35*CL_PX,0)</f>
        <v>0</v>
      </c>
      <c r="N35" s="19" t="n">
        <f aca="false">IF(B35&lt;=CL_RP,0,K35+G35)+M35</f>
        <v>11.2366103850873</v>
      </c>
      <c r="O35" s="19" t="n">
        <f aca="false">IF(B35&gt;=CL_LIFE,0,L35)</f>
        <v>172.967683862379</v>
      </c>
      <c r="P35" s="19" t="n">
        <f aca="false">MIN(J35,E35*(CL_SEXP+CL_SFEE)/4)</f>
        <v>0.0923835548010579</v>
      </c>
      <c r="Q35" s="19" t="n">
        <f aca="false">J35-P35</f>
        <v>3.33682379057305</v>
      </c>
      <c r="R35" s="19" t="n">
        <f aca="false">CD34</f>
        <v>58.3167686242985</v>
      </c>
      <c r="S35" s="19" t="n">
        <f aca="false">R35*(CL_SOFR+CL_AAA_SP)/4</f>
        <v>0.765407588193918</v>
      </c>
      <c r="T35" s="19" t="n">
        <f aca="false">MIN(Q35,S35)</f>
        <v>0.765407588193918</v>
      </c>
      <c r="U35" s="19" t="n">
        <f aca="false">R35</f>
        <v>58.3167686242985</v>
      </c>
      <c r="V35" s="19" t="n">
        <f aca="false">Q35-T35</f>
        <v>2.57141620237913</v>
      </c>
      <c r="W35" s="19" t="n">
        <f aca="false">CE34</f>
        <v>44</v>
      </c>
      <c r="X35" s="19" t="n">
        <f aca="false">W35*(CL_SOFR+CL_AA_SP)/4</f>
        <v>0.6325</v>
      </c>
      <c r="Y35" s="19" t="n">
        <f aca="false">MIN(V35,X35)</f>
        <v>0.6325</v>
      </c>
      <c r="Z35" s="19" t="n">
        <f aca="false">W35</f>
        <v>44</v>
      </c>
      <c r="AA35" s="19" t="n">
        <f aca="false">V35-Y35</f>
        <v>1.93891620237913</v>
      </c>
      <c r="AB35" s="20" t="n">
        <f aca="false">IF((U35+Z35)&gt;0,(O35+N35)/(U35+Z35),9.9)</f>
        <v>1.80033338351267</v>
      </c>
      <c r="AC35" s="19" t="n">
        <f aca="false">IF(AND(B35&lt;CL_LIFE,AB35&lt;CL_AA_TR),MIN(AA35,(U35+Z35)-(O35+N35)/CL_AA_TR),0)</f>
        <v>0</v>
      </c>
      <c r="AD35" s="19" t="n">
        <f aca="false">U35-MIN(U35,MAX(0,AC35-(0)))</f>
        <v>58.3167686242985</v>
      </c>
      <c r="AE35" s="19" t="n">
        <f aca="false">Z35-MIN(Z35,MAX(0,AC35-(U35)))</f>
        <v>44</v>
      </c>
      <c r="AF35" s="19" t="n">
        <f aca="false">AJ35-MIN(AJ35,MAX(0,AC35-(U35+Z35)))</f>
        <v>24</v>
      </c>
      <c r="AG35" s="19" t="n">
        <f aca="false">AW35-MIN(AW35,MAX(0,AC35-(U35+Z35+AJ35)))</f>
        <v>25.775218391424</v>
      </c>
      <c r="AH35" s="19" t="n">
        <f aca="false">BJ35-MIN(BJ35,MAX(0,AC35-(U35+Z35+AJ35+AW35)))</f>
        <v>18.4428746676648</v>
      </c>
      <c r="AI35" s="19" t="n">
        <f aca="false">AA35-AC35</f>
        <v>1.93891620237913</v>
      </c>
      <c r="AJ35" s="19" t="n">
        <f aca="false">CF34</f>
        <v>24</v>
      </c>
      <c r="AK35" s="19" t="n">
        <f aca="false">AJ35*(CL_SOFR+CL_A_SP)/4</f>
        <v>0.369</v>
      </c>
      <c r="AL35" s="19" t="n">
        <f aca="false">MIN(AI35,AK35)</f>
        <v>0.369</v>
      </c>
      <c r="AM35" s="19" t="n">
        <f aca="false">AF35+AK35-AL35</f>
        <v>24</v>
      </c>
      <c r="AN35" s="19" t="n">
        <f aca="false">AI35-AL35</f>
        <v>1.56991620237913</v>
      </c>
      <c r="AO35" s="20" t="n">
        <f aca="false">IF((AD35+AE35+AM35)&gt;0,(O35+N35)/(AD35+AE35+AM35),9.9)</f>
        <v>1.45827269216601</v>
      </c>
      <c r="AP35" s="19" t="n">
        <f aca="false">IF(AND(B35&lt;CL_LIFE,AO35&lt;CL_A_TR),MIN(AN35,(AD35+AE35+AM35)-(O35+N35)/CL_A_TR),0)</f>
        <v>0</v>
      </c>
      <c r="AQ35" s="19" t="n">
        <f aca="false">AD35-MIN(AD35,MAX(0,AP35-(0)))</f>
        <v>58.3167686242985</v>
      </c>
      <c r="AR35" s="19" t="n">
        <f aca="false">AE35-MIN(AE35,MAX(0,AP35-(AD35)))</f>
        <v>44</v>
      </c>
      <c r="AS35" s="19" t="n">
        <f aca="false">AM35-MIN(AM35,MAX(0,AP35-(AD35+AE35)))</f>
        <v>24</v>
      </c>
      <c r="AT35" s="19" t="n">
        <f aca="false">AG35-MIN(AG35,MAX(0,AP35-(AD35+AE35+AM35)))</f>
        <v>25.775218391424</v>
      </c>
      <c r="AU35" s="19" t="n">
        <f aca="false">AH35-MIN(AH35,MAX(0,AP35-(AD35+AE35+AM35+AG35)))</f>
        <v>18.4428746676648</v>
      </c>
      <c r="AV35" s="19" t="n">
        <f aca="false">AN35-AP35</f>
        <v>1.56991620237913</v>
      </c>
      <c r="AW35" s="19" t="n">
        <f aca="false">CG34</f>
        <v>25.775218391424</v>
      </c>
      <c r="AX35" s="19" t="n">
        <f aca="false">AW35*(CL_SOFR+CL_BBB_SP)/4</f>
        <v>0.463953931045632</v>
      </c>
      <c r="AY35" s="19" t="n">
        <f aca="false">MIN(AV35,AX35)</f>
        <v>0.463953931045632</v>
      </c>
      <c r="AZ35" s="19" t="n">
        <f aca="false">AT35+AX35-AY35</f>
        <v>25.775218391424</v>
      </c>
      <c r="BA35" s="19" t="n">
        <f aca="false">AV35-AY35</f>
        <v>1.1059622713335</v>
      </c>
      <c r="BB35" s="20" t="n">
        <f aca="false">IF((AQ35+AR35+AS35+AZ35)&gt;0,(O35+N35)/(AQ35+AR35+AS35+AZ35),9.9)</f>
        <v>1.21113740350058</v>
      </c>
      <c r="BC35" s="19" t="n">
        <f aca="false">IF(AND(B35&lt;CL_LIFE,BB35&lt;CL_BBB_TR),MIN(BA35,(AQ35+AR35+AS35+AZ35)-(O35+N35)/CL_BBB_TR),0)</f>
        <v>0</v>
      </c>
      <c r="BD35" s="19" t="n">
        <f aca="false">AQ35-MIN(AQ35,MAX(0,BC35-(0)))</f>
        <v>58.3167686242985</v>
      </c>
      <c r="BE35" s="19" t="n">
        <f aca="false">AR35-MIN(AR35,MAX(0,BC35-(AQ35)))</f>
        <v>44</v>
      </c>
      <c r="BF35" s="19" t="n">
        <f aca="false">AS35-MIN(AS35,MAX(0,BC35-(AQ35+AR35)))</f>
        <v>24</v>
      </c>
      <c r="BG35" s="19" t="n">
        <f aca="false">AZ35-MIN(AZ35,MAX(0,BC35-(AQ35+AR35+AS35)))</f>
        <v>25.775218391424</v>
      </c>
      <c r="BH35" s="19" t="n">
        <f aca="false">AU35-MIN(AU35,MAX(0,BC35-(AQ35+AR35+AS35+AZ35)))</f>
        <v>18.4428746676648</v>
      </c>
      <c r="BI35" s="19" t="n">
        <f aca="false">BA35-BC35</f>
        <v>1.1059622713335</v>
      </c>
      <c r="BJ35" s="19" t="n">
        <f aca="false">CH34</f>
        <v>18.4428746676648</v>
      </c>
      <c r="BK35" s="19" t="n">
        <f aca="false">BJ35*(CL_SOFR+CL_BB_SP)/4</f>
        <v>0.456461148024703</v>
      </c>
      <c r="BL35" s="19" t="n">
        <f aca="false">MIN(BI35,BK35)</f>
        <v>0.456461148024703</v>
      </c>
      <c r="BM35" s="19" t="n">
        <f aca="false">BH35+BK35-BL35</f>
        <v>18.4428746676648</v>
      </c>
      <c r="BN35" s="19" t="n">
        <f aca="false">BI35-BL35</f>
        <v>0.649501123308793</v>
      </c>
      <c r="BO35" s="20" t="n">
        <f aca="false">IF((BD35+BE35+BF35+BG35+BM35)&gt;0,(O35+N35)/(BD35+BE35+BF35+BG35+BM35),9.9)</f>
        <v>1.08015623567607</v>
      </c>
      <c r="BP35" s="19" t="n">
        <f aca="false">IF(AND(B35&lt;CL_LIFE,BO35&lt;CL_BB_TR),MIN(BN35,(BD35+BE35+BF35+BG35+BM35)-(O35+N35)/CL_BB_TR),0)</f>
        <v>0</v>
      </c>
      <c r="BQ35" s="19" t="n">
        <f aca="false">BD35-MIN(BD35,MAX(0,BP35-(0)))</f>
        <v>58.3167686242985</v>
      </c>
      <c r="BR35" s="19" t="n">
        <f aca="false">BE35-MIN(BE35,MAX(0,BP35-(BD35)))</f>
        <v>44</v>
      </c>
      <c r="BS35" s="19" t="n">
        <f aca="false">BF35-MIN(BF35,MAX(0,BP35-(BD35+BE35)))</f>
        <v>24</v>
      </c>
      <c r="BT35" s="19" t="n">
        <f aca="false">BG35-MIN(BG35,MAX(0,BP35-(BD35+BE35+BF35)))</f>
        <v>25.775218391424</v>
      </c>
      <c r="BU35" s="19" t="n">
        <f aca="false">BM35-MIN(BM35,MAX(0,BP35-(BD35+BE35+BF35+BG35)))</f>
        <v>18.4428746676648</v>
      </c>
      <c r="BV35" s="19" t="n">
        <f aca="false">BN35-BP35</f>
        <v>0.649501123308793</v>
      </c>
      <c r="BW35" s="19" t="n">
        <f aca="false">MIN(BV35,E35*CL_SUBF/4)</f>
        <v>0.138575332201587</v>
      </c>
      <c r="BX35" s="19" t="n">
        <f aca="false">BV35-BW35</f>
        <v>0.510925791107206</v>
      </c>
      <c r="BY35" s="19" t="n">
        <f aca="false">MIN(BQ35,MAX(0,N35-(0)))</f>
        <v>11.2366103850873</v>
      </c>
      <c r="BZ35" s="19" t="n">
        <f aca="false">MIN(BR35,MAX(0,N35-(BQ35)))</f>
        <v>0</v>
      </c>
      <c r="CA35" s="19" t="n">
        <f aca="false">MIN(BS35,MAX(0,N35-(BQ35+BR35)))</f>
        <v>0</v>
      </c>
      <c r="CB35" s="19" t="n">
        <f aca="false">MIN(BT35,MAX(0,N35-(BQ35+BR35+BS35)))</f>
        <v>0</v>
      </c>
      <c r="CC35" s="19" t="n">
        <f aca="false">MIN(BU35,MAX(0,N35-(BQ35+BR35+BS35+BT35)))</f>
        <v>0</v>
      </c>
      <c r="CD35" s="19" t="n">
        <f aca="false">BQ35-BY35</f>
        <v>47.0801582392113</v>
      </c>
      <c r="CE35" s="19" t="n">
        <f aca="false">BR35-BZ35</f>
        <v>44</v>
      </c>
      <c r="CF35" s="19" t="n">
        <f aca="false">BS35-CA35</f>
        <v>24</v>
      </c>
      <c r="CG35" s="19" t="n">
        <f aca="false">BT35-CB35</f>
        <v>25.775218391424</v>
      </c>
      <c r="CH35" s="19" t="n">
        <f aca="false">BU35-CC35</f>
        <v>18.4428746676648</v>
      </c>
      <c r="CI35" s="19" t="n">
        <f aca="false">MAX(0,N35-(BQ35+BR35+BS35+BT35+BU35))</f>
        <v>0</v>
      </c>
      <c r="CJ35" s="19" t="n">
        <f aca="false">BX35+CI35</f>
        <v>0.510925791107206</v>
      </c>
      <c r="CK35" s="19" t="n">
        <f aca="false">AC35+AP35+BC35+BP35</f>
        <v>0</v>
      </c>
      <c r="CL35" s="18" t="n">
        <f aca="false">IF(OR(AND(B35&lt;CL_LIFE,AB35&lt;CL_AA_TR),AND(B35&lt;CL_LIFE,AO35&lt;CL_A_TR),AND(B35&lt;CL_LIFE,BB35&lt;CL_BBB_TR),AND(B35&lt;CL_LIFE,BO35&lt;CL_BB_TR)),1,0)</f>
        <v>0</v>
      </c>
    </row>
    <row r="36" customFormat="false" ht="15" hidden="false" customHeight="false" outlineLevel="0" collapsed="false">
      <c r="B36" s="18" t="n">
        <v>32</v>
      </c>
      <c r="C36" s="18" t="n">
        <f aca="false">INT((B36-1)/4)+1</f>
        <v>8</v>
      </c>
      <c r="D36" s="20" t="n">
        <f aca="false">INDEX(CL_CDR_SEVERE,1,C36)</f>
        <v>0.04</v>
      </c>
      <c r="E36" s="19" t="n">
        <f aca="false">O35</f>
        <v>172.967683862379</v>
      </c>
      <c r="F36" s="19" t="n">
        <f aca="false">E36*(1-(1-D36)^0.25)</f>
        <v>1.756244542034</v>
      </c>
      <c r="G36" s="19" t="n">
        <f aca="false">F36*CL_REC</f>
        <v>1.2293711794238</v>
      </c>
      <c r="H36" s="19" t="n">
        <f aca="false">F36-G36</f>
        <v>0.526873362610199</v>
      </c>
      <c r="I36" s="19" t="n">
        <f aca="false">E36-F36</f>
        <v>171.211439320345</v>
      </c>
      <c r="J36" s="19" t="n">
        <f aca="false">I36*(CL_SOFR+CL_WAS)/4</f>
        <v>3.21021448725648</v>
      </c>
      <c r="K36" s="19" t="n">
        <f aca="false">IF(B36&lt;=CL_RP,0,I36*(1-(1-CL_PP)^0.25))</f>
        <v>9.28965721777234</v>
      </c>
      <c r="L36" s="19" t="n">
        <f aca="false">IF(B36&lt;=CL_RP,I36+G36,I36-K36)</f>
        <v>161.921782102573</v>
      </c>
      <c r="M36" s="19" t="n">
        <f aca="false">IF(B36=CL_LIFE,L36*CL_PX,0)</f>
        <v>160.302564281547</v>
      </c>
      <c r="N36" s="19" t="n">
        <f aca="false">IF(B36&lt;=CL_RP,0,K36+G36)+M36</f>
        <v>170.821592678743</v>
      </c>
      <c r="O36" s="19" t="n">
        <f aca="false">IF(B36&gt;=CL_LIFE,0,L36)</f>
        <v>0</v>
      </c>
      <c r="P36" s="19" t="n">
        <f aca="false">MIN(J36,E36*(CL_SEXP+CL_SFEE)/4)</f>
        <v>0.0864838419311897</v>
      </c>
      <c r="Q36" s="19" t="n">
        <f aca="false">J36-P36</f>
        <v>3.12373064532529</v>
      </c>
      <c r="R36" s="19" t="n">
        <f aca="false">CD35</f>
        <v>47.0801582392113</v>
      </c>
      <c r="S36" s="19" t="n">
        <f aca="false">R36*(CL_SOFR+CL_AAA_SP)/4</f>
        <v>0.617927076889648</v>
      </c>
      <c r="T36" s="19" t="n">
        <f aca="false">MIN(Q36,S36)</f>
        <v>0.617927076889648</v>
      </c>
      <c r="U36" s="19" t="n">
        <f aca="false">R36</f>
        <v>47.0801582392113</v>
      </c>
      <c r="V36" s="19" t="n">
        <f aca="false">Q36-T36</f>
        <v>2.50580356843564</v>
      </c>
      <c r="W36" s="19" t="n">
        <f aca="false">CE35</f>
        <v>44</v>
      </c>
      <c r="X36" s="19" t="n">
        <f aca="false">W36*(CL_SOFR+CL_AA_SP)/4</f>
        <v>0.6325</v>
      </c>
      <c r="Y36" s="19" t="n">
        <f aca="false">MIN(V36,X36)</f>
        <v>0.6325</v>
      </c>
      <c r="Z36" s="19" t="n">
        <f aca="false">W36</f>
        <v>44</v>
      </c>
      <c r="AA36" s="19" t="n">
        <f aca="false">V36-Y36</f>
        <v>1.87330356843564</v>
      </c>
      <c r="AB36" s="20" t="n">
        <f aca="false">IF((U36+Z36)&gt;0,(O36+N36)/(U36+Z36),9.9)</f>
        <v>1.87550829929501</v>
      </c>
      <c r="AC36" s="19" t="n">
        <f aca="false">IF(AND(B36&lt;CL_LIFE,AB36&lt;CL_AA_TR),MIN(AA36,(U36+Z36)-(O36+N36)/CL_AA_TR),0)</f>
        <v>0</v>
      </c>
      <c r="AD36" s="19" t="n">
        <f aca="false">U36-MIN(U36,MAX(0,AC36-(0)))</f>
        <v>47.0801582392113</v>
      </c>
      <c r="AE36" s="19" t="n">
        <f aca="false">Z36-MIN(Z36,MAX(0,AC36-(U36)))</f>
        <v>44</v>
      </c>
      <c r="AF36" s="19" t="n">
        <f aca="false">AJ36-MIN(AJ36,MAX(0,AC36-(U36+Z36)))</f>
        <v>24</v>
      </c>
      <c r="AG36" s="19" t="n">
        <f aca="false">AW36-MIN(AW36,MAX(0,AC36-(U36+Z36+AJ36)))</f>
        <v>25.775218391424</v>
      </c>
      <c r="AH36" s="19" t="n">
        <f aca="false">BJ36-MIN(BJ36,MAX(0,AC36-(U36+Z36+AJ36+AW36)))</f>
        <v>18.4428746676648</v>
      </c>
      <c r="AI36" s="19" t="n">
        <f aca="false">AA36-AC36</f>
        <v>1.87330356843564</v>
      </c>
      <c r="AJ36" s="19" t="n">
        <f aca="false">CF35</f>
        <v>24</v>
      </c>
      <c r="AK36" s="19" t="n">
        <f aca="false">AJ36*(CL_SOFR+CL_A_SP)/4</f>
        <v>0.369</v>
      </c>
      <c r="AL36" s="19" t="n">
        <f aca="false">MIN(AI36,AK36)</f>
        <v>0.369</v>
      </c>
      <c r="AM36" s="19" t="n">
        <f aca="false">AF36+AK36-AL36</f>
        <v>24</v>
      </c>
      <c r="AN36" s="19" t="n">
        <f aca="false">AI36-AL36</f>
        <v>1.50430356843564</v>
      </c>
      <c r="AO36" s="20" t="n">
        <f aca="false">IF((AD36+AE36+AM36)&gt;0,(O36+N36)/(AD36+AE36+AM36),9.9)</f>
        <v>1.4843705056754</v>
      </c>
      <c r="AP36" s="19" t="n">
        <f aca="false">IF(AND(B36&lt;CL_LIFE,AO36&lt;CL_A_TR),MIN(AN36,(AD36+AE36+AM36)-(O36+N36)/CL_A_TR),0)</f>
        <v>0</v>
      </c>
      <c r="AQ36" s="19" t="n">
        <f aca="false">AD36-MIN(AD36,MAX(0,AP36-(0)))</f>
        <v>47.0801582392113</v>
      </c>
      <c r="AR36" s="19" t="n">
        <f aca="false">AE36-MIN(AE36,MAX(0,AP36-(AD36)))</f>
        <v>44</v>
      </c>
      <c r="AS36" s="19" t="n">
        <f aca="false">AM36-MIN(AM36,MAX(0,AP36-(AD36+AE36)))</f>
        <v>24</v>
      </c>
      <c r="AT36" s="19" t="n">
        <f aca="false">AG36-MIN(AG36,MAX(0,AP36-(AD36+AE36+AM36)))</f>
        <v>25.775218391424</v>
      </c>
      <c r="AU36" s="19" t="n">
        <f aca="false">AH36-MIN(AH36,MAX(0,AP36-(AD36+AE36+AM36+AG36)))</f>
        <v>18.4428746676648</v>
      </c>
      <c r="AV36" s="19" t="n">
        <f aca="false">AN36-AP36</f>
        <v>1.50430356843564</v>
      </c>
      <c r="AW36" s="19" t="n">
        <f aca="false">CG35</f>
        <v>25.775218391424</v>
      </c>
      <c r="AX36" s="19" t="n">
        <f aca="false">AW36*(CL_SOFR+CL_BBB_SP)/4</f>
        <v>0.463953931045632</v>
      </c>
      <c r="AY36" s="19" t="n">
        <f aca="false">MIN(AV36,AX36)</f>
        <v>0.463953931045632</v>
      </c>
      <c r="AZ36" s="19" t="n">
        <f aca="false">AT36+AX36-AY36</f>
        <v>25.775218391424</v>
      </c>
      <c r="BA36" s="19" t="n">
        <f aca="false">AV36-AY36</f>
        <v>1.04034963739001</v>
      </c>
      <c r="BB36" s="20" t="n">
        <f aca="false">IF((AQ36+AR36+AS36+AZ36)&gt;0,(O36+N36)/(AQ36+AR36+AS36+AZ36),9.9)</f>
        <v>1.21274456655417</v>
      </c>
      <c r="BC36" s="19" t="n">
        <f aca="false">IF(AND(B36&lt;CL_LIFE,BB36&lt;CL_BBB_TR),MIN(BA36,(AQ36+AR36+AS36+AZ36)-(O36+N36)/CL_BBB_TR),0)</f>
        <v>0</v>
      </c>
      <c r="BD36" s="19" t="n">
        <f aca="false">AQ36-MIN(AQ36,MAX(0,BC36-(0)))</f>
        <v>47.0801582392113</v>
      </c>
      <c r="BE36" s="19" t="n">
        <f aca="false">AR36-MIN(AR36,MAX(0,BC36-(AQ36)))</f>
        <v>44</v>
      </c>
      <c r="BF36" s="19" t="n">
        <f aca="false">AS36-MIN(AS36,MAX(0,BC36-(AQ36+AR36)))</f>
        <v>24</v>
      </c>
      <c r="BG36" s="19" t="n">
        <f aca="false">AZ36-MIN(AZ36,MAX(0,BC36-(AQ36+AR36+AS36)))</f>
        <v>25.775218391424</v>
      </c>
      <c r="BH36" s="19" t="n">
        <f aca="false">AU36-MIN(AU36,MAX(0,BC36-(AQ36+AR36+AS36+AZ36)))</f>
        <v>18.4428746676648</v>
      </c>
      <c r="BI36" s="19" t="n">
        <f aca="false">BA36-BC36</f>
        <v>1.04034963739001</v>
      </c>
      <c r="BJ36" s="19" t="n">
        <f aca="false">CH35</f>
        <v>18.4428746676648</v>
      </c>
      <c r="BK36" s="19" t="n">
        <f aca="false">BJ36*(CL_SOFR+CL_BB_SP)/4</f>
        <v>0.456461148024703</v>
      </c>
      <c r="BL36" s="19" t="n">
        <f aca="false">MIN(BI36,BK36)</f>
        <v>0.456461148024703</v>
      </c>
      <c r="BM36" s="19" t="n">
        <f aca="false">BH36+BK36-BL36</f>
        <v>18.4428746676648</v>
      </c>
      <c r="BN36" s="19" t="n">
        <f aca="false">BI36-BL36</f>
        <v>0.583888489365305</v>
      </c>
      <c r="BO36" s="20" t="n">
        <f aca="false">IF((BD36+BE36+BF36+BG36+BM36)&gt;0,(O36+N36)/(BD36+BE36+BF36+BG36+BM36),9.9)</f>
        <v>1.07233815366162</v>
      </c>
      <c r="BP36" s="19" t="n">
        <f aca="false">IF(AND(B36&lt;CL_LIFE,BO36&lt;CL_BB_TR),MIN(BN36,(BD36+BE36+BF36+BG36+BM36)-(O36+N36)/CL_BB_TR),0)</f>
        <v>0</v>
      </c>
      <c r="BQ36" s="19" t="n">
        <f aca="false">BD36-MIN(BD36,MAX(0,BP36-(0)))</f>
        <v>47.0801582392113</v>
      </c>
      <c r="BR36" s="19" t="n">
        <f aca="false">BE36-MIN(BE36,MAX(0,BP36-(BD36)))</f>
        <v>44</v>
      </c>
      <c r="BS36" s="19" t="n">
        <f aca="false">BF36-MIN(BF36,MAX(0,BP36-(BD36+BE36)))</f>
        <v>24</v>
      </c>
      <c r="BT36" s="19" t="n">
        <f aca="false">BG36-MIN(BG36,MAX(0,BP36-(BD36+BE36+BF36)))</f>
        <v>25.775218391424</v>
      </c>
      <c r="BU36" s="19" t="n">
        <f aca="false">BM36-MIN(BM36,MAX(0,BP36-(BD36+BE36+BF36+BG36)))</f>
        <v>18.4428746676648</v>
      </c>
      <c r="BV36" s="19" t="n">
        <f aca="false">BN36-BP36</f>
        <v>0.583888489365305</v>
      </c>
      <c r="BW36" s="19" t="n">
        <f aca="false">MIN(BV36,E36*CL_SUBF/4)</f>
        <v>0.129725762896785</v>
      </c>
      <c r="BX36" s="19" t="n">
        <f aca="false">BV36-BW36</f>
        <v>0.45416272646852</v>
      </c>
      <c r="BY36" s="19" t="n">
        <f aca="false">MIN(BQ36,MAX(0,N36-(0)))</f>
        <v>47.0801582392113</v>
      </c>
      <c r="BZ36" s="19" t="n">
        <f aca="false">MIN(BR36,MAX(0,N36-(BQ36)))</f>
        <v>44</v>
      </c>
      <c r="CA36" s="19" t="n">
        <f aca="false">MIN(BS36,MAX(0,N36-(BQ36+BR36)))</f>
        <v>24</v>
      </c>
      <c r="CB36" s="19" t="n">
        <f aca="false">MIN(BT36,MAX(0,N36-(BQ36+BR36+BS36)))</f>
        <v>25.775218391424</v>
      </c>
      <c r="CC36" s="19" t="n">
        <f aca="false">MIN(BU36,MAX(0,N36-(BQ36+BR36+BS36+BT36)))</f>
        <v>18.4428746676648</v>
      </c>
      <c r="CD36" s="19" t="n">
        <f aca="false">BQ36-BY36</f>
        <v>0</v>
      </c>
      <c r="CE36" s="19" t="n">
        <f aca="false">BR36-BZ36</f>
        <v>0</v>
      </c>
      <c r="CF36" s="19" t="n">
        <f aca="false">BS36-CA36</f>
        <v>0</v>
      </c>
      <c r="CG36" s="19" t="n">
        <f aca="false">BT36-CB36</f>
        <v>0</v>
      </c>
      <c r="CH36" s="19" t="n">
        <f aca="false">BU36-CC36</f>
        <v>0</v>
      </c>
      <c r="CI36" s="19" t="n">
        <f aca="false">MAX(0,N36-(BQ36+BR36+BS36+BT36+BU36))</f>
        <v>11.5233413804435</v>
      </c>
      <c r="CJ36" s="19" t="n">
        <f aca="false">BX36+CI36</f>
        <v>11.977504106912</v>
      </c>
      <c r="CK36" s="19" t="n">
        <f aca="false">AC36+AP36+BC36+BP36</f>
        <v>0</v>
      </c>
      <c r="CL36" s="18" t="n">
        <f aca="false">IF(OR(AND(B36&lt;CL_LIFE,AB36&lt;CL_AA_TR),AND(B36&lt;CL_LIFE,AO36&lt;CL_A_TR),AND(B36&lt;CL_LIFE,BB36&lt;CL_BBB_TR),AND(B36&lt;CL_LIFE,BO36&lt;CL_BB_TR)),1,0)</f>
        <v>0</v>
      </c>
    </row>
    <row r="38" customFormat="false" ht="15" hidden="false" customHeight="false" outlineLevel="0" collapsed="false">
      <c r="B38" s="3" t="s">
        <v>208</v>
      </c>
    </row>
    <row r="39" customFormat="false" ht="15" hidden="false" customHeight="false" outlineLevel="0" collapsed="false">
      <c r="B39" s="2" t="s">
        <v>305</v>
      </c>
      <c r="E39" s="12" t="n">
        <f aca="false">-CL_EQ</f>
        <v>-44</v>
      </c>
      <c r="F39" s="12" t="n">
        <f aca="false">CJ5</f>
        <v>1.83934800575965</v>
      </c>
      <c r="G39" s="12" t="n">
        <f aca="false">CJ6</f>
        <v>1.81825741242142</v>
      </c>
      <c r="H39" s="12" t="n">
        <f aca="false">CJ7</f>
        <v>1.79723106271289</v>
      </c>
      <c r="I39" s="12" t="n">
        <f aca="false">CJ8</f>
        <v>1.77626876094284</v>
      </c>
      <c r="J39" s="12" t="n">
        <f aca="false">CJ9</f>
        <v>1.59756178864191</v>
      </c>
      <c r="K39" s="12" t="n">
        <f aca="false">CJ10</f>
        <v>1.53451037771227</v>
      </c>
      <c r="L39" s="12" t="n">
        <f aca="false">CJ11</f>
        <v>1.47205391495072</v>
      </c>
      <c r="M39" s="12" t="n">
        <f aca="false">CJ12</f>
        <v>1.41018678647301</v>
      </c>
      <c r="N39" s="12" t="n">
        <f aca="false">CJ13</f>
        <v>0</v>
      </c>
      <c r="O39" s="12" t="n">
        <f aca="false">CJ14</f>
        <v>0</v>
      </c>
      <c r="P39" s="12" t="n">
        <f aca="false">CJ15</f>
        <v>0</v>
      </c>
      <c r="Q39" s="12" t="n">
        <f aca="false">CJ16</f>
        <v>0</v>
      </c>
      <c r="R39" s="12" t="n">
        <f aca="false">CJ17</f>
        <v>0</v>
      </c>
      <c r="S39" s="12" t="n">
        <f aca="false">CJ18</f>
        <v>0</v>
      </c>
      <c r="T39" s="12" t="n">
        <f aca="false">CJ19</f>
        <v>0</v>
      </c>
      <c r="U39" s="12" t="n">
        <f aca="false">CJ20</f>
        <v>0</v>
      </c>
      <c r="V39" s="12" t="n">
        <f aca="false">CJ21</f>
        <v>0</v>
      </c>
      <c r="W39" s="12" t="n">
        <f aca="false">CJ22</f>
        <v>0</v>
      </c>
      <c r="X39" s="12" t="n">
        <f aca="false">CJ23</f>
        <v>0</v>
      </c>
      <c r="Y39" s="12" t="n">
        <f aca="false">CJ24</f>
        <v>0</v>
      </c>
      <c r="Z39" s="12" t="n">
        <f aca="false">CJ25</f>
        <v>0</v>
      </c>
      <c r="AA39" s="12" t="n">
        <f aca="false">CJ26</f>
        <v>0.688292961026403</v>
      </c>
      <c r="AB39" s="12" t="n">
        <f aca="false">CJ27</f>
        <v>1.12905239255753</v>
      </c>
      <c r="AC39" s="12" t="n">
        <f aca="false">CJ28</f>
        <v>1.03281510035055</v>
      </c>
      <c r="AD39" s="12" t="n">
        <f aca="false">CJ29</f>
        <v>0.942723624816442</v>
      </c>
      <c r="AE39" s="12" t="n">
        <f aca="false">CJ30</f>
        <v>0.858385487512482</v>
      </c>
      <c r="AF39" s="12" t="n">
        <f aca="false">CJ31</f>
        <v>0.77943327409015</v>
      </c>
      <c r="AG39" s="12" t="n">
        <f aca="false">CJ32</f>
        <v>0.705523033675194</v>
      </c>
      <c r="AH39" s="12" t="n">
        <f aca="false">CJ33</f>
        <v>0.636332780464998</v>
      </c>
      <c r="AI39" s="12" t="n">
        <f aca="false">CJ34</f>
        <v>0.571561091015556</v>
      </c>
      <c r="AJ39" s="12" t="n">
        <f aca="false">CJ35</f>
        <v>0.510925791107206</v>
      </c>
      <c r="AK39" s="12" t="n">
        <f aca="false">CJ36</f>
        <v>11.977504106912</v>
      </c>
    </row>
    <row r="40" customFormat="false" ht="15" hidden="false" customHeight="false" outlineLevel="0" collapsed="false">
      <c r="B40" s="2" t="s">
        <v>306</v>
      </c>
      <c r="E40" s="15" t="n">
        <f aca="false">(1+IRR(E39:AK39,0.03))^4-1</f>
        <v>-0.0539603784960636</v>
      </c>
    </row>
    <row r="41" customFormat="false" ht="15" hidden="false" customHeight="false" outlineLevel="0" collapsed="false">
      <c r="B41" s="2" t="s">
        <v>307</v>
      </c>
      <c r="E41" s="11" t="n">
        <f aca="false">SUM(CJ5:CJ36)/CL_EQ</f>
        <v>0.751771994389619</v>
      </c>
    </row>
    <row r="42" customFormat="false" ht="15" hidden="false" customHeight="false" outlineLevel="0" collapsed="false">
      <c r="B42" s="2" t="s">
        <v>308</v>
      </c>
      <c r="E42" s="14" t="n">
        <f aca="false">SUM(CJ5:CJ8)</f>
        <v>7.2311052418368</v>
      </c>
    </row>
    <row r="43" customFormat="false" ht="15" hidden="false" customHeight="false" outlineLevel="0" collapsed="false">
      <c r="B43" s="2" t="s">
        <v>309</v>
      </c>
      <c r="E43" s="14" t="n">
        <f aca="false">SUM(H5:H36)</f>
        <v>51.8714615237681</v>
      </c>
    </row>
    <row r="44" customFormat="false" ht="15" hidden="false" customHeight="false" outlineLevel="0" collapsed="false">
      <c r="B44" s="2" t="s">
        <v>310</v>
      </c>
      <c r="E44" s="11" t="n">
        <f aca="false">SUM(CK5:CK36)</f>
        <v>25.2321137843261</v>
      </c>
    </row>
    <row r="45" customFormat="false" ht="15" hidden="false" customHeight="false" outlineLevel="0" collapsed="false">
      <c r="B45" s="2" t="s">
        <v>311</v>
      </c>
      <c r="E45" s="16" t="n">
        <f aca="false">SUM(CL5:CL36)</f>
        <v>14</v>
      </c>
    </row>
    <row r="46" customFormat="false" ht="15" hidden="false" customHeight="false" outlineLevel="0" collapsed="false">
      <c r="B46" s="2" t="s">
        <v>312</v>
      </c>
      <c r="E46" s="12" t="n">
        <f aca="false">CD36+CE36+CF36+CG36+CH36</f>
        <v>0</v>
      </c>
    </row>
    <row r="47" customFormat="false" ht="15" hidden="false" customHeight="false" outlineLevel="0" collapsed="false">
      <c r="B47" s="2" t="s">
        <v>313</v>
      </c>
      <c r="E47" s="15" t="n">
        <f aca="false">BO24</f>
        <v>1.05541960393862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C3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5" min="2" style="0" width="11"/>
  </cols>
  <sheetData>
    <row r="2" customFormat="false" ht="17.35" hidden="false" customHeight="false" outlineLevel="0" collapsed="false">
      <c r="B2" s="1" t="s">
        <v>316</v>
      </c>
    </row>
    <row r="4" customFormat="false" ht="42" hidden="false" customHeight="true" outlineLevel="0" collapsed="false">
      <c r="B4" s="17" t="s">
        <v>153</v>
      </c>
      <c r="C4" s="17" t="s">
        <v>154</v>
      </c>
      <c r="D4" s="17" t="s">
        <v>155</v>
      </c>
      <c r="E4" s="17" t="s">
        <v>156</v>
      </c>
      <c r="F4" s="17" t="s">
        <v>157</v>
      </c>
      <c r="G4" s="17" t="s">
        <v>158</v>
      </c>
      <c r="H4" s="17" t="s">
        <v>159</v>
      </c>
      <c r="I4" s="17" t="s">
        <v>160</v>
      </c>
      <c r="J4" s="17" t="s">
        <v>161</v>
      </c>
      <c r="K4" s="17" t="s">
        <v>162</v>
      </c>
      <c r="L4" s="17" t="s">
        <v>163</v>
      </c>
      <c r="M4" s="17" t="s">
        <v>204</v>
      </c>
      <c r="N4" s="17" t="s">
        <v>317</v>
      </c>
      <c r="O4" s="17" t="s">
        <v>318</v>
      </c>
      <c r="P4" s="17" t="s">
        <v>319</v>
      </c>
      <c r="Q4" s="17" t="s">
        <v>320</v>
      </c>
      <c r="R4" s="17" t="s">
        <v>321</v>
      </c>
      <c r="S4" s="17" t="s">
        <v>231</v>
      </c>
      <c r="T4" s="17" t="s">
        <v>322</v>
      </c>
      <c r="U4" s="17" t="s">
        <v>323</v>
      </c>
      <c r="V4" s="17" t="s">
        <v>324</v>
      </c>
      <c r="W4" s="17" t="s">
        <v>325</v>
      </c>
      <c r="X4" s="17" t="s">
        <v>326</v>
      </c>
      <c r="Y4" s="17" t="s">
        <v>327</v>
      </c>
      <c r="Z4" s="17" t="s">
        <v>328</v>
      </c>
      <c r="AA4" s="17" t="s">
        <v>329</v>
      </c>
      <c r="AB4" s="17" t="s">
        <v>330</v>
      </c>
      <c r="AC4" s="17" t="s">
        <v>331</v>
      </c>
      <c r="AD4" s="17" t="s">
        <v>332</v>
      </c>
      <c r="AE4" s="17" t="s">
        <v>333</v>
      </c>
      <c r="AF4" s="17" t="s">
        <v>334</v>
      </c>
      <c r="AG4" s="17" t="s">
        <v>335</v>
      </c>
      <c r="AH4" s="17" t="s">
        <v>336</v>
      </c>
      <c r="AI4" s="17" t="s">
        <v>337</v>
      </c>
      <c r="AJ4" s="17" t="s">
        <v>338</v>
      </c>
      <c r="AK4" s="17" t="s">
        <v>339</v>
      </c>
      <c r="AL4" s="17" t="s">
        <v>340</v>
      </c>
      <c r="AM4" s="17" t="s">
        <v>341</v>
      </c>
      <c r="AN4" s="17" t="s">
        <v>342</v>
      </c>
      <c r="AO4" s="17" t="s">
        <v>343</v>
      </c>
      <c r="AP4" s="17" t="s">
        <v>344</v>
      </c>
      <c r="AQ4" s="17" t="s">
        <v>345</v>
      </c>
      <c r="AR4" s="17" t="s">
        <v>346</v>
      </c>
      <c r="AS4" s="17" t="s">
        <v>347</v>
      </c>
      <c r="AT4" s="17" t="s">
        <v>348</v>
      </c>
      <c r="AU4" s="17" t="s">
        <v>349</v>
      </c>
      <c r="AV4" s="17" t="s">
        <v>350</v>
      </c>
      <c r="AW4" s="17" t="s">
        <v>351</v>
      </c>
      <c r="AX4" s="17" t="s">
        <v>352</v>
      </c>
      <c r="AY4" s="17" t="s">
        <v>353</v>
      </c>
      <c r="AZ4" s="17" t="s">
        <v>354</v>
      </c>
      <c r="BA4" s="17" t="s">
        <v>355</v>
      </c>
      <c r="BB4" s="17" t="s">
        <v>356</v>
      </c>
      <c r="BC4" s="17" t="s">
        <v>357</v>
      </c>
    </row>
    <row r="5" customFormat="false" ht="15" hidden="false" customHeight="false" outlineLevel="0" collapsed="false">
      <c r="B5" s="18" t="n">
        <v>1</v>
      </c>
      <c r="C5" s="18" t="n">
        <f aca="false">RM_TERM-B5+1</f>
        <v>360</v>
      </c>
      <c r="D5" s="19" t="n">
        <f aca="false">RM_POOL</f>
        <v>350</v>
      </c>
      <c r="E5" s="19" t="n">
        <f aca="false">D5*(1-(1-RM_CDR)^(1/12))</f>
        <v>0.293012075692206</v>
      </c>
      <c r="F5" s="19" t="n">
        <f aca="false">D5-E5</f>
        <v>349.706987924308</v>
      </c>
      <c r="G5" s="19" t="n">
        <f aca="false">IF(F5&gt;0,F5*(RM_WAC/12)/(1-(1+RM_WAC/12)^(-C5)),0)</f>
        <v>2.42130054378297</v>
      </c>
      <c r="H5" s="19" t="n">
        <f aca="false">F5*RM_WAC/12</f>
        <v>2.15652642553323</v>
      </c>
      <c r="I5" s="19" t="n">
        <f aca="false">G5-H5+IF(C5&lt;=1,(F5-(G5-H5)-J5),0)</f>
        <v>0.264774118249741</v>
      </c>
      <c r="J5" s="19" t="n">
        <f aca="false">(F5-(G5-H5))*(1-(1-RM_CPR)^(1/12))</f>
        <v>4.70067814382926</v>
      </c>
      <c r="K5" s="19" t="n">
        <f aca="false">IF(C5&lt;=1,0,(F5-(G5-H5)-J5))</f>
        <v>344.741535662229</v>
      </c>
      <c r="L5" s="19" t="n">
        <f aca="false">E5*(1-RM_SEV)</f>
        <v>0.205108452984544</v>
      </c>
      <c r="M5" s="19" t="n">
        <f aca="false">E5-L5</f>
        <v>0.0879036227076618</v>
      </c>
      <c r="N5" s="19" t="n">
        <f aca="false">H5-D5*(RM_SERV+RM_TR)/12</f>
        <v>2.0806930921999</v>
      </c>
      <c r="O5" s="19" t="n">
        <f aca="false">T5*RM_A1_CP/12+U5*RM_A2_CP/12+V5*RM_A3_CP/12+W5*RM_M1_CP/12+X5*RM_B1_CP/12+Y5*RM_B2_CP/12+Z5*RM_B3_CP/12</f>
        <v>1.67475</v>
      </c>
      <c r="P5" s="19" t="n">
        <f aca="false">MAX(0,N5-O5)</f>
        <v>0.405943092199898</v>
      </c>
      <c r="Q5" s="19" t="n">
        <f aca="false">MIN(P5,M5)</f>
        <v>0.0879036227076618</v>
      </c>
      <c r="R5" s="19" t="n">
        <f aca="false">P5-Q5</f>
        <v>0.318039469492236</v>
      </c>
      <c r="S5" s="19" t="n">
        <f aca="false">I5+J5+L5+Q5</f>
        <v>5.25846433777121</v>
      </c>
      <c r="T5" s="19" t="n">
        <f aca="false">RM_A1_SZ</f>
        <v>245</v>
      </c>
      <c r="U5" s="19" t="n">
        <f aca="false">RM_A2_SZ</f>
        <v>28</v>
      </c>
      <c r="V5" s="19" t="n">
        <f aca="false">RM_A3_SZ</f>
        <v>35</v>
      </c>
      <c r="W5" s="19" t="n">
        <f aca="false">RM_M1_SZ</f>
        <v>17.5</v>
      </c>
      <c r="X5" s="19" t="n">
        <f aca="false">RM_B1_SZ</f>
        <v>10.5</v>
      </c>
      <c r="Y5" s="19" t="n">
        <f aca="false">RM_B2_SZ</f>
        <v>7</v>
      </c>
      <c r="Z5" s="19" t="n">
        <f aca="false">RM_B3_SZ</f>
        <v>7</v>
      </c>
      <c r="AA5" s="19" t="n">
        <f aca="false">MIN(T5,MAX(0,S5-(0)))</f>
        <v>5.25846433777121</v>
      </c>
      <c r="AB5" s="19" t="n">
        <f aca="false">MIN(U5,MAX(0,S5-(T5)))</f>
        <v>0</v>
      </c>
      <c r="AC5" s="19" t="n">
        <f aca="false">MIN(V5,MAX(0,S5-(T5+U5)))</f>
        <v>0</v>
      </c>
      <c r="AD5" s="19" t="n">
        <f aca="false">MIN(W5,MAX(0,S5-(T5+U5+V5)))</f>
        <v>0</v>
      </c>
      <c r="AE5" s="19" t="n">
        <f aca="false">MIN(X5,MAX(0,S5-(T5+U5+V5+W5)))</f>
        <v>0</v>
      </c>
      <c r="AF5" s="19" t="n">
        <f aca="false">MIN(Y5,MAX(0,S5-(T5+U5+V5+W5+X5)))</f>
        <v>0</v>
      </c>
      <c r="AG5" s="19" t="n">
        <f aca="false">MIN(Z5,MAX(0,S5-(T5+U5+V5+W5+X5+Y5)))</f>
        <v>0</v>
      </c>
      <c r="AH5" s="19" t="n">
        <f aca="false">T5-AA5</f>
        <v>239.741535662229</v>
      </c>
      <c r="AI5" s="19" t="n">
        <f aca="false">U5-AB5</f>
        <v>28</v>
      </c>
      <c r="AJ5" s="19" t="n">
        <f aca="false">V5-AC5</f>
        <v>35</v>
      </c>
      <c r="AK5" s="19" t="n">
        <f aca="false">W5-AD5</f>
        <v>17.5</v>
      </c>
      <c r="AL5" s="19" t="n">
        <f aca="false">X5-AE5</f>
        <v>10.5</v>
      </c>
      <c r="AM5" s="19" t="n">
        <f aca="false">Y5-AF5</f>
        <v>7</v>
      </c>
      <c r="AN5" s="19" t="n">
        <f aca="false">Z5-AG5</f>
        <v>7</v>
      </c>
      <c r="AO5" s="19" t="n">
        <f aca="false">M5-Q5</f>
        <v>0</v>
      </c>
      <c r="AP5" s="19" t="n">
        <f aca="false">MIN(AH5,MAX(0,AO5-(AI5+AJ5+AK5+AL5+AM5+AN5)))</f>
        <v>0</v>
      </c>
      <c r="AQ5" s="19" t="n">
        <f aca="false">MIN(AI5,MAX(0,AO5-(AJ5+AK5+AL5+AM5+AN5)))</f>
        <v>0</v>
      </c>
      <c r="AR5" s="19" t="n">
        <f aca="false">MIN(AJ5,MAX(0,AO5-(AK5+AL5+AM5+AN5)))</f>
        <v>0</v>
      </c>
      <c r="AS5" s="19" t="n">
        <f aca="false">MIN(AK5,MAX(0,AO5-(AL5+AM5+AN5)))</f>
        <v>0</v>
      </c>
      <c r="AT5" s="19" t="n">
        <f aca="false">MIN(AL5,MAX(0,AO5-(AM5+AN5)))</f>
        <v>0</v>
      </c>
      <c r="AU5" s="19" t="n">
        <f aca="false">MIN(AM5,MAX(0,AO5-(AN5)))</f>
        <v>0</v>
      </c>
      <c r="AV5" s="19" t="n">
        <f aca="false">MIN(AN5,MAX(0,AO5-(0)))</f>
        <v>0</v>
      </c>
      <c r="AW5" s="19" t="n">
        <f aca="false">AH5-AP5</f>
        <v>239.741535662229</v>
      </c>
      <c r="AX5" s="19" t="n">
        <f aca="false">AI5-AQ5</f>
        <v>28</v>
      </c>
      <c r="AY5" s="19" t="n">
        <f aca="false">AJ5-AR5</f>
        <v>35</v>
      </c>
      <c r="AZ5" s="19" t="n">
        <f aca="false">AK5-AS5</f>
        <v>17.5</v>
      </c>
      <c r="BA5" s="19" t="n">
        <f aca="false">AL5-AT5</f>
        <v>10.5</v>
      </c>
      <c r="BB5" s="19" t="n">
        <f aca="false">AM5-AU5</f>
        <v>7</v>
      </c>
      <c r="BC5" s="19" t="n">
        <f aca="false">AN5-AV5</f>
        <v>7</v>
      </c>
    </row>
    <row r="6" customFormat="false" ht="15" hidden="false" customHeight="false" outlineLevel="0" collapsed="false">
      <c r="B6" s="18" t="n">
        <v>2</v>
      </c>
      <c r="C6" s="18" t="n">
        <f aca="false">RM_TERM-B6+1</f>
        <v>359</v>
      </c>
      <c r="D6" s="19" t="n">
        <f aca="false">K5</f>
        <v>344.741535662229</v>
      </c>
      <c r="E6" s="19" t="n">
        <f aca="false">D6*(1-(1-RM_CDR)^(1/12))</f>
        <v>0.288609808404881</v>
      </c>
      <c r="F6" s="19" t="n">
        <f aca="false">D6-E6</f>
        <v>344.452925853824</v>
      </c>
      <c r="G6" s="19" t="n">
        <f aca="false">IF(F6&gt;0,F6*(RM_WAC/12)/(1-(1+RM_WAC/12)^(-C6)),0)</f>
        <v>2.38672954705005</v>
      </c>
      <c r="H6" s="19" t="n">
        <f aca="false">F6*RM_WAC/12</f>
        <v>2.12412637609858</v>
      </c>
      <c r="I6" s="19" t="n">
        <f aca="false">G6-H6+IF(C6&lt;=1,(F6-(G6-H6)-J6),0)</f>
        <v>0.262603170951469</v>
      </c>
      <c r="J6" s="19" t="n">
        <f aca="false">(F6-(G6-H6))*(1-(1-RM_CPR)^(1/12))</f>
        <v>4.63002998272806</v>
      </c>
      <c r="K6" s="19" t="n">
        <f aca="false">IF(C6&lt;=1,0,(F6-(G6-H6)-J6))</f>
        <v>339.560292700144</v>
      </c>
      <c r="L6" s="19" t="n">
        <f aca="false">E6*(1-RM_SEV)</f>
        <v>0.202026865883417</v>
      </c>
      <c r="M6" s="19" t="n">
        <f aca="false">E6-L6</f>
        <v>0.0865829425214643</v>
      </c>
      <c r="N6" s="19" t="n">
        <f aca="false">H6-D6*(RM_SERV+RM_TR)/12</f>
        <v>2.0494323767051</v>
      </c>
      <c r="O6" s="19" t="n">
        <f aca="false">T6*RM_A1_CP/12+U6*RM_A2_CP/12+V6*RM_A3_CP/12+W6*RM_M1_CP/12+X6*RM_B1_CP/12+Y6*RM_B2_CP/12+Z6*RM_B3_CP/12</f>
        <v>1.65021049975707</v>
      </c>
      <c r="P6" s="19" t="n">
        <f aca="false">MAX(0,N6-O6)</f>
        <v>0.39922187694803</v>
      </c>
      <c r="Q6" s="19" t="n">
        <f aca="false">MIN(P6,M6)</f>
        <v>0.0865829425214643</v>
      </c>
      <c r="R6" s="19" t="n">
        <f aca="false">P6-Q6</f>
        <v>0.312638934426566</v>
      </c>
      <c r="S6" s="19" t="n">
        <f aca="false">I6+J6+L6+Q6</f>
        <v>5.18124296208441</v>
      </c>
      <c r="T6" s="19" t="n">
        <f aca="false">AW5</f>
        <v>239.741535662229</v>
      </c>
      <c r="U6" s="19" t="n">
        <f aca="false">AX5</f>
        <v>28</v>
      </c>
      <c r="V6" s="19" t="n">
        <f aca="false">AY5</f>
        <v>35</v>
      </c>
      <c r="W6" s="19" t="n">
        <f aca="false">AZ5</f>
        <v>17.5</v>
      </c>
      <c r="X6" s="19" t="n">
        <f aca="false">BA5</f>
        <v>10.5</v>
      </c>
      <c r="Y6" s="19" t="n">
        <f aca="false">BB5</f>
        <v>7</v>
      </c>
      <c r="Z6" s="19" t="n">
        <f aca="false">BC5</f>
        <v>7</v>
      </c>
      <c r="AA6" s="19" t="n">
        <f aca="false">MIN(T6,MAX(0,S6-(0)))</f>
        <v>5.18124296208441</v>
      </c>
      <c r="AB6" s="19" t="n">
        <f aca="false">MIN(U6,MAX(0,S6-(T6)))</f>
        <v>0</v>
      </c>
      <c r="AC6" s="19" t="n">
        <f aca="false">MIN(V6,MAX(0,S6-(T6+U6)))</f>
        <v>0</v>
      </c>
      <c r="AD6" s="19" t="n">
        <f aca="false">MIN(W6,MAX(0,S6-(T6+U6+V6)))</f>
        <v>0</v>
      </c>
      <c r="AE6" s="19" t="n">
        <f aca="false">MIN(X6,MAX(0,S6-(T6+U6+V6+W6)))</f>
        <v>0</v>
      </c>
      <c r="AF6" s="19" t="n">
        <f aca="false">MIN(Y6,MAX(0,S6-(T6+U6+V6+W6+X6)))</f>
        <v>0</v>
      </c>
      <c r="AG6" s="19" t="n">
        <f aca="false">MIN(Z6,MAX(0,S6-(T6+U6+V6+W6+X6+Y6)))</f>
        <v>0</v>
      </c>
      <c r="AH6" s="19" t="n">
        <f aca="false">T6-AA6</f>
        <v>234.560292700144</v>
      </c>
      <c r="AI6" s="19" t="n">
        <f aca="false">U6-AB6</f>
        <v>28</v>
      </c>
      <c r="AJ6" s="19" t="n">
        <f aca="false">V6-AC6</f>
        <v>35</v>
      </c>
      <c r="AK6" s="19" t="n">
        <f aca="false">W6-AD6</f>
        <v>17.5</v>
      </c>
      <c r="AL6" s="19" t="n">
        <f aca="false">X6-AE6</f>
        <v>10.5</v>
      </c>
      <c r="AM6" s="19" t="n">
        <f aca="false">Y6-AF6</f>
        <v>7</v>
      </c>
      <c r="AN6" s="19" t="n">
        <f aca="false">Z6-AG6</f>
        <v>7</v>
      </c>
      <c r="AO6" s="19" t="n">
        <f aca="false">M6-Q6</f>
        <v>0</v>
      </c>
      <c r="AP6" s="19" t="n">
        <f aca="false">MIN(AH6,MAX(0,AO6-(AI6+AJ6+AK6+AL6+AM6+AN6)))</f>
        <v>0</v>
      </c>
      <c r="AQ6" s="19" t="n">
        <f aca="false">MIN(AI6,MAX(0,AO6-(AJ6+AK6+AL6+AM6+AN6)))</f>
        <v>0</v>
      </c>
      <c r="AR6" s="19" t="n">
        <f aca="false">MIN(AJ6,MAX(0,AO6-(AK6+AL6+AM6+AN6)))</f>
        <v>0</v>
      </c>
      <c r="AS6" s="19" t="n">
        <f aca="false">MIN(AK6,MAX(0,AO6-(AL6+AM6+AN6)))</f>
        <v>0</v>
      </c>
      <c r="AT6" s="19" t="n">
        <f aca="false">MIN(AL6,MAX(0,AO6-(AM6+AN6)))</f>
        <v>0</v>
      </c>
      <c r="AU6" s="19" t="n">
        <f aca="false">MIN(AM6,MAX(0,AO6-(AN6)))</f>
        <v>0</v>
      </c>
      <c r="AV6" s="19" t="n">
        <f aca="false">MIN(AN6,MAX(0,AO6-(0)))</f>
        <v>0</v>
      </c>
      <c r="AW6" s="19" t="n">
        <f aca="false">AH6-AP6</f>
        <v>234.560292700144</v>
      </c>
      <c r="AX6" s="19" t="n">
        <f aca="false">AI6-AQ6</f>
        <v>28</v>
      </c>
      <c r="AY6" s="19" t="n">
        <f aca="false">AJ6-AR6</f>
        <v>35</v>
      </c>
      <c r="AZ6" s="19" t="n">
        <f aca="false">AK6-AS6</f>
        <v>17.5</v>
      </c>
      <c r="BA6" s="19" t="n">
        <f aca="false">AL6-AT6</f>
        <v>10.5</v>
      </c>
      <c r="BB6" s="19" t="n">
        <f aca="false">AM6-AU6</f>
        <v>7</v>
      </c>
      <c r="BC6" s="19" t="n">
        <f aca="false">AN6-AV6</f>
        <v>7</v>
      </c>
    </row>
    <row r="7" customFormat="false" ht="15" hidden="false" customHeight="false" outlineLevel="0" collapsed="false">
      <c r="B7" s="18" t="n">
        <v>3</v>
      </c>
      <c r="C7" s="18" t="n">
        <f aca="false">RM_TERM-B7+1</f>
        <v>358</v>
      </c>
      <c r="D7" s="19" t="n">
        <f aca="false">K6</f>
        <v>339.560292700144</v>
      </c>
      <c r="E7" s="19" t="n">
        <f aca="false">D7*(1-(1-RM_CDR)^(1/12))</f>
        <v>0.284272189104921</v>
      </c>
      <c r="F7" s="19" t="n">
        <f aca="false">D7-E7</f>
        <v>339.276020511039</v>
      </c>
      <c r="G7" s="19" t="n">
        <f aca="false">IF(F7&gt;0,F7*(RM_WAC/12)/(1-(1+RM_WAC/12)^(-C7)),0)</f>
        <v>2.35265215026207</v>
      </c>
      <c r="H7" s="19" t="n">
        <f aca="false">F7*RM_WAC/12</f>
        <v>2.09220212648474</v>
      </c>
      <c r="I7" s="19" t="n">
        <f aca="false">G7-H7+IF(C7&lt;=1,(F7-(G7-H7)-J7),0)</f>
        <v>0.26045002377733</v>
      </c>
      <c r="J7" s="19" t="n">
        <f aca="false">(F7-(G7-H7))*(1-(1-RM_CPR)^(1/12))</f>
        <v>4.56041949039316</v>
      </c>
      <c r="K7" s="19" t="n">
        <f aca="false">IF(C7&lt;=1,0,(F7-(G7-H7)-J7))</f>
        <v>334.455150996869</v>
      </c>
      <c r="L7" s="19" t="n">
        <f aca="false">E7*(1-RM_SEV)</f>
        <v>0.198990532373445</v>
      </c>
      <c r="M7" s="19" t="n">
        <f aca="false">E7-L7</f>
        <v>0.0852816567314763</v>
      </c>
      <c r="N7" s="19" t="n">
        <f aca="false">H7-D7*(RM_SERV+RM_TR)/12</f>
        <v>2.01863072973305</v>
      </c>
      <c r="O7" s="19" t="n">
        <f aca="false">T7*RM_A1_CP/12+U7*RM_A2_CP/12+V7*RM_A3_CP/12+W7*RM_M1_CP/12+X7*RM_B1_CP/12+Y7*RM_B2_CP/12+Z7*RM_B3_CP/12</f>
        <v>1.62603136593401</v>
      </c>
      <c r="P7" s="19" t="n">
        <f aca="false">MAX(0,N7-O7)</f>
        <v>0.392599363799038</v>
      </c>
      <c r="Q7" s="19" t="n">
        <f aca="false">MIN(P7,M7)</f>
        <v>0.0852816567314763</v>
      </c>
      <c r="R7" s="19" t="n">
        <f aca="false">P7-Q7</f>
        <v>0.307317707067562</v>
      </c>
      <c r="S7" s="19" t="n">
        <f aca="false">I7+J7+L7+Q7</f>
        <v>5.10514170327541</v>
      </c>
      <c r="T7" s="19" t="n">
        <f aca="false">AW6</f>
        <v>234.560292700144</v>
      </c>
      <c r="U7" s="19" t="n">
        <f aca="false">AX6</f>
        <v>28</v>
      </c>
      <c r="V7" s="19" t="n">
        <f aca="false">AY6</f>
        <v>35</v>
      </c>
      <c r="W7" s="19" t="n">
        <f aca="false">AZ6</f>
        <v>17.5</v>
      </c>
      <c r="X7" s="19" t="n">
        <f aca="false">BA6</f>
        <v>10.5</v>
      </c>
      <c r="Y7" s="19" t="n">
        <f aca="false">BB6</f>
        <v>7</v>
      </c>
      <c r="Z7" s="19" t="n">
        <f aca="false">BC6</f>
        <v>7</v>
      </c>
      <c r="AA7" s="19" t="n">
        <f aca="false">MIN(T7,MAX(0,S7-(0)))</f>
        <v>5.10514170327541</v>
      </c>
      <c r="AB7" s="19" t="n">
        <f aca="false">MIN(U7,MAX(0,S7-(T7)))</f>
        <v>0</v>
      </c>
      <c r="AC7" s="19" t="n">
        <f aca="false">MIN(V7,MAX(0,S7-(T7+U7)))</f>
        <v>0</v>
      </c>
      <c r="AD7" s="19" t="n">
        <f aca="false">MIN(W7,MAX(0,S7-(T7+U7+V7)))</f>
        <v>0</v>
      </c>
      <c r="AE7" s="19" t="n">
        <f aca="false">MIN(X7,MAX(0,S7-(T7+U7+V7+W7)))</f>
        <v>0</v>
      </c>
      <c r="AF7" s="19" t="n">
        <f aca="false">MIN(Y7,MAX(0,S7-(T7+U7+V7+W7+X7)))</f>
        <v>0</v>
      </c>
      <c r="AG7" s="19" t="n">
        <f aca="false">MIN(Z7,MAX(0,S7-(T7+U7+V7+W7+X7+Y7)))</f>
        <v>0</v>
      </c>
      <c r="AH7" s="19" t="n">
        <f aca="false">T7-AA7</f>
        <v>229.455150996869</v>
      </c>
      <c r="AI7" s="19" t="n">
        <f aca="false">U7-AB7</f>
        <v>28</v>
      </c>
      <c r="AJ7" s="19" t="n">
        <f aca="false">V7-AC7</f>
        <v>35</v>
      </c>
      <c r="AK7" s="19" t="n">
        <f aca="false">W7-AD7</f>
        <v>17.5</v>
      </c>
      <c r="AL7" s="19" t="n">
        <f aca="false">X7-AE7</f>
        <v>10.5</v>
      </c>
      <c r="AM7" s="19" t="n">
        <f aca="false">Y7-AF7</f>
        <v>7</v>
      </c>
      <c r="AN7" s="19" t="n">
        <f aca="false">Z7-AG7</f>
        <v>7</v>
      </c>
      <c r="AO7" s="19" t="n">
        <f aca="false">M7-Q7</f>
        <v>0</v>
      </c>
      <c r="AP7" s="19" t="n">
        <f aca="false">MIN(AH7,MAX(0,AO7-(AI7+AJ7+AK7+AL7+AM7+AN7)))</f>
        <v>0</v>
      </c>
      <c r="AQ7" s="19" t="n">
        <f aca="false">MIN(AI7,MAX(0,AO7-(AJ7+AK7+AL7+AM7+AN7)))</f>
        <v>0</v>
      </c>
      <c r="AR7" s="19" t="n">
        <f aca="false">MIN(AJ7,MAX(0,AO7-(AK7+AL7+AM7+AN7)))</f>
        <v>0</v>
      </c>
      <c r="AS7" s="19" t="n">
        <f aca="false">MIN(AK7,MAX(0,AO7-(AL7+AM7+AN7)))</f>
        <v>0</v>
      </c>
      <c r="AT7" s="19" t="n">
        <f aca="false">MIN(AL7,MAX(0,AO7-(AM7+AN7)))</f>
        <v>0</v>
      </c>
      <c r="AU7" s="19" t="n">
        <f aca="false">MIN(AM7,MAX(0,AO7-(AN7)))</f>
        <v>0</v>
      </c>
      <c r="AV7" s="19" t="n">
        <f aca="false">MIN(AN7,MAX(0,AO7-(0)))</f>
        <v>0</v>
      </c>
      <c r="AW7" s="19" t="n">
        <f aca="false">AH7-AP7</f>
        <v>229.455150996869</v>
      </c>
      <c r="AX7" s="19" t="n">
        <f aca="false">AI7-AQ7</f>
        <v>28</v>
      </c>
      <c r="AY7" s="19" t="n">
        <f aca="false">AJ7-AR7</f>
        <v>35</v>
      </c>
      <c r="AZ7" s="19" t="n">
        <f aca="false">AK7-AS7</f>
        <v>17.5</v>
      </c>
      <c r="BA7" s="19" t="n">
        <f aca="false">AL7-AT7</f>
        <v>10.5</v>
      </c>
      <c r="BB7" s="19" t="n">
        <f aca="false">AM7-AU7</f>
        <v>7</v>
      </c>
      <c r="BC7" s="19" t="n">
        <f aca="false">AN7-AV7</f>
        <v>7</v>
      </c>
    </row>
    <row r="8" customFormat="false" ht="15" hidden="false" customHeight="false" outlineLevel="0" collapsed="false">
      <c r="B8" s="18" t="n">
        <v>4</v>
      </c>
      <c r="C8" s="18" t="n">
        <f aca="false">RM_TERM-B8+1</f>
        <v>357</v>
      </c>
      <c r="D8" s="19" t="n">
        <f aca="false">K7</f>
        <v>334.455150996869</v>
      </c>
      <c r="E8" s="19" t="n">
        <f aca="false">D8*(1-(1-RM_CDR)^(1/12))</f>
        <v>0.279998280055837</v>
      </c>
      <c r="F8" s="19" t="n">
        <f aca="false">D8-E8</f>
        <v>334.175152716813</v>
      </c>
      <c r="G8" s="19" t="n">
        <f aca="false">IF(F8&gt;0,F8*(RM_WAC/12)/(1-(1+RM_WAC/12)^(-C8)),0)</f>
        <v>2.3190613058668</v>
      </c>
      <c r="H8" s="19" t="n">
        <f aca="false">F8*RM_WAC/12</f>
        <v>2.06074677508701</v>
      </c>
      <c r="I8" s="19" t="n">
        <f aca="false">G8-H8+IF(C8&lt;=1,(F8-(G8-H8)-J8),0)</f>
        <v>0.258314530779782</v>
      </c>
      <c r="J8" s="19" t="n">
        <f aca="false">(F8-(G8-H8))*(1-(1-RM_CPR)^(1/12))</f>
        <v>4.49183161364933</v>
      </c>
      <c r="K8" s="19" t="n">
        <f aca="false">IF(C8&lt;=1,0,(F8-(G8-H8)-J8))</f>
        <v>329.425006572384</v>
      </c>
      <c r="L8" s="19" t="n">
        <f aca="false">E8*(1-RM_SEV)</f>
        <v>0.195998796039086</v>
      </c>
      <c r="M8" s="19" t="n">
        <f aca="false">E8-L8</f>
        <v>0.083999484016751</v>
      </c>
      <c r="N8" s="19" t="n">
        <f aca="false">H8-D8*(RM_SERV+RM_TR)/12</f>
        <v>1.98828149237103</v>
      </c>
      <c r="O8" s="19" t="n">
        <f aca="false">T8*RM_A1_CP/12+U8*RM_A2_CP/12+V8*RM_A3_CP/12+W8*RM_M1_CP/12+X8*RM_B1_CP/12+Y8*RM_B2_CP/12+Z8*RM_B3_CP/12</f>
        <v>1.60220737131872</v>
      </c>
      <c r="P8" s="19" t="n">
        <f aca="false">MAX(0,N8-O8)</f>
        <v>0.386074121052305</v>
      </c>
      <c r="Q8" s="19" t="n">
        <f aca="false">MIN(P8,M8)</f>
        <v>0.083999484016751</v>
      </c>
      <c r="R8" s="19" t="n">
        <f aca="false">P8-Q8</f>
        <v>0.302074637035554</v>
      </c>
      <c r="S8" s="19" t="n">
        <f aca="false">I8+J8+L8+Q8</f>
        <v>5.03014442448495</v>
      </c>
      <c r="T8" s="19" t="n">
        <f aca="false">AW7</f>
        <v>229.455150996869</v>
      </c>
      <c r="U8" s="19" t="n">
        <f aca="false">AX7</f>
        <v>28</v>
      </c>
      <c r="V8" s="19" t="n">
        <f aca="false">AY7</f>
        <v>35</v>
      </c>
      <c r="W8" s="19" t="n">
        <f aca="false">AZ7</f>
        <v>17.5</v>
      </c>
      <c r="X8" s="19" t="n">
        <f aca="false">BA7</f>
        <v>10.5</v>
      </c>
      <c r="Y8" s="19" t="n">
        <f aca="false">BB7</f>
        <v>7</v>
      </c>
      <c r="Z8" s="19" t="n">
        <f aca="false">BC7</f>
        <v>7</v>
      </c>
      <c r="AA8" s="19" t="n">
        <f aca="false">MIN(T8,MAX(0,S8-(0)))</f>
        <v>5.03014442448495</v>
      </c>
      <c r="AB8" s="19" t="n">
        <f aca="false">MIN(U8,MAX(0,S8-(T8)))</f>
        <v>0</v>
      </c>
      <c r="AC8" s="19" t="n">
        <f aca="false">MIN(V8,MAX(0,S8-(T8+U8)))</f>
        <v>0</v>
      </c>
      <c r="AD8" s="19" t="n">
        <f aca="false">MIN(W8,MAX(0,S8-(T8+U8+V8)))</f>
        <v>0</v>
      </c>
      <c r="AE8" s="19" t="n">
        <f aca="false">MIN(X8,MAX(0,S8-(T8+U8+V8+W8)))</f>
        <v>0</v>
      </c>
      <c r="AF8" s="19" t="n">
        <f aca="false">MIN(Y8,MAX(0,S8-(T8+U8+V8+W8+X8)))</f>
        <v>0</v>
      </c>
      <c r="AG8" s="19" t="n">
        <f aca="false">MIN(Z8,MAX(0,S8-(T8+U8+V8+W8+X8+Y8)))</f>
        <v>0</v>
      </c>
      <c r="AH8" s="19" t="n">
        <f aca="false">T8-AA8</f>
        <v>224.425006572384</v>
      </c>
      <c r="AI8" s="19" t="n">
        <f aca="false">U8-AB8</f>
        <v>28</v>
      </c>
      <c r="AJ8" s="19" t="n">
        <f aca="false">V8-AC8</f>
        <v>35</v>
      </c>
      <c r="AK8" s="19" t="n">
        <f aca="false">W8-AD8</f>
        <v>17.5</v>
      </c>
      <c r="AL8" s="19" t="n">
        <f aca="false">X8-AE8</f>
        <v>10.5</v>
      </c>
      <c r="AM8" s="19" t="n">
        <f aca="false">Y8-AF8</f>
        <v>7</v>
      </c>
      <c r="AN8" s="19" t="n">
        <f aca="false">Z8-AG8</f>
        <v>7</v>
      </c>
      <c r="AO8" s="19" t="n">
        <f aca="false">M8-Q8</f>
        <v>0</v>
      </c>
      <c r="AP8" s="19" t="n">
        <f aca="false">MIN(AH8,MAX(0,AO8-(AI8+AJ8+AK8+AL8+AM8+AN8)))</f>
        <v>0</v>
      </c>
      <c r="AQ8" s="19" t="n">
        <f aca="false">MIN(AI8,MAX(0,AO8-(AJ8+AK8+AL8+AM8+AN8)))</f>
        <v>0</v>
      </c>
      <c r="AR8" s="19" t="n">
        <f aca="false">MIN(AJ8,MAX(0,AO8-(AK8+AL8+AM8+AN8)))</f>
        <v>0</v>
      </c>
      <c r="AS8" s="19" t="n">
        <f aca="false">MIN(AK8,MAX(0,AO8-(AL8+AM8+AN8)))</f>
        <v>0</v>
      </c>
      <c r="AT8" s="19" t="n">
        <f aca="false">MIN(AL8,MAX(0,AO8-(AM8+AN8)))</f>
        <v>0</v>
      </c>
      <c r="AU8" s="19" t="n">
        <f aca="false">MIN(AM8,MAX(0,AO8-(AN8)))</f>
        <v>0</v>
      </c>
      <c r="AV8" s="19" t="n">
        <f aca="false">MIN(AN8,MAX(0,AO8-(0)))</f>
        <v>0</v>
      </c>
      <c r="AW8" s="19" t="n">
        <f aca="false">AH8-AP8</f>
        <v>224.425006572384</v>
      </c>
      <c r="AX8" s="19" t="n">
        <f aca="false">AI8-AQ8</f>
        <v>28</v>
      </c>
      <c r="AY8" s="19" t="n">
        <f aca="false">AJ8-AR8</f>
        <v>35</v>
      </c>
      <c r="AZ8" s="19" t="n">
        <f aca="false">AK8-AS8</f>
        <v>17.5</v>
      </c>
      <c r="BA8" s="19" t="n">
        <f aca="false">AL8-AT8</f>
        <v>10.5</v>
      </c>
      <c r="BB8" s="19" t="n">
        <f aca="false">AM8-AU8</f>
        <v>7</v>
      </c>
      <c r="BC8" s="19" t="n">
        <f aca="false">AN8-AV8</f>
        <v>7</v>
      </c>
    </row>
    <row r="9" customFormat="false" ht="15" hidden="false" customHeight="false" outlineLevel="0" collapsed="false">
      <c r="B9" s="18" t="n">
        <v>5</v>
      </c>
      <c r="C9" s="18" t="n">
        <f aca="false">RM_TERM-B9+1</f>
        <v>356</v>
      </c>
      <c r="D9" s="19" t="n">
        <f aca="false">K8</f>
        <v>329.425006572384</v>
      </c>
      <c r="E9" s="19" t="n">
        <f aca="false">D9*(1-(1-RM_CDR)^(1/12))</f>
        <v>0.275787157030551</v>
      </c>
      <c r="F9" s="19" t="n">
        <f aca="false">D9-E9</f>
        <v>329.149219415354</v>
      </c>
      <c r="G9" s="19" t="n">
        <f aca="false">IF(F9&gt;0,F9*(RM_WAC/12)/(1-(1+RM_WAC/12)^(-C9)),0)</f>
        <v>2.28595006693596</v>
      </c>
      <c r="H9" s="19" t="n">
        <f aca="false">F9*RM_WAC/12</f>
        <v>2.02975351972801</v>
      </c>
      <c r="I9" s="19" t="n">
        <f aca="false">G9-H9+IF(C9&lt;=1,(F9-(G9-H9)-J9),0)</f>
        <v>0.256196547207945</v>
      </c>
      <c r="J9" s="19" t="n">
        <f aca="false">(F9-(G9-H9))*(1-(1-RM_CPR)^(1/12))</f>
        <v>4.42425151619569</v>
      </c>
      <c r="K9" s="19" t="n">
        <f aca="false">IF(C9&lt;=1,0,(F9-(G9-H9)-J9))</f>
        <v>324.46877135195</v>
      </c>
      <c r="L9" s="19" t="n">
        <f aca="false">E9*(1-RM_SEV)</f>
        <v>0.193051009921386</v>
      </c>
      <c r="M9" s="19" t="n">
        <f aca="false">E9-L9</f>
        <v>0.0827361471091654</v>
      </c>
      <c r="N9" s="19" t="n">
        <f aca="false">H9-D9*(RM_SERV+RM_TR)/12</f>
        <v>1.95837810163733</v>
      </c>
      <c r="O9" s="19" t="n">
        <f aca="false">T9*RM_A1_CP/12+U9*RM_A2_CP/12+V9*RM_A3_CP/12+W9*RM_M1_CP/12+X9*RM_B1_CP/12+Y9*RM_B2_CP/12+Z9*RM_B3_CP/12</f>
        <v>1.57873336400446</v>
      </c>
      <c r="P9" s="19" t="n">
        <f aca="false">MAX(0,N9-O9)</f>
        <v>0.379644737632872</v>
      </c>
      <c r="Q9" s="19" t="n">
        <f aca="false">MIN(P9,M9)</f>
        <v>0.0827361471091654</v>
      </c>
      <c r="R9" s="19" t="n">
        <f aca="false">P9-Q9</f>
        <v>0.296908590523706</v>
      </c>
      <c r="S9" s="19" t="n">
        <f aca="false">I9+J9+L9+Q9</f>
        <v>4.95623522043418</v>
      </c>
      <c r="T9" s="19" t="n">
        <f aca="false">AW8</f>
        <v>224.425006572384</v>
      </c>
      <c r="U9" s="19" t="n">
        <f aca="false">AX8</f>
        <v>28</v>
      </c>
      <c r="V9" s="19" t="n">
        <f aca="false">AY8</f>
        <v>35</v>
      </c>
      <c r="W9" s="19" t="n">
        <f aca="false">AZ8</f>
        <v>17.5</v>
      </c>
      <c r="X9" s="19" t="n">
        <f aca="false">BA8</f>
        <v>10.5</v>
      </c>
      <c r="Y9" s="19" t="n">
        <f aca="false">BB8</f>
        <v>7</v>
      </c>
      <c r="Z9" s="19" t="n">
        <f aca="false">BC8</f>
        <v>7</v>
      </c>
      <c r="AA9" s="19" t="n">
        <f aca="false">MIN(T9,MAX(0,S9-(0)))</f>
        <v>4.95623522043418</v>
      </c>
      <c r="AB9" s="19" t="n">
        <f aca="false">MIN(U9,MAX(0,S9-(T9)))</f>
        <v>0</v>
      </c>
      <c r="AC9" s="19" t="n">
        <f aca="false">MIN(V9,MAX(0,S9-(T9+U9)))</f>
        <v>0</v>
      </c>
      <c r="AD9" s="19" t="n">
        <f aca="false">MIN(W9,MAX(0,S9-(T9+U9+V9)))</f>
        <v>0</v>
      </c>
      <c r="AE9" s="19" t="n">
        <f aca="false">MIN(X9,MAX(0,S9-(T9+U9+V9+W9)))</f>
        <v>0</v>
      </c>
      <c r="AF9" s="19" t="n">
        <f aca="false">MIN(Y9,MAX(0,S9-(T9+U9+V9+W9+X9)))</f>
        <v>0</v>
      </c>
      <c r="AG9" s="19" t="n">
        <f aca="false">MIN(Z9,MAX(0,S9-(T9+U9+V9+W9+X9+Y9)))</f>
        <v>0</v>
      </c>
      <c r="AH9" s="19" t="n">
        <f aca="false">T9-AA9</f>
        <v>219.46877135195</v>
      </c>
      <c r="AI9" s="19" t="n">
        <f aca="false">U9-AB9</f>
        <v>28</v>
      </c>
      <c r="AJ9" s="19" t="n">
        <f aca="false">V9-AC9</f>
        <v>35</v>
      </c>
      <c r="AK9" s="19" t="n">
        <f aca="false">W9-AD9</f>
        <v>17.5</v>
      </c>
      <c r="AL9" s="19" t="n">
        <f aca="false">X9-AE9</f>
        <v>10.5</v>
      </c>
      <c r="AM9" s="19" t="n">
        <f aca="false">Y9-AF9</f>
        <v>7</v>
      </c>
      <c r="AN9" s="19" t="n">
        <f aca="false">Z9-AG9</f>
        <v>7</v>
      </c>
      <c r="AO9" s="19" t="n">
        <f aca="false">M9-Q9</f>
        <v>0</v>
      </c>
      <c r="AP9" s="19" t="n">
        <f aca="false">MIN(AH9,MAX(0,AO9-(AI9+AJ9+AK9+AL9+AM9+AN9)))</f>
        <v>0</v>
      </c>
      <c r="AQ9" s="19" t="n">
        <f aca="false">MIN(AI9,MAX(0,AO9-(AJ9+AK9+AL9+AM9+AN9)))</f>
        <v>0</v>
      </c>
      <c r="AR9" s="19" t="n">
        <f aca="false">MIN(AJ9,MAX(0,AO9-(AK9+AL9+AM9+AN9)))</f>
        <v>0</v>
      </c>
      <c r="AS9" s="19" t="n">
        <f aca="false">MIN(AK9,MAX(0,AO9-(AL9+AM9+AN9)))</f>
        <v>0</v>
      </c>
      <c r="AT9" s="19" t="n">
        <f aca="false">MIN(AL9,MAX(0,AO9-(AM9+AN9)))</f>
        <v>0</v>
      </c>
      <c r="AU9" s="19" t="n">
        <f aca="false">MIN(AM9,MAX(0,AO9-(AN9)))</f>
        <v>0</v>
      </c>
      <c r="AV9" s="19" t="n">
        <f aca="false">MIN(AN9,MAX(0,AO9-(0)))</f>
        <v>0</v>
      </c>
      <c r="AW9" s="19" t="n">
        <f aca="false">AH9-AP9</f>
        <v>219.46877135195</v>
      </c>
      <c r="AX9" s="19" t="n">
        <f aca="false">AI9-AQ9</f>
        <v>28</v>
      </c>
      <c r="AY9" s="19" t="n">
        <f aca="false">AJ9-AR9</f>
        <v>35</v>
      </c>
      <c r="AZ9" s="19" t="n">
        <f aca="false">AK9-AS9</f>
        <v>17.5</v>
      </c>
      <c r="BA9" s="19" t="n">
        <f aca="false">AL9-AT9</f>
        <v>10.5</v>
      </c>
      <c r="BB9" s="19" t="n">
        <f aca="false">AM9-AU9</f>
        <v>7</v>
      </c>
      <c r="BC9" s="19" t="n">
        <f aca="false">AN9-AV9</f>
        <v>7</v>
      </c>
    </row>
    <row r="10" customFormat="false" ht="15" hidden="false" customHeight="false" outlineLevel="0" collapsed="false">
      <c r="B10" s="18" t="n">
        <v>6</v>
      </c>
      <c r="C10" s="18" t="n">
        <f aca="false">RM_TERM-B10+1</f>
        <v>355</v>
      </c>
      <c r="D10" s="19" t="n">
        <f aca="false">K9</f>
        <v>324.46877135195</v>
      </c>
      <c r="E10" s="19" t="n">
        <f aca="false">D10*(1-(1-RM_CDR)^(1/12))</f>
        <v>0.271637909117528</v>
      </c>
      <c r="F10" s="19" t="n">
        <f aca="false">D10-E10</f>
        <v>324.197133442832</v>
      </c>
      <c r="G10" s="19" t="n">
        <f aca="false">IF(F10&gt;0,F10*(RM_WAC/12)/(1-(1+RM_WAC/12)^(-C10)),0)</f>
        <v>2.25331158572858</v>
      </c>
      <c r="H10" s="19" t="n">
        <f aca="false">F10*RM_WAC/12</f>
        <v>1.9992156562308</v>
      </c>
      <c r="I10" s="19" t="n">
        <f aca="false">G10-H10+IF(C10&lt;=1,(F10-(G10-H10)-J10),0)</f>
        <v>0.254095929497784</v>
      </c>
      <c r="J10" s="19" t="n">
        <f aca="false">(F10-(G10-H10))*(1-(1-RM_CPR)^(1/12))</f>
        <v>4.35766457549324</v>
      </c>
      <c r="K10" s="19" t="n">
        <f aca="false">IF(C10&lt;=1,0,(F10-(G10-H10)-J10))</f>
        <v>319.585372937841</v>
      </c>
      <c r="L10" s="19" t="n">
        <f aca="false">E10*(1-RM_SEV)</f>
        <v>0.190146536382269</v>
      </c>
      <c r="M10" s="19" t="n">
        <f aca="false">E10-L10</f>
        <v>0.0814913727352583</v>
      </c>
      <c r="N10" s="19" t="n">
        <f aca="false">H10-D10*(RM_SERV+RM_TR)/12</f>
        <v>1.92891408910454</v>
      </c>
      <c r="O10" s="19" t="n">
        <f aca="false">T10*RM_A1_CP/12+U10*RM_A2_CP/12+V10*RM_A3_CP/12+W10*RM_M1_CP/12+X10*RM_B1_CP/12+Y10*RM_B2_CP/12+Z10*RM_B3_CP/12</f>
        <v>1.5556042663091</v>
      </c>
      <c r="P10" s="19" t="n">
        <f aca="false">MAX(0,N10-O10)</f>
        <v>0.373309822795444</v>
      </c>
      <c r="Q10" s="19" t="n">
        <f aca="false">MIN(P10,M10)</f>
        <v>0.0814913727352583</v>
      </c>
      <c r="R10" s="19" t="n">
        <f aca="false">P10-Q10</f>
        <v>0.291818450060186</v>
      </c>
      <c r="S10" s="19" t="n">
        <f aca="false">I10+J10+L10+Q10</f>
        <v>4.88339841410855</v>
      </c>
      <c r="T10" s="19" t="n">
        <f aca="false">AW9</f>
        <v>219.46877135195</v>
      </c>
      <c r="U10" s="19" t="n">
        <f aca="false">AX9</f>
        <v>28</v>
      </c>
      <c r="V10" s="19" t="n">
        <f aca="false">AY9</f>
        <v>35</v>
      </c>
      <c r="W10" s="19" t="n">
        <f aca="false">AZ9</f>
        <v>17.5</v>
      </c>
      <c r="X10" s="19" t="n">
        <f aca="false">BA9</f>
        <v>10.5</v>
      </c>
      <c r="Y10" s="19" t="n">
        <f aca="false">BB9</f>
        <v>7</v>
      </c>
      <c r="Z10" s="19" t="n">
        <f aca="false">BC9</f>
        <v>7</v>
      </c>
      <c r="AA10" s="19" t="n">
        <f aca="false">MIN(T10,MAX(0,S10-(0)))</f>
        <v>4.88339841410855</v>
      </c>
      <c r="AB10" s="19" t="n">
        <f aca="false">MIN(U10,MAX(0,S10-(T10)))</f>
        <v>0</v>
      </c>
      <c r="AC10" s="19" t="n">
        <f aca="false">MIN(V10,MAX(0,S10-(T10+U10)))</f>
        <v>0</v>
      </c>
      <c r="AD10" s="19" t="n">
        <f aca="false">MIN(W10,MAX(0,S10-(T10+U10+V10)))</f>
        <v>0</v>
      </c>
      <c r="AE10" s="19" t="n">
        <f aca="false">MIN(X10,MAX(0,S10-(T10+U10+V10+W10)))</f>
        <v>0</v>
      </c>
      <c r="AF10" s="19" t="n">
        <f aca="false">MIN(Y10,MAX(0,S10-(T10+U10+V10+W10+X10)))</f>
        <v>0</v>
      </c>
      <c r="AG10" s="19" t="n">
        <f aca="false">MIN(Z10,MAX(0,S10-(T10+U10+V10+W10+X10+Y10)))</f>
        <v>0</v>
      </c>
      <c r="AH10" s="19" t="n">
        <f aca="false">T10-AA10</f>
        <v>214.585372937841</v>
      </c>
      <c r="AI10" s="19" t="n">
        <f aca="false">U10-AB10</f>
        <v>28</v>
      </c>
      <c r="AJ10" s="19" t="n">
        <f aca="false">V10-AC10</f>
        <v>35</v>
      </c>
      <c r="AK10" s="19" t="n">
        <f aca="false">W10-AD10</f>
        <v>17.5</v>
      </c>
      <c r="AL10" s="19" t="n">
        <f aca="false">X10-AE10</f>
        <v>10.5</v>
      </c>
      <c r="AM10" s="19" t="n">
        <f aca="false">Y10-AF10</f>
        <v>7</v>
      </c>
      <c r="AN10" s="19" t="n">
        <f aca="false">Z10-AG10</f>
        <v>7</v>
      </c>
      <c r="AO10" s="19" t="n">
        <f aca="false">M10-Q10</f>
        <v>0</v>
      </c>
      <c r="AP10" s="19" t="n">
        <f aca="false">MIN(AH10,MAX(0,AO10-(AI10+AJ10+AK10+AL10+AM10+AN10)))</f>
        <v>0</v>
      </c>
      <c r="AQ10" s="19" t="n">
        <f aca="false">MIN(AI10,MAX(0,AO10-(AJ10+AK10+AL10+AM10+AN10)))</f>
        <v>0</v>
      </c>
      <c r="AR10" s="19" t="n">
        <f aca="false">MIN(AJ10,MAX(0,AO10-(AK10+AL10+AM10+AN10)))</f>
        <v>0</v>
      </c>
      <c r="AS10" s="19" t="n">
        <f aca="false">MIN(AK10,MAX(0,AO10-(AL10+AM10+AN10)))</f>
        <v>0</v>
      </c>
      <c r="AT10" s="19" t="n">
        <f aca="false">MIN(AL10,MAX(0,AO10-(AM10+AN10)))</f>
        <v>0</v>
      </c>
      <c r="AU10" s="19" t="n">
        <f aca="false">MIN(AM10,MAX(0,AO10-(AN10)))</f>
        <v>0</v>
      </c>
      <c r="AV10" s="19" t="n">
        <f aca="false">MIN(AN10,MAX(0,AO10-(0)))</f>
        <v>0</v>
      </c>
      <c r="AW10" s="19" t="n">
        <f aca="false">AH10-AP10</f>
        <v>214.585372937841</v>
      </c>
      <c r="AX10" s="19" t="n">
        <f aca="false">AI10-AQ10</f>
        <v>28</v>
      </c>
      <c r="AY10" s="19" t="n">
        <f aca="false">AJ10-AR10</f>
        <v>35</v>
      </c>
      <c r="AZ10" s="19" t="n">
        <f aca="false">AK10-AS10</f>
        <v>17.5</v>
      </c>
      <c r="BA10" s="19" t="n">
        <f aca="false">AL10-AT10</f>
        <v>10.5</v>
      </c>
      <c r="BB10" s="19" t="n">
        <f aca="false">AM10-AU10</f>
        <v>7</v>
      </c>
      <c r="BC10" s="19" t="n">
        <f aca="false">AN10-AV10</f>
        <v>7</v>
      </c>
    </row>
    <row r="11" customFormat="false" ht="15" hidden="false" customHeight="false" outlineLevel="0" collapsed="false">
      <c r="B11" s="18" t="n">
        <v>7</v>
      </c>
      <c r="C11" s="18" t="n">
        <f aca="false">RM_TERM-B11+1</f>
        <v>354</v>
      </c>
      <c r="D11" s="19" t="n">
        <f aca="false">K10</f>
        <v>319.585372937841</v>
      </c>
      <c r="E11" s="19" t="n">
        <f aca="false">D11*(1-(1-RM_CDR)^(1/12))</f>
        <v>0.267549638529671</v>
      </c>
      <c r="F11" s="19" t="n">
        <f aca="false">D11-E11</f>
        <v>319.317823299312</v>
      </c>
      <c r="G11" s="19" t="n">
        <f aca="false">IF(F11&gt;0,F11*(RM_WAC/12)/(1-(1+RM_WAC/12)^(-C11)),0)</f>
        <v>2.2211391122748</v>
      </c>
      <c r="H11" s="19" t="n">
        <f aca="false">F11*RM_WAC/12</f>
        <v>1.96912657701242</v>
      </c>
      <c r="I11" s="19" t="n">
        <f aca="false">G11-H11+IF(C11&lt;=1,(F11-(G11-H11)-J11),0)</f>
        <v>0.252012535262383</v>
      </c>
      <c r="J11" s="19" t="n">
        <f aca="false">(F11-(G11-H11))*(1-(1-RM_CPR)^(1/12))</f>
        <v>4.29205637969699</v>
      </c>
      <c r="K11" s="19" t="n">
        <f aca="false">IF(C11&lt;=1,0,(F11-(G11-H11)-J11))</f>
        <v>314.773754384352</v>
      </c>
      <c r="L11" s="19" t="n">
        <f aca="false">E11*(1-RM_SEV)</f>
        <v>0.187284746970769</v>
      </c>
      <c r="M11" s="19" t="n">
        <f aca="false">E11-L11</f>
        <v>0.0802648915589012</v>
      </c>
      <c r="N11" s="19" t="n">
        <f aca="false">H11-D11*(RM_SERV+RM_TR)/12</f>
        <v>1.89988307954256</v>
      </c>
      <c r="O11" s="19" t="n">
        <f aca="false">T11*RM_A1_CP/12+U11*RM_A2_CP/12+V11*RM_A3_CP/12+W11*RM_M1_CP/12+X11*RM_B1_CP/12+Y11*RM_B2_CP/12+Z11*RM_B3_CP/12</f>
        <v>1.53281507370993</v>
      </c>
      <c r="P11" s="19" t="n">
        <f aca="false">MAX(0,N11-O11)</f>
        <v>0.36706800583263</v>
      </c>
      <c r="Q11" s="19" t="n">
        <f aca="false">MIN(P11,M11)</f>
        <v>0.0802648915589012</v>
      </c>
      <c r="R11" s="19" t="n">
        <f aca="false">P11-Q11</f>
        <v>0.286803114273729</v>
      </c>
      <c r="S11" s="19" t="n">
        <f aca="false">I11+J11+L11+Q11</f>
        <v>4.81161855348904</v>
      </c>
      <c r="T11" s="19" t="n">
        <f aca="false">AW10</f>
        <v>214.585372937841</v>
      </c>
      <c r="U11" s="19" t="n">
        <f aca="false">AX10</f>
        <v>28</v>
      </c>
      <c r="V11" s="19" t="n">
        <f aca="false">AY10</f>
        <v>35</v>
      </c>
      <c r="W11" s="19" t="n">
        <f aca="false">AZ10</f>
        <v>17.5</v>
      </c>
      <c r="X11" s="19" t="n">
        <f aca="false">BA10</f>
        <v>10.5</v>
      </c>
      <c r="Y11" s="19" t="n">
        <f aca="false">BB10</f>
        <v>7</v>
      </c>
      <c r="Z11" s="19" t="n">
        <f aca="false">BC10</f>
        <v>7</v>
      </c>
      <c r="AA11" s="19" t="n">
        <f aca="false">MIN(T11,MAX(0,S11-(0)))</f>
        <v>4.81161855348904</v>
      </c>
      <c r="AB11" s="19" t="n">
        <f aca="false">MIN(U11,MAX(0,S11-(T11)))</f>
        <v>0</v>
      </c>
      <c r="AC11" s="19" t="n">
        <f aca="false">MIN(V11,MAX(0,S11-(T11+U11)))</f>
        <v>0</v>
      </c>
      <c r="AD11" s="19" t="n">
        <f aca="false">MIN(W11,MAX(0,S11-(T11+U11+V11)))</f>
        <v>0</v>
      </c>
      <c r="AE11" s="19" t="n">
        <f aca="false">MIN(X11,MAX(0,S11-(T11+U11+V11+W11)))</f>
        <v>0</v>
      </c>
      <c r="AF11" s="19" t="n">
        <f aca="false">MIN(Y11,MAX(0,S11-(T11+U11+V11+W11+X11)))</f>
        <v>0</v>
      </c>
      <c r="AG11" s="19" t="n">
        <f aca="false">MIN(Z11,MAX(0,S11-(T11+U11+V11+W11+X11+Y11)))</f>
        <v>0</v>
      </c>
      <c r="AH11" s="19" t="n">
        <f aca="false">T11-AA11</f>
        <v>209.773754384352</v>
      </c>
      <c r="AI11" s="19" t="n">
        <f aca="false">U11-AB11</f>
        <v>28</v>
      </c>
      <c r="AJ11" s="19" t="n">
        <f aca="false">V11-AC11</f>
        <v>35</v>
      </c>
      <c r="AK11" s="19" t="n">
        <f aca="false">W11-AD11</f>
        <v>17.5</v>
      </c>
      <c r="AL11" s="19" t="n">
        <f aca="false">X11-AE11</f>
        <v>10.5</v>
      </c>
      <c r="AM11" s="19" t="n">
        <f aca="false">Y11-AF11</f>
        <v>7</v>
      </c>
      <c r="AN11" s="19" t="n">
        <f aca="false">Z11-AG11</f>
        <v>7</v>
      </c>
      <c r="AO11" s="19" t="n">
        <f aca="false">M11-Q11</f>
        <v>0</v>
      </c>
      <c r="AP11" s="19" t="n">
        <f aca="false">MIN(AH11,MAX(0,AO11-(AI11+AJ11+AK11+AL11+AM11+AN11)))</f>
        <v>0</v>
      </c>
      <c r="AQ11" s="19" t="n">
        <f aca="false">MIN(AI11,MAX(0,AO11-(AJ11+AK11+AL11+AM11+AN11)))</f>
        <v>0</v>
      </c>
      <c r="AR11" s="19" t="n">
        <f aca="false">MIN(AJ11,MAX(0,AO11-(AK11+AL11+AM11+AN11)))</f>
        <v>0</v>
      </c>
      <c r="AS11" s="19" t="n">
        <f aca="false">MIN(AK11,MAX(0,AO11-(AL11+AM11+AN11)))</f>
        <v>0</v>
      </c>
      <c r="AT11" s="19" t="n">
        <f aca="false">MIN(AL11,MAX(0,AO11-(AM11+AN11)))</f>
        <v>0</v>
      </c>
      <c r="AU11" s="19" t="n">
        <f aca="false">MIN(AM11,MAX(0,AO11-(AN11)))</f>
        <v>0</v>
      </c>
      <c r="AV11" s="19" t="n">
        <f aca="false">MIN(AN11,MAX(0,AO11-(0)))</f>
        <v>0</v>
      </c>
      <c r="AW11" s="19" t="n">
        <f aca="false">AH11-AP11</f>
        <v>209.773754384352</v>
      </c>
      <c r="AX11" s="19" t="n">
        <f aca="false">AI11-AQ11</f>
        <v>28</v>
      </c>
      <c r="AY11" s="19" t="n">
        <f aca="false">AJ11-AR11</f>
        <v>35</v>
      </c>
      <c r="AZ11" s="19" t="n">
        <f aca="false">AK11-AS11</f>
        <v>17.5</v>
      </c>
      <c r="BA11" s="19" t="n">
        <f aca="false">AL11-AT11</f>
        <v>10.5</v>
      </c>
      <c r="BB11" s="19" t="n">
        <f aca="false">AM11-AU11</f>
        <v>7</v>
      </c>
      <c r="BC11" s="19" t="n">
        <f aca="false">AN11-AV11</f>
        <v>7</v>
      </c>
    </row>
    <row r="12" customFormat="false" ht="15" hidden="false" customHeight="false" outlineLevel="0" collapsed="false">
      <c r="B12" s="18" t="n">
        <v>8</v>
      </c>
      <c r="C12" s="18" t="n">
        <f aca="false">RM_TERM-B12+1</f>
        <v>353</v>
      </c>
      <c r="D12" s="19" t="n">
        <f aca="false">K11</f>
        <v>314.773754384352</v>
      </c>
      <c r="E12" s="19" t="n">
        <f aca="false">D12*(1-(1-RM_CDR)^(1/12))</f>
        <v>0.263521460415965</v>
      </c>
      <c r="F12" s="19" t="n">
        <f aca="false">D12-E12</f>
        <v>314.510232923936</v>
      </c>
      <c r="G12" s="19" t="n">
        <f aca="false">IF(F12&gt;0,F12*(RM_WAC/12)/(1-(1+RM_WAC/12)^(-C12)),0)</f>
        <v>2.18942599297989</v>
      </c>
      <c r="H12" s="19" t="n">
        <f aca="false">F12*RM_WAC/12</f>
        <v>1.93947976969761</v>
      </c>
      <c r="I12" s="19" t="n">
        <f aca="false">G12-H12+IF(C12&lt;=1,(F12-(G12-H12)-J12),0)</f>
        <v>0.249946223282288</v>
      </c>
      <c r="J12" s="19" t="n">
        <f aca="false">(F12-(G12-H12))*(1-(1-RM_CPR)^(1/12))</f>
        <v>4.22741272463193</v>
      </c>
      <c r="K12" s="19" t="n">
        <f aca="false">IF(C12&lt;=1,0,(F12-(G12-H12)-J12))</f>
        <v>310.032873976022</v>
      </c>
      <c r="L12" s="19" t="n">
        <f aca="false">E12*(1-RM_SEV)</f>
        <v>0.184465022291175</v>
      </c>
      <c r="M12" s="19" t="n">
        <f aca="false">E12-L12</f>
        <v>0.0790564381247895</v>
      </c>
      <c r="N12" s="19" t="n">
        <f aca="false">H12-D12*(RM_SERV+RM_TR)/12</f>
        <v>1.871278789581</v>
      </c>
      <c r="O12" s="19" t="n">
        <f aca="false">T12*RM_A1_CP/12+U12*RM_A2_CP/12+V12*RM_A3_CP/12+W12*RM_M1_CP/12+X12*RM_B1_CP/12+Y12*RM_B2_CP/12+Z12*RM_B3_CP/12</f>
        <v>1.51036085379364</v>
      </c>
      <c r="P12" s="19" t="n">
        <f aca="false">MAX(0,N12-O12)</f>
        <v>0.360917935787354</v>
      </c>
      <c r="Q12" s="19" t="n">
        <f aca="false">MIN(P12,M12)</f>
        <v>0.0790564381247895</v>
      </c>
      <c r="R12" s="19" t="n">
        <f aca="false">P12-Q12</f>
        <v>0.281861497662564</v>
      </c>
      <c r="S12" s="19" t="n">
        <f aca="false">I12+J12+L12+Q12</f>
        <v>4.74088040833018</v>
      </c>
      <c r="T12" s="19" t="n">
        <f aca="false">AW11</f>
        <v>209.773754384352</v>
      </c>
      <c r="U12" s="19" t="n">
        <f aca="false">AX11</f>
        <v>28</v>
      </c>
      <c r="V12" s="19" t="n">
        <f aca="false">AY11</f>
        <v>35</v>
      </c>
      <c r="W12" s="19" t="n">
        <f aca="false">AZ11</f>
        <v>17.5</v>
      </c>
      <c r="X12" s="19" t="n">
        <f aca="false">BA11</f>
        <v>10.5</v>
      </c>
      <c r="Y12" s="19" t="n">
        <f aca="false">BB11</f>
        <v>7</v>
      </c>
      <c r="Z12" s="19" t="n">
        <f aca="false">BC11</f>
        <v>7</v>
      </c>
      <c r="AA12" s="19" t="n">
        <f aca="false">MIN(T12,MAX(0,S12-(0)))</f>
        <v>4.74088040833018</v>
      </c>
      <c r="AB12" s="19" t="n">
        <f aca="false">MIN(U12,MAX(0,S12-(T12)))</f>
        <v>0</v>
      </c>
      <c r="AC12" s="19" t="n">
        <f aca="false">MIN(V12,MAX(0,S12-(T12+U12)))</f>
        <v>0</v>
      </c>
      <c r="AD12" s="19" t="n">
        <f aca="false">MIN(W12,MAX(0,S12-(T12+U12+V12)))</f>
        <v>0</v>
      </c>
      <c r="AE12" s="19" t="n">
        <f aca="false">MIN(X12,MAX(0,S12-(T12+U12+V12+W12)))</f>
        <v>0</v>
      </c>
      <c r="AF12" s="19" t="n">
        <f aca="false">MIN(Y12,MAX(0,S12-(T12+U12+V12+W12+X12)))</f>
        <v>0</v>
      </c>
      <c r="AG12" s="19" t="n">
        <f aca="false">MIN(Z12,MAX(0,S12-(T12+U12+V12+W12+X12+Y12)))</f>
        <v>0</v>
      </c>
      <c r="AH12" s="19" t="n">
        <f aca="false">T12-AA12</f>
        <v>205.032873976022</v>
      </c>
      <c r="AI12" s="19" t="n">
        <f aca="false">U12-AB12</f>
        <v>28</v>
      </c>
      <c r="AJ12" s="19" t="n">
        <f aca="false">V12-AC12</f>
        <v>35</v>
      </c>
      <c r="AK12" s="19" t="n">
        <f aca="false">W12-AD12</f>
        <v>17.5</v>
      </c>
      <c r="AL12" s="19" t="n">
        <f aca="false">X12-AE12</f>
        <v>10.5</v>
      </c>
      <c r="AM12" s="19" t="n">
        <f aca="false">Y12-AF12</f>
        <v>7</v>
      </c>
      <c r="AN12" s="19" t="n">
        <f aca="false">Z12-AG12</f>
        <v>7</v>
      </c>
      <c r="AO12" s="19" t="n">
        <f aca="false">M12-Q12</f>
        <v>0</v>
      </c>
      <c r="AP12" s="19" t="n">
        <f aca="false">MIN(AH12,MAX(0,AO12-(AI12+AJ12+AK12+AL12+AM12+AN12)))</f>
        <v>0</v>
      </c>
      <c r="AQ12" s="19" t="n">
        <f aca="false">MIN(AI12,MAX(0,AO12-(AJ12+AK12+AL12+AM12+AN12)))</f>
        <v>0</v>
      </c>
      <c r="AR12" s="19" t="n">
        <f aca="false">MIN(AJ12,MAX(0,AO12-(AK12+AL12+AM12+AN12)))</f>
        <v>0</v>
      </c>
      <c r="AS12" s="19" t="n">
        <f aca="false">MIN(AK12,MAX(0,AO12-(AL12+AM12+AN12)))</f>
        <v>0</v>
      </c>
      <c r="AT12" s="19" t="n">
        <f aca="false">MIN(AL12,MAX(0,AO12-(AM12+AN12)))</f>
        <v>0</v>
      </c>
      <c r="AU12" s="19" t="n">
        <f aca="false">MIN(AM12,MAX(0,AO12-(AN12)))</f>
        <v>0</v>
      </c>
      <c r="AV12" s="19" t="n">
        <f aca="false">MIN(AN12,MAX(0,AO12-(0)))</f>
        <v>0</v>
      </c>
      <c r="AW12" s="19" t="n">
        <f aca="false">AH12-AP12</f>
        <v>205.032873976022</v>
      </c>
      <c r="AX12" s="19" t="n">
        <f aca="false">AI12-AQ12</f>
        <v>28</v>
      </c>
      <c r="AY12" s="19" t="n">
        <f aca="false">AJ12-AR12</f>
        <v>35</v>
      </c>
      <c r="AZ12" s="19" t="n">
        <f aca="false">AK12-AS12</f>
        <v>17.5</v>
      </c>
      <c r="BA12" s="19" t="n">
        <f aca="false">AL12-AT12</f>
        <v>10.5</v>
      </c>
      <c r="BB12" s="19" t="n">
        <f aca="false">AM12-AU12</f>
        <v>7</v>
      </c>
      <c r="BC12" s="19" t="n">
        <f aca="false">AN12-AV12</f>
        <v>7</v>
      </c>
    </row>
    <row r="13" customFormat="false" ht="15" hidden="false" customHeight="false" outlineLevel="0" collapsed="false">
      <c r="B13" s="18" t="n">
        <v>9</v>
      </c>
      <c r="C13" s="18" t="n">
        <f aca="false">RM_TERM-B13+1</f>
        <v>352</v>
      </c>
      <c r="D13" s="19" t="n">
        <f aca="false">K12</f>
        <v>310.032873976022</v>
      </c>
      <c r="E13" s="19" t="n">
        <f aca="false">D13*(1-(1-RM_CDR)^(1/12))</f>
        <v>0.259552502675813</v>
      </c>
      <c r="F13" s="19" t="n">
        <f aca="false">D13-E13</f>
        <v>309.773321473346</v>
      </c>
      <c r="G13" s="19" t="n">
        <f aca="false">IF(F13&gt;0,F13*(RM_WAC/12)/(1-(1+RM_WAC/12)^(-C13)),0)</f>
        <v>2.15816566924824</v>
      </c>
      <c r="H13" s="19" t="n">
        <f aca="false">F13*RM_WAC/12</f>
        <v>1.9102688157523</v>
      </c>
      <c r="I13" s="19" t="n">
        <f aca="false">G13-H13+IF(C13&lt;=1,(F13-(G13-H13)-J13),0)</f>
        <v>0.24789685349594</v>
      </c>
      <c r="J13" s="19" t="n">
        <f aca="false">(F13-(G13-H13))*(1-(1-RM_CPR)^(1/12))</f>
        <v>4.16371961081245</v>
      </c>
      <c r="K13" s="19" t="n">
        <f aca="false">IF(C13&lt;=1,0,(F13-(G13-H13)-J13))</f>
        <v>305.361705009038</v>
      </c>
      <c r="L13" s="19" t="n">
        <f aca="false">E13*(1-RM_SEV)</f>
        <v>0.181686751873069</v>
      </c>
      <c r="M13" s="19" t="n">
        <f aca="false">E13-L13</f>
        <v>0.0778657508027438</v>
      </c>
      <c r="N13" s="19" t="n">
        <f aca="false">H13-D13*(RM_SERV+RM_TR)/12</f>
        <v>1.84309502639083</v>
      </c>
      <c r="O13" s="19" t="n">
        <f aca="false">T13*RM_A1_CP/12+U13*RM_A2_CP/12+V13*RM_A3_CP/12+W13*RM_M1_CP/12+X13*RM_B1_CP/12+Y13*RM_B2_CP/12+Z13*RM_B3_CP/12</f>
        <v>1.48823674522144</v>
      </c>
      <c r="P13" s="19" t="n">
        <f aca="false">MAX(0,N13-O13)</f>
        <v>0.354858281169395</v>
      </c>
      <c r="Q13" s="19" t="n">
        <f aca="false">MIN(P13,M13)</f>
        <v>0.0778657508027438</v>
      </c>
      <c r="R13" s="19" t="n">
        <f aca="false">P13-Q13</f>
        <v>0.276992530366651</v>
      </c>
      <c r="S13" s="19" t="n">
        <f aca="false">I13+J13+L13+Q13</f>
        <v>4.6711689669842</v>
      </c>
      <c r="T13" s="19" t="n">
        <f aca="false">AW12</f>
        <v>205.032873976022</v>
      </c>
      <c r="U13" s="19" t="n">
        <f aca="false">AX12</f>
        <v>28</v>
      </c>
      <c r="V13" s="19" t="n">
        <f aca="false">AY12</f>
        <v>35</v>
      </c>
      <c r="W13" s="19" t="n">
        <f aca="false">AZ12</f>
        <v>17.5</v>
      </c>
      <c r="X13" s="19" t="n">
        <f aca="false">BA12</f>
        <v>10.5</v>
      </c>
      <c r="Y13" s="19" t="n">
        <f aca="false">BB12</f>
        <v>7</v>
      </c>
      <c r="Z13" s="19" t="n">
        <f aca="false">BC12</f>
        <v>7</v>
      </c>
      <c r="AA13" s="19" t="n">
        <f aca="false">MIN(T13,MAX(0,S13-(0)))</f>
        <v>4.6711689669842</v>
      </c>
      <c r="AB13" s="19" t="n">
        <f aca="false">MIN(U13,MAX(0,S13-(T13)))</f>
        <v>0</v>
      </c>
      <c r="AC13" s="19" t="n">
        <f aca="false">MIN(V13,MAX(0,S13-(T13+U13)))</f>
        <v>0</v>
      </c>
      <c r="AD13" s="19" t="n">
        <f aca="false">MIN(W13,MAX(0,S13-(T13+U13+V13)))</f>
        <v>0</v>
      </c>
      <c r="AE13" s="19" t="n">
        <f aca="false">MIN(X13,MAX(0,S13-(T13+U13+V13+W13)))</f>
        <v>0</v>
      </c>
      <c r="AF13" s="19" t="n">
        <f aca="false">MIN(Y13,MAX(0,S13-(T13+U13+V13+W13+X13)))</f>
        <v>0</v>
      </c>
      <c r="AG13" s="19" t="n">
        <f aca="false">MIN(Z13,MAX(0,S13-(T13+U13+V13+W13+X13+Y13)))</f>
        <v>0</v>
      </c>
      <c r="AH13" s="19" t="n">
        <f aca="false">T13-AA13</f>
        <v>200.361705009038</v>
      </c>
      <c r="AI13" s="19" t="n">
        <f aca="false">U13-AB13</f>
        <v>28</v>
      </c>
      <c r="AJ13" s="19" t="n">
        <f aca="false">V13-AC13</f>
        <v>35</v>
      </c>
      <c r="AK13" s="19" t="n">
        <f aca="false">W13-AD13</f>
        <v>17.5</v>
      </c>
      <c r="AL13" s="19" t="n">
        <f aca="false">X13-AE13</f>
        <v>10.5</v>
      </c>
      <c r="AM13" s="19" t="n">
        <f aca="false">Y13-AF13</f>
        <v>7</v>
      </c>
      <c r="AN13" s="19" t="n">
        <f aca="false">Z13-AG13</f>
        <v>7</v>
      </c>
      <c r="AO13" s="19" t="n">
        <f aca="false">M13-Q13</f>
        <v>0</v>
      </c>
      <c r="AP13" s="19" t="n">
        <f aca="false">MIN(AH13,MAX(0,AO13-(AI13+AJ13+AK13+AL13+AM13+AN13)))</f>
        <v>0</v>
      </c>
      <c r="AQ13" s="19" t="n">
        <f aca="false">MIN(AI13,MAX(0,AO13-(AJ13+AK13+AL13+AM13+AN13)))</f>
        <v>0</v>
      </c>
      <c r="AR13" s="19" t="n">
        <f aca="false">MIN(AJ13,MAX(0,AO13-(AK13+AL13+AM13+AN13)))</f>
        <v>0</v>
      </c>
      <c r="AS13" s="19" t="n">
        <f aca="false">MIN(AK13,MAX(0,AO13-(AL13+AM13+AN13)))</f>
        <v>0</v>
      </c>
      <c r="AT13" s="19" t="n">
        <f aca="false">MIN(AL13,MAX(0,AO13-(AM13+AN13)))</f>
        <v>0</v>
      </c>
      <c r="AU13" s="19" t="n">
        <f aca="false">MIN(AM13,MAX(0,AO13-(AN13)))</f>
        <v>0</v>
      </c>
      <c r="AV13" s="19" t="n">
        <f aca="false">MIN(AN13,MAX(0,AO13-(0)))</f>
        <v>0</v>
      </c>
      <c r="AW13" s="19" t="n">
        <f aca="false">AH13-AP13</f>
        <v>200.361705009038</v>
      </c>
      <c r="AX13" s="19" t="n">
        <f aca="false">AI13-AQ13</f>
        <v>28</v>
      </c>
      <c r="AY13" s="19" t="n">
        <f aca="false">AJ13-AR13</f>
        <v>35</v>
      </c>
      <c r="AZ13" s="19" t="n">
        <f aca="false">AK13-AS13</f>
        <v>17.5</v>
      </c>
      <c r="BA13" s="19" t="n">
        <f aca="false">AL13-AT13</f>
        <v>10.5</v>
      </c>
      <c r="BB13" s="19" t="n">
        <f aca="false">AM13-AU13</f>
        <v>7</v>
      </c>
      <c r="BC13" s="19" t="n">
        <f aca="false">AN13-AV13</f>
        <v>7</v>
      </c>
    </row>
    <row r="14" customFormat="false" ht="15" hidden="false" customHeight="false" outlineLevel="0" collapsed="false">
      <c r="B14" s="18" t="n">
        <v>10</v>
      </c>
      <c r="C14" s="18" t="n">
        <f aca="false">RM_TERM-B14+1</f>
        <v>351</v>
      </c>
      <c r="D14" s="19" t="n">
        <f aca="false">K13</f>
        <v>305.361705009038</v>
      </c>
      <c r="E14" s="19" t="n">
        <f aca="false">D14*(1-(1-RM_CDR)^(1/12))</f>
        <v>0.255641905776027</v>
      </c>
      <c r="F14" s="19" t="n">
        <f aca="false">D14-E14</f>
        <v>305.106063103262</v>
      </c>
      <c r="G14" s="19" t="n">
        <f aca="false">IF(F14&gt;0,F14*(RM_WAC/12)/(1-(1+RM_WAC/12)^(-C14)),0)</f>
        <v>2.12735167612696</v>
      </c>
      <c r="H14" s="19" t="n">
        <f aca="false">F14*RM_WAC/12</f>
        <v>1.88148738913678</v>
      </c>
      <c r="I14" s="19" t="n">
        <f aca="false">G14-H14+IF(C14&lt;=1,(F14-(G14-H14)-J14),0)</f>
        <v>0.245864286990178</v>
      </c>
      <c r="J14" s="19" t="n">
        <f aca="false">(F14-(G14-H14))*(1-(1-RM_CPR)^(1/12))</f>
        <v>4.10096324050431</v>
      </c>
      <c r="K14" s="19" t="n">
        <f aca="false">IF(C14&lt;=1,0,(F14-(G14-H14)-J14))</f>
        <v>300.759235575767</v>
      </c>
      <c r="L14" s="19" t="n">
        <f aca="false">E14*(1-RM_SEV)</f>
        <v>0.178949334043219</v>
      </c>
      <c r="M14" s="19" t="n">
        <f aca="false">E14-L14</f>
        <v>0.076692571732808</v>
      </c>
      <c r="N14" s="19" t="n">
        <f aca="false">H14-D14*(RM_SERV+RM_TR)/12</f>
        <v>1.81532568638482</v>
      </c>
      <c r="O14" s="19" t="n">
        <f aca="false">T14*RM_A1_CP/12+U14*RM_A2_CP/12+V14*RM_A3_CP/12+W14*RM_M1_CP/12+X14*RM_B1_CP/12+Y14*RM_B2_CP/12+Z14*RM_B3_CP/12</f>
        <v>1.46643795670884</v>
      </c>
      <c r="P14" s="19" t="n">
        <f aca="false">MAX(0,N14-O14)</f>
        <v>0.34888772967598</v>
      </c>
      <c r="Q14" s="19" t="n">
        <f aca="false">MIN(P14,M14)</f>
        <v>0.076692571732808</v>
      </c>
      <c r="R14" s="19" t="n">
        <f aca="false">P14-Q14</f>
        <v>0.272195157943172</v>
      </c>
      <c r="S14" s="19" t="n">
        <f aca="false">I14+J14+L14+Q14</f>
        <v>4.60246943327051</v>
      </c>
      <c r="T14" s="19" t="n">
        <f aca="false">AW13</f>
        <v>200.361705009038</v>
      </c>
      <c r="U14" s="19" t="n">
        <f aca="false">AX13</f>
        <v>28</v>
      </c>
      <c r="V14" s="19" t="n">
        <f aca="false">AY13</f>
        <v>35</v>
      </c>
      <c r="W14" s="19" t="n">
        <f aca="false">AZ13</f>
        <v>17.5</v>
      </c>
      <c r="X14" s="19" t="n">
        <f aca="false">BA13</f>
        <v>10.5</v>
      </c>
      <c r="Y14" s="19" t="n">
        <f aca="false">BB13</f>
        <v>7</v>
      </c>
      <c r="Z14" s="19" t="n">
        <f aca="false">BC13</f>
        <v>7</v>
      </c>
      <c r="AA14" s="19" t="n">
        <f aca="false">MIN(T14,MAX(0,S14-(0)))</f>
        <v>4.60246943327051</v>
      </c>
      <c r="AB14" s="19" t="n">
        <f aca="false">MIN(U14,MAX(0,S14-(T14)))</f>
        <v>0</v>
      </c>
      <c r="AC14" s="19" t="n">
        <f aca="false">MIN(V14,MAX(0,S14-(T14+U14)))</f>
        <v>0</v>
      </c>
      <c r="AD14" s="19" t="n">
        <f aca="false">MIN(W14,MAX(0,S14-(T14+U14+V14)))</f>
        <v>0</v>
      </c>
      <c r="AE14" s="19" t="n">
        <f aca="false">MIN(X14,MAX(0,S14-(T14+U14+V14+W14)))</f>
        <v>0</v>
      </c>
      <c r="AF14" s="19" t="n">
        <f aca="false">MIN(Y14,MAX(0,S14-(T14+U14+V14+W14+X14)))</f>
        <v>0</v>
      </c>
      <c r="AG14" s="19" t="n">
        <f aca="false">MIN(Z14,MAX(0,S14-(T14+U14+V14+W14+X14+Y14)))</f>
        <v>0</v>
      </c>
      <c r="AH14" s="19" t="n">
        <f aca="false">T14-AA14</f>
        <v>195.759235575767</v>
      </c>
      <c r="AI14" s="19" t="n">
        <f aca="false">U14-AB14</f>
        <v>28</v>
      </c>
      <c r="AJ14" s="19" t="n">
        <f aca="false">V14-AC14</f>
        <v>35</v>
      </c>
      <c r="AK14" s="19" t="n">
        <f aca="false">W14-AD14</f>
        <v>17.5</v>
      </c>
      <c r="AL14" s="19" t="n">
        <f aca="false">X14-AE14</f>
        <v>10.5</v>
      </c>
      <c r="AM14" s="19" t="n">
        <f aca="false">Y14-AF14</f>
        <v>7</v>
      </c>
      <c r="AN14" s="19" t="n">
        <f aca="false">Z14-AG14</f>
        <v>7</v>
      </c>
      <c r="AO14" s="19" t="n">
        <f aca="false">M14-Q14</f>
        <v>0</v>
      </c>
      <c r="AP14" s="19" t="n">
        <f aca="false">MIN(AH14,MAX(0,AO14-(AI14+AJ14+AK14+AL14+AM14+AN14)))</f>
        <v>0</v>
      </c>
      <c r="AQ14" s="19" t="n">
        <f aca="false">MIN(AI14,MAX(0,AO14-(AJ14+AK14+AL14+AM14+AN14)))</f>
        <v>0</v>
      </c>
      <c r="AR14" s="19" t="n">
        <f aca="false">MIN(AJ14,MAX(0,AO14-(AK14+AL14+AM14+AN14)))</f>
        <v>0</v>
      </c>
      <c r="AS14" s="19" t="n">
        <f aca="false">MIN(AK14,MAX(0,AO14-(AL14+AM14+AN14)))</f>
        <v>0</v>
      </c>
      <c r="AT14" s="19" t="n">
        <f aca="false">MIN(AL14,MAX(0,AO14-(AM14+AN14)))</f>
        <v>0</v>
      </c>
      <c r="AU14" s="19" t="n">
        <f aca="false">MIN(AM14,MAX(0,AO14-(AN14)))</f>
        <v>0</v>
      </c>
      <c r="AV14" s="19" t="n">
        <f aca="false">MIN(AN14,MAX(0,AO14-(0)))</f>
        <v>0</v>
      </c>
      <c r="AW14" s="19" t="n">
        <f aca="false">AH14-AP14</f>
        <v>195.759235575767</v>
      </c>
      <c r="AX14" s="19" t="n">
        <f aca="false">AI14-AQ14</f>
        <v>28</v>
      </c>
      <c r="AY14" s="19" t="n">
        <f aca="false">AJ14-AR14</f>
        <v>35</v>
      </c>
      <c r="AZ14" s="19" t="n">
        <f aca="false">AK14-AS14</f>
        <v>17.5</v>
      </c>
      <c r="BA14" s="19" t="n">
        <f aca="false">AL14-AT14</f>
        <v>10.5</v>
      </c>
      <c r="BB14" s="19" t="n">
        <f aca="false">AM14-AU14</f>
        <v>7</v>
      </c>
      <c r="BC14" s="19" t="n">
        <f aca="false">AN14-AV14</f>
        <v>7</v>
      </c>
    </row>
    <row r="15" customFormat="false" ht="15" hidden="false" customHeight="false" outlineLevel="0" collapsed="false">
      <c r="B15" s="18" t="n">
        <v>11</v>
      </c>
      <c r="C15" s="18" t="n">
        <f aca="false">RM_TERM-B15+1</f>
        <v>350</v>
      </c>
      <c r="D15" s="19" t="n">
        <f aca="false">K14</f>
        <v>300.759235575767</v>
      </c>
      <c r="E15" s="19" t="n">
        <f aca="false">D15*(1-(1-RM_CDR)^(1/12))</f>
        <v>0.251788822570448</v>
      </c>
      <c r="F15" s="19" t="n">
        <f aca="false">D15-E15</f>
        <v>300.507446753197</v>
      </c>
      <c r="G15" s="19" t="n">
        <f aca="false">IF(F15&gt;0,F15*(RM_WAC/12)/(1-(1+RM_WAC/12)^(-C15)),0)</f>
        <v>2.09697764096887</v>
      </c>
      <c r="H15" s="19" t="n">
        <f aca="false">F15*RM_WAC/12</f>
        <v>1.85312925497805</v>
      </c>
      <c r="I15" s="19" t="n">
        <f aca="false">G15-H15+IF(C15&lt;=1,(F15-(G15-H15)-J15),0)</f>
        <v>0.243848385990824</v>
      </c>
      <c r="J15" s="19" t="n">
        <f aca="false">(F15-(G15-H15))*(1-(1-RM_CPR)^(1/12))</f>
        <v>4.03913001482875</v>
      </c>
      <c r="K15" s="19" t="n">
        <f aca="false">IF(C15&lt;=1,0,(F15-(G15-H15)-J15))</f>
        <v>296.224468352377</v>
      </c>
      <c r="L15" s="19" t="n">
        <f aca="false">E15*(1-RM_SEV)</f>
        <v>0.176252175799314</v>
      </c>
      <c r="M15" s="19" t="n">
        <f aca="false">E15-L15</f>
        <v>0.0755366467711344</v>
      </c>
      <c r="N15" s="19" t="n">
        <f aca="false">H15-D15*(RM_SERV+RM_TR)/12</f>
        <v>1.78796475393663</v>
      </c>
      <c r="O15" s="19" t="n">
        <f aca="false">T15*RM_A1_CP/12+U15*RM_A2_CP/12+V15*RM_A3_CP/12+W15*RM_M1_CP/12+X15*RM_B1_CP/12+Y15*RM_B2_CP/12+Z15*RM_B3_CP/12</f>
        <v>1.44495976602025</v>
      </c>
      <c r="P15" s="19" t="n">
        <f aca="false">MAX(0,N15-O15)</f>
        <v>0.343004987916384</v>
      </c>
      <c r="Q15" s="19" t="n">
        <f aca="false">MIN(P15,M15)</f>
        <v>0.0755366467711344</v>
      </c>
      <c r="R15" s="19" t="n">
        <f aca="false">P15-Q15</f>
        <v>0.267468341145249</v>
      </c>
      <c r="S15" s="19" t="n">
        <f aca="false">I15+J15+L15+Q15</f>
        <v>4.53476722339002</v>
      </c>
      <c r="T15" s="19" t="n">
        <f aca="false">AW14</f>
        <v>195.759235575767</v>
      </c>
      <c r="U15" s="19" t="n">
        <f aca="false">AX14</f>
        <v>28</v>
      </c>
      <c r="V15" s="19" t="n">
        <f aca="false">AY14</f>
        <v>35</v>
      </c>
      <c r="W15" s="19" t="n">
        <f aca="false">AZ14</f>
        <v>17.5</v>
      </c>
      <c r="X15" s="19" t="n">
        <f aca="false">BA14</f>
        <v>10.5</v>
      </c>
      <c r="Y15" s="19" t="n">
        <f aca="false">BB14</f>
        <v>7</v>
      </c>
      <c r="Z15" s="19" t="n">
        <f aca="false">BC14</f>
        <v>7</v>
      </c>
      <c r="AA15" s="19" t="n">
        <f aca="false">MIN(T15,MAX(0,S15-(0)))</f>
        <v>4.53476722339002</v>
      </c>
      <c r="AB15" s="19" t="n">
        <f aca="false">MIN(U15,MAX(0,S15-(T15)))</f>
        <v>0</v>
      </c>
      <c r="AC15" s="19" t="n">
        <f aca="false">MIN(V15,MAX(0,S15-(T15+U15)))</f>
        <v>0</v>
      </c>
      <c r="AD15" s="19" t="n">
        <f aca="false">MIN(W15,MAX(0,S15-(T15+U15+V15)))</f>
        <v>0</v>
      </c>
      <c r="AE15" s="19" t="n">
        <f aca="false">MIN(X15,MAX(0,S15-(T15+U15+V15+W15)))</f>
        <v>0</v>
      </c>
      <c r="AF15" s="19" t="n">
        <f aca="false">MIN(Y15,MAX(0,S15-(T15+U15+V15+W15+X15)))</f>
        <v>0</v>
      </c>
      <c r="AG15" s="19" t="n">
        <f aca="false">MIN(Z15,MAX(0,S15-(T15+U15+V15+W15+X15+Y15)))</f>
        <v>0</v>
      </c>
      <c r="AH15" s="19" t="n">
        <f aca="false">T15-AA15</f>
        <v>191.224468352377</v>
      </c>
      <c r="AI15" s="19" t="n">
        <f aca="false">U15-AB15</f>
        <v>28</v>
      </c>
      <c r="AJ15" s="19" t="n">
        <f aca="false">V15-AC15</f>
        <v>35</v>
      </c>
      <c r="AK15" s="19" t="n">
        <f aca="false">W15-AD15</f>
        <v>17.5</v>
      </c>
      <c r="AL15" s="19" t="n">
        <f aca="false">X15-AE15</f>
        <v>10.5</v>
      </c>
      <c r="AM15" s="19" t="n">
        <f aca="false">Y15-AF15</f>
        <v>7</v>
      </c>
      <c r="AN15" s="19" t="n">
        <f aca="false">Z15-AG15</f>
        <v>7</v>
      </c>
      <c r="AO15" s="19" t="n">
        <f aca="false">M15-Q15</f>
        <v>0</v>
      </c>
      <c r="AP15" s="19" t="n">
        <f aca="false">MIN(AH15,MAX(0,AO15-(AI15+AJ15+AK15+AL15+AM15+AN15)))</f>
        <v>0</v>
      </c>
      <c r="AQ15" s="19" t="n">
        <f aca="false">MIN(AI15,MAX(0,AO15-(AJ15+AK15+AL15+AM15+AN15)))</f>
        <v>0</v>
      </c>
      <c r="AR15" s="19" t="n">
        <f aca="false">MIN(AJ15,MAX(0,AO15-(AK15+AL15+AM15+AN15)))</f>
        <v>0</v>
      </c>
      <c r="AS15" s="19" t="n">
        <f aca="false">MIN(AK15,MAX(0,AO15-(AL15+AM15+AN15)))</f>
        <v>0</v>
      </c>
      <c r="AT15" s="19" t="n">
        <f aca="false">MIN(AL15,MAX(0,AO15-(AM15+AN15)))</f>
        <v>0</v>
      </c>
      <c r="AU15" s="19" t="n">
        <f aca="false">MIN(AM15,MAX(0,AO15-(AN15)))</f>
        <v>0</v>
      </c>
      <c r="AV15" s="19" t="n">
        <f aca="false">MIN(AN15,MAX(0,AO15-(0)))</f>
        <v>0</v>
      </c>
      <c r="AW15" s="19" t="n">
        <f aca="false">AH15-AP15</f>
        <v>191.224468352377</v>
      </c>
      <c r="AX15" s="19" t="n">
        <f aca="false">AI15-AQ15</f>
        <v>28</v>
      </c>
      <c r="AY15" s="19" t="n">
        <f aca="false">AJ15-AR15</f>
        <v>35</v>
      </c>
      <c r="AZ15" s="19" t="n">
        <f aca="false">AK15-AS15</f>
        <v>17.5</v>
      </c>
      <c r="BA15" s="19" t="n">
        <f aca="false">AL15-AT15</f>
        <v>10.5</v>
      </c>
      <c r="BB15" s="19" t="n">
        <f aca="false">AM15-AU15</f>
        <v>7</v>
      </c>
      <c r="BC15" s="19" t="n">
        <f aca="false">AN15-AV15</f>
        <v>7</v>
      </c>
    </row>
    <row r="16" customFormat="false" ht="15" hidden="false" customHeight="false" outlineLevel="0" collapsed="false">
      <c r="B16" s="18" t="n">
        <v>12</v>
      </c>
      <c r="C16" s="18" t="n">
        <f aca="false">RM_TERM-B16+1</f>
        <v>349</v>
      </c>
      <c r="D16" s="19" t="n">
        <f aca="false">K15</f>
        <v>296.224468352377</v>
      </c>
      <c r="E16" s="19" t="n">
        <f aca="false">D16*(1-(1-RM_CDR)^(1/12))</f>
        <v>0.247992418122144</v>
      </c>
      <c r="F16" s="19" t="n">
        <f aca="false">D16-E16</f>
        <v>295.976475934255</v>
      </c>
      <c r="G16" s="19" t="n">
        <f aca="false">IF(F16&gt;0,F16*(RM_WAC/12)/(1-(1+RM_WAC/12)^(-C16)),0)</f>
        <v>2.06703728211458</v>
      </c>
      <c r="H16" s="19" t="n">
        <f aca="false">F16*RM_WAC/12</f>
        <v>1.82518826826124</v>
      </c>
      <c r="I16" s="19" t="n">
        <f aca="false">G16-H16+IF(C16&lt;=1,(F16-(G16-H16)-J16),0)</f>
        <v>0.241849013853343</v>
      </c>
      <c r="J16" s="19" t="n">
        <f aca="false">(F16-(G16-H16))*(1-(1-RM_CPR)^(1/12))</f>
        <v>3.97820653090807</v>
      </c>
      <c r="K16" s="19" t="n">
        <f aca="false">IF(C16&lt;=1,0,(F16-(G16-H16)-J16))</f>
        <v>291.756420389494</v>
      </c>
      <c r="L16" s="19" t="n">
        <f aca="false">E16*(1-RM_SEV)</f>
        <v>0.173594692685501</v>
      </c>
      <c r="M16" s="19" t="n">
        <f aca="false">E16-L16</f>
        <v>0.0743977254366431</v>
      </c>
      <c r="N16" s="19" t="n">
        <f aca="false">H16-D16*(RM_SERV+RM_TR)/12</f>
        <v>1.76100630011823</v>
      </c>
      <c r="O16" s="19" t="n">
        <f aca="false">T16*RM_A1_CP/12+U16*RM_A2_CP/12+V16*RM_A3_CP/12+W16*RM_M1_CP/12+X16*RM_B1_CP/12+Y16*RM_B2_CP/12+Z16*RM_B3_CP/12</f>
        <v>1.42379751897776</v>
      </c>
      <c r="P16" s="19" t="n">
        <f aca="false">MAX(0,N16-O16)</f>
        <v>0.337208781140465</v>
      </c>
      <c r="Q16" s="19" t="n">
        <f aca="false">MIN(P16,M16)</f>
        <v>0.0743977254366431</v>
      </c>
      <c r="R16" s="19" t="n">
        <f aca="false">P16-Q16</f>
        <v>0.262811055703822</v>
      </c>
      <c r="S16" s="19" t="n">
        <f aca="false">I16+J16+L16+Q16</f>
        <v>4.46804796288355</v>
      </c>
      <c r="T16" s="19" t="n">
        <f aca="false">AW15</f>
        <v>191.224468352377</v>
      </c>
      <c r="U16" s="19" t="n">
        <f aca="false">AX15</f>
        <v>28</v>
      </c>
      <c r="V16" s="19" t="n">
        <f aca="false">AY15</f>
        <v>35</v>
      </c>
      <c r="W16" s="19" t="n">
        <f aca="false">AZ15</f>
        <v>17.5</v>
      </c>
      <c r="X16" s="19" t="n">
        <f aca="false">BA15</f>
        <v>10.5</v>
      </c>
      <c r="Y16" s="19" t="n">
        <f aca="false">BB15</f>
        <v>7</v>
      </c>
      <c r="Z16" s="19" t="n">
        <f aca="false">BC15</f>
        <v>7</v>
      </c>
      <c r="AA16" s="19" t="n">
        <f aca="false">MIN(T16,MAX(0,S16-(0)))</f>
        <v>4.46804796288355</v>
      </c>
      <c r="AB16" s="19" t="n">
        <f aca="false">MIN(U16,MAX(0,S16-(T16)))</f>
        <v>0</v>
      </c>
      <c r="AC16" s="19" t="n">
        <f aca="false">MIN(V16,MAX(0,S16-(T16+U16)))</f>
        <v>0</v>
      </c>
      <c r="AD16" s="19" t="n">
        <f aca="false">MIN(W16,MAX(0,S16-(T16+U16+V16)))</f>
        <v>0</v>
      </c>
      <c r="AE16" s="19" t="n">
        <f aca="false">MIN(X16,MAX(0,S16-(T16+U16+V16+W16)))</f>
        <v>0</v>
      </c>
      <c r="AF16" s="19" t="n">
        <f aca="false">MIN(Y16,MAX(0,S16-(T16+U16+V16+W16+X16)))</f>
        <v>0</v>
      </c>
      <c r="AG16" s="19" t="n">
        <f aca="false">MIN(Z16,MAX(0,S16-(T16+U16+V16+W16+X16+Y16)))</f>
        <v>0</v>
      </c>
      <c r="AH16" s="19" t="n">
        <f aca="false">T16-AA16</f>
        <v>186.756420389494</v>
      </c>
      <c r="AI16" s="19" t="n">
        <f aca="false">U16-AB16</f>
        <v>28</v>
      </c>
      <c r="AJ16" s="19" t="n">
        <f aca="false">V16-AC16</f>
        <v>35</v>
      </c>
      <c r="AK16" s="19" t="n">
        <f aca="false">W16-AD16</f>
        <v>17.5</v>
      </c>
      <c r="AL16" s="19" t="n">
        <f aca="false">X16-AE16</f>
        <v>10.5</v>
      </c>
      <c r="AM16" s="19" t="n">
        <f aca="false">Y16-AF16</f>
        <v>7</v>
      </c>
      <c r="AN16" s="19" t="n">
        <f aca="false">Z16-AG16</f>
        <v>7</v>
      </c>
      <c r="AO16" s="19" t="n">
        <f aca="false">M16-Q16</f>
        <v>0</v>
      </c>
      <c r="AP16" s="19" t="n">
        <f aca="false">MIN(AH16,MAX(0,AO16-(AI16+AJ16+AK16+AL16+AM16+AN16)))</f>
        <v>0</v>
      </c>
      <c r="AQ16" s="19" t="n">
        <f aca="false">MIN(AI16,MAX(0,AO16-(AJ16+AK16+AL16+AM16+AN16)))</f>
        <v>0</v>
      </c>
      <c r="AR16" s="19" t="n">
        <f aca="false">MIN(AJ16,MAX(0,AO16-(AK16+AL16+AM16+AN16)))</f>
        <v>0</v>
      </c>
      <c r="AS16" s="19" t="n">
        <f aca="false">MIN(AK16,MAX(0,AO16-(AL16+AM16+AN16)))</f>
        <v>0</v>
      </c>
      <c r="AT16" s="19" t="n">
        <f aca="false">MIN(AL16,MAX(0,AO16-(AM16+AN16)))</f>
        <v>0</v>
      </c>
      <c r="AU16" s="19" t="n">
        <f aca="false">MIN(AM16,MAX(0,AO16-(AN16)))</f>
        <v>0</v>
      </c>
      <c r="AV16" s="19" t="n">
        <f aca="false">MIN(AN16,MAX(0,AO16-(0)))</f>
        <v>0</v>
      </c>
      <c r="AW16" s="19" t="n">
        <f aca="false">AH16-AP16</f>
        <v>186.756420389494</v>
      </c>
      <c r="AX16" s="19" t="n">
        <f aca="false">AI16-AQ16</f>
        <v>28</v>
      </c>
      <c r="AY16" s="19" t="n">
        <f aca="false">AJ16-AR16</f>
        <v>35</v>
      </c>
      <c r="AZ16" s="19" t="n">
        <f aca="false">AK16-AS16</f>
        <v>17.5</v>
      </c>
      <c r="BA16" s="19" t="n">
        <f aca="false">AL16-AT16</f>
        <v>10.5</v>
      </c>
      <c r="BB16" s="19" t="n">
        <f aca="false">AM16-AU16</f>
        <v>7</v>
      </c>
      <c r="BC16" s="19" t="n">
        <f aca="false">AN16-AV16</f>
        <v>7</v>
      </c>
    </row>
    <row r="17" customFormat="false" ht="15" hidden="false" customHeight="false" outlineLevel="0" collapsed="false">
      <c r="B17" s="18" t="n">
        <v>13</v>
      </c>
      <c r="C17" s="18" t="n">
        <f aca="false">RM_TERM-B17+1</f>
        <v>348</v>
      </c>
      <c r="D17" s="19" t="n">
        <f aca="false">K16</f>
        <v>291.756420389494</v>
      </c>
      <c r="E17" s="19" t="n">
        <f aca="false">D17*(1-(1-RM_CDR)^(1/12))</f>
        <v>0.244251869528153</v>
      </c>
      <c r="F17" s="19" t="n">
        <f aca="false">D17-E17</f>
        <v>291.512168519966</v>
      </c>
      <c r="G17" s="19" t="n">
        <f aca="false">IF(F17&gt;0,F17*(RM_WAC/12)/(1-(1+RM_WAC/12)^(-C17)),0)</f>
        <v>2.03752440759337</v>
      </c>
      <c r="H17" s="19" t="n">
        <f aca="false">F17*RM_WAC/12</f>
        <v>1.79765837253979</v>
      </c>
      <c r="I17" s="19" t="n">
        <f aca="false">G17-H17+IF(C17&lt;=1,(F17-(G17-H17)-J17),0)</f>
        <v>0.239866035053582</v>
      </c>
      <c r="J17" s="19" t="n">
        <f aca="false">(F17-(G17-H17))*(1-(1-RM_CPR)^(1/12))</f>
        <v>3.91817957905209</v>
      </c>
      <c r="K17" s="19" t="n">
        <f aca="false">IF(C17&lt;=1,0,(F17-(G17-H17)-J17))</f>
        <v>287.35412290586</v>
      </c>
      <c r="L17" s="19" t="n">
        <f aca="false">E17*(1-RM_SEV)</f>
        <v>0.170976308669707</v>
      </c>
      <c r="M17" s="19" t="n">
        <f aca="false">E17-L17</f>
        <v>0.0732755608584458</v>
      </c>
      <c r="N17" s="19" t="n">
        <f aca="false">H17-D17*(RM_SERV+RM_TR)/12</f>
        <v>1.7344444814554</v>
      </c>
      <c r="O17" s="19" t="n">
        <f aca="false">T17*RM_A1_CP/12+U17*RM_A2_CP/12+V17*RM_A3_CP/12+W17*RM_M1_CP/12+X17*RM_B1_CP/12+Y17*RM_B2_CP/12+Z17*RM_B3_CP/12</f>
        <v>1.4029466284843</v>
      </c>
      <c r="P17" s="19" t="n">
        <f aca="false">MAX(0,N17-O17)</f>
        <v>0.331497852971093</v>
      </c>
      <c r="Q17" s="19" t="n">
        <f aca="false">MIN(P17,M17)</f>
        <v>0.0732755608584458</v>
      </c>
      <c r="R17" s="19" t="n">
        <f aca="false">P17-Q17</f>
        <v>0.258222292112647</v>
      </c>
      <c r="S17" s="19" t="n">
        <f aca="false">I17+J17+L17+Q17</f>
        <v>4.40229748363383</v>
      </c>
      <c r="T17" s="19" t="n">
        <f aca="false">AW16</f>
        <v>186.756420389494</v>
      </c>
      <c r="U17" s="19" t="n">
        <f aca="false">AX16</f>
        <v>28</v>
      </c>
      <c r="V17" s="19" t="n">
        <f aca="false">AY16</f>
        <v>35</v>
      </c>
      <c r="W17" s="19" t="n">
        <f aca="false">AZ16</f>
        <v>17.5</v>
      </c>
      <c r="X17" s="19" t="n">
        <f aca="false">BA16</f>
        <v>10.5</v>
      </c>
      <c r="Y17" s="19" t="n">
        <f aca="false">BB16</f>
        <v>7</v>
      </c>
      <c r="Z17" s="19" t="n">
        <f aca="false">BC16</f>
        <v>7</v>
      </c>
      <c r="AA17" s="19" t="n">
        <f aca="false">MIN(T17,MAX(0,S17-(0)))</f>
        <v>4.40229748363383</v>
      </c>
      <c r="AB17" s="19" t="n">
        <f aca="false">MIN(U17,MAX(0,S17-(T17)))</f>
        <v>0</v>
      </c>
      <c r="AC17" s="19" t="n">
        <f aca="false">MIN(V17,MAX(0,S17-(T17+U17)))</f>
        <v>0</v>
      </c>
      <c r="AD17" s="19" t="n">
        <f aca="false">MIN(W17,MAX(0,S17-(T17+U17+V17)))</f>
        <v>0</v>
      </c>
      <c r="AE17" s="19" t="n">
        <f aca="false">MIN(X17,MAX(0,S17-(T17+U17+V17+W17)))</f>
        <v>0</v>
      </c>
      <c r="AF17" s="19" t="n">
        <f aca="false">MIN(Y17,MAX(0,S17-(T17+U17+V17+W17+X17)))</f>
        <v>0</v>
      </c>
      <c r="AG17" s="19" t="n">
        <f aca="false">MIN(Z17,MAX(0,S17-(T17+U17+V17+W17+X17+Y17)))</f>
        <v>0</v>
      </c>
      <c r="AH17" s="19" t="n">
        <f aca="false">T17-AA17</f>
        <v>182.35412290586</v>
      </c>
      <c r="AI17" s="19" t="n">
        <f aca="false">U17-AB17</f>
        <v>28</v>
      </c>
      <c r="AJ17" s="19" t="n">
        <f aca="false">V17-AC17</f>
        <v>35</v>
      </c>
      <c r="AK17" s="19" t="n">
        <f aca="false">W17-AD17</f>
        <v>17.5</v>
      </c>
      <c r="AL17" s="19" t="n">
        <f aca="false">X17-AE17</f>
        <v>10.5</v>
      </c>
      <c r="AM17" s="19" t="n">
        <f aca="false">Y17-AF17</f>
        <v>7</v>
      </c>
      <c r="AN17" s="19" t="n">
        <f aca="false">Z17-AG17</f>
        <v>7</v>
      </c>
      <c r="AO17" s="19" t="n">
        <f aca="false">M17-Q17</f>
        <v>0</v>
      </c>
      <c r="AP17" s="19" t="n">
        <f aca="false">MIN(AH17,MAX(0,AO17-(AI17+AJ17+AK17+AL17+AM17+AN17)))</f>
        <v>0</v>
      </c>
      <c r="AQ17" s="19" t="n">
        <f aca="false">MIN(AI17,MAX(0,AO17-(AJ17+AK17+AL17+AM17+AN17)))</f>
        <v>0</v>
      </c>
      <c r="AR17" s="19" t="n">
        <f aca="false">MIN(AJ17,MAX(0,AO17-(AK17+AL17+AM17+AN17)))</f>
        <v>0</v>
      </c>
      <c r="AS17" s="19" t="n">
        <f aca="false">MIN(AK17,MAX(0,AO17-(AL17+AM17+AN17)))</f>
        <v>0</v>
      </c>
      <c r="AT17" s="19" t="n">
        <f aca="false">MIN(AL17,MAX(0,AO17-(AM17+AN17)))</f>
        <v>0</v>
      </c>
      <c r="AU17" s="19" t="n">
        <f aca="false">MIN(AM17,MAX(0,AO17-(AN17)))</f>
        <v>0</v>
      </c>
      <c r="AV17" s="19" t="n">
        <f aca="false">MIN(AN17,MAX(0,AO17-(0)))</f>
        <v>0</v>
      </c>
      <c r="AW17" s="19" t="n">
        <f aca="false">AH17-AP17</f>
        <v>182.35412290586</v>
      </c>
      <c r="AX17" s="19" t="n">
        <f aca="false">AI17-AQ17</f>
        <v>28</v>
      </c>
      <c r="AY17" s="19" t="n">
        <f aca="false">AJ17-AR17</f>
        <v>35</v>
      </c>
      <c r="AZ17" s="19" t="n">
        <f aca="false">AK17-AS17</f>
        <v>17.5</v>
      </c>
      <c r="BA17" s="19" t="n">
        <f aca="false">AL17-AT17</f>
        <v>10.5</v>
      </c>
      <c r="BB17" s="19" t="n">
        <f aca="false">AM17-AU17</f>
        <v>7</v>
      </c>
      <c r="BC17" s="19" t="n">
        <f aca="false">AN17-AV17</f>
        <v>7</v>
      </c>
    </row>
    <row r="18" customFormat="false" ht="15" hidden="false" customHeight="false" outlineLevel="0" collapsed="false">
      <c r="B18" s="18" t="n">
        <v>14</v>
      </c>
      <c r="C18" s="18" t="n">
        <f aca="false">RM_TERM-B18+1</f>
        <v>347</v>
      </c>
      <c r="D18" s="19" t="n">
        <f aca="false">K17</f>
        <v>287.35412290586</v>
      </c>
      <c r="E18" s="19" t="n">
        <f aca="false">D18*(1-(1-RM_CDR)^(1/12))</f>
        <v>0.240566365746741</v>
      </c>
      <c r="F18" s="19" t="n">
        <f aca="false">D18-E18</f>
        <v>287.113556540113</v>
      </c>
      <c r="G18" s="19" t="n">
        <f aca="false">IF(F18&gt;0,F18*(RM_WAC/12)/(1-(1+RM_WAC/12)^(-C18)),0)</f>
        <v>2.00843291384262</v>
      </c>
      <c r="H18" s="19" t="n">
        <f aca="false">F18*RM_WAC/12</f>
        <v>1.77053359866403</v>
      </c>
      <c r="I18" s="19" t="n">
        <f aca="false">G18-H18+IF(C18&lt;=1,(F18-(G18-H18)-J18),0)</f>
        <v>0.237899315178584</v>
      </c>
      <c r="J18" s="19" t="n">
        <f aca="false">(F18-(G18-H18))*(1-(1-RM_CPR)^(1/12))</f>
        <v>3.85903613998489</v>
      </c>
      <c r="K18" s="19" t="n">
        <f aca="false">IF(C18&lt;=1,0,(F18-(G18-H18)-J18))</f>
        <v>283.01662108495</v>
      </c>
      <c r="L18" s="19" t="n">
        <f aca="false">E18*(1-RM_SEV)</f>
        <v>0.168396456022719</v>
      </c>
      <c r="M18" s="19" t="n">
        <f aca="false">E18-L18</f>
        <v>0.0721699097240223</v>
      </c>
      <c r="N18" s="19" t="n">
        <f aca="false">H18-D18*(RM_SERV+RM_TR)/12</f>
        <v>1.70827353870109</v>
      </c>
      <c r="O18" s="19" t="n">
        <f aca="false">T18*RM_A1_CP/12+U18*RM_A2_CP/12+V18*RM_A3_CP/12+W18*RM_M1_CP/12+X18*RM_B1_CP/12+Y18*RM_B2_CP/12+Z18*RM_B3_CP/12</f>
        <v>1.38240257356068</v>
      </c>
      <c r="P18" s="19" t="n">
        <f aca="false">MAX(0,N18-O18)</f>
        <v>0.325870965140415</v>
      </c>
      <c r="Q18" s="19" t="n">
        <f aca="false">MIN(P18,M18)</f>
        <v>0.0721699097240223</v>
      </c>
      <c r="R18" s="19" t="n">
        <f aca="false">P18-Q18</f>
        <v>0.253701055416393</v>
      </c>
      <c r="S18" s="19" t="n">
        <f aca="false">I18+J18+L18+Q18</f>
        <v>4.33750182091022</v>
      </c>
      <c r="T18" s="19" t="n">
        <f aca="false">AW17</f>
        <v>182.35412290586</v>
      </c>
      <c r="U18" s="19" t="n">
        <f aca="false">AX17</f>
        <v>28</v>
      </c>
      <c r="V18" s="19" t="n">
        <f aca="false">AY17</f>
        <v>35</v>
      </c>
      <c r="W18" s="19" t="n">
        <f aca="false">AZ17</f>
        <v>17.5</v>
      </c>
      <c r="X18" s="19" t="n">
        <f aca="false">BA17</f>
        <v>10.5</v>
      </c>
      <c r="Y18" s="19" t="n">
        <f aca="false">BB17</f>
        <v>7</v>
      </c>
      <c r="Z18" s="19" t="n">
        <f aca="false">BC17</f>
        <v>7</v>
      </c>
      <c r="AA18" s="19" t="n">
        <f aca="false">MIN(T18,MAX(0,S18-(0)))</f>
        <v>4.33750182091022</v>
      </c>
      <c r="AB18" s="19" t="n">
        <f aca="false">MIN(U18,MAX(0,S18-(T18)))</f>
        <v>0</v>
      </c>
      <c r="AC18" s="19" t="n">
        <f aca="false">MIN(V18,MAX(0,S18-(T18+U18)))</f>
        <v>0</v>
      </c>
      <c r="AD18" s="19" t="n">
        <f aca="false">MIN(W18,MAX(0,S18-(T18+U18+V18)))</f>
        <v>0</v>
      </c>
      <c r="AE18" s="19" t="n">
        <f aca="false">MIN(X18,MAX(0,S18-(T18+U18+V18+W18)))</f>
        <v>0</v>
      </c>
      <c r="AF18" s="19" t="n">
        <f aca="false">MIN(Y18,MAX(0,S18-(T18+U18+V18+W18+X18)))</f>
        <v>0</v>
      </c>
      <c r="AG18" s="19" t="n">
        <f aca="false">MIN(Z18,MAX(0,S18-(T18+U18+V18+W18+X18+Y18)))</f>
        <v>0</v>
      </c>
      <c r="AH18" s="19" t="n">
        <f aca="false">T18-AA18</f>
        <v>178.01662108495</v>
      </c>
      <c r="AI18" s="19" t="n">
        <f aca="false">U18-AB18</f>
        <v>28</v>
      </c>
      <c r="AJ18" s="19" t="n">
        <f aca="false">V18-AC18</f>
        <v>35</v>
      </c>
      <c r="AK18" s="19" t="n">
        <f aca="false">W18-AD18</f>
        <v>17.5</v>
      </c>
      <c r="AL18" s="19" t="n">
        <f aca="false">X18-AE18</f>
        <v>10.5</v>
      </c>
      <c r="AM18" s="19" t="n">
        <f aca="false">Y18-AF18</f>
        <v>7</v>
      </c>
      <c r="AN18" s="19" t="n">
        <f aca="false">Z18-AG18</f>
        <v>7</v>
      </c>
      <c r="AO18" s="19" t="n">
        <f aca="false">M18-Q18</f>
        <v>0</v>
      </c>
      <c r="AP18" s="19" t="n">
        <f aca="false">MIN(AH18,MAX(0,AO18-(AI18+AJ18+AK18+AL18+AM18+AN18)))</f>
        <v>0</v>
      </c>
      <c r="AQ18" s="19" t="n">
        <f aca="false">MIN(AI18,MAX(0,AO18-(AJ18+AK18+AL18+AM18+AN18)))</f>
        <v>0</v>
      </c>
      <c r="AR18" s="19" t="n">
        <f aca="false">MIN(AJ18,MAX(0,AO18-(AK18+AL18+AM18+AN18)))</f>
        <v>0</v>
      </c>
      <c r="AS18" s="19" t="n">
        <f aca="false">MIN(AK18,MAX(0,AO18-(AL18+AM18+AN18)))</f>
        <v>0</v>
      </c>
      <c r="AT18" s="19" t="n">
        <f aca="false">MIN(AL18,MAX(0,AO18-(AM18+AN18)))</f>
        <v>0</v>
      </c>
      <c r="AU18" s="19" t="n">
        <f aca="false">MIN(AM18,MAX(0,AO18-(AN18)))</f>
        <v>0</v>
      </c>
      <c r="AV18" s="19" t="n">
        <f aca="false">MIN(AN18,MAX(0,AO18-(0)))</f>
        <v>0</v>
      </c>
      <c r="AW18" s="19" t="n">
        <f aca="false">AH18-AP18</f>
        <v>178.01662108495</v>
      </c>
      <c r="AX18" s="19" t="n">
        <f aca="false">AI18-AQ18</f>
        <v>28</v>
      </c>
      <c r="AY18" s="19" t="n">
        <f aca="false">AJ18-AR18</f>
        <v>35</v>
      </c>
      <c r="AZ18" s="19" t="n">
        <f aca="false">AK18-AS18</f>
        <v>17.5</v>
      </c>
      <c r="BA18" s="19" t="n">
        <f aca="false">AL18-AT18</f>
        <v>10.5</v>
      </c>
      <c r="BB18" s="19" t="n">
        <f aca="false">AM18-AU18</f>
        <v>7</v>
      </c>
      <c r="BC18" s="19" t="n">
        <f aca="false">AN18-AV18</f>
        <v>7</v>
      </c>
    </row>
    <row r="19" customFormat="false" ht="15" hidden="false" customHeight="false" outlineLevel="0" collapsed="false">
      <c r="B19" s="18" t="n">
        <v>15</v>
      </c>
      <c r="C19" s="18" t="n">
        <f aca="false">RM_TERM-B19+1</f>
        <v>346</v>
      </c>
      <c r="D19" s="19" t="n">
        <f aca="false">K18</f>
        <v>283.01662108495</v>
      </c>
      <c r="E19" s="19" t="n">
        <f aca="false">D19*(1-(1-RM_CDR)^(1/12))</f>
        <v>0.236935107427131</v>
      </c>
      <c r="F19" s="19" t="n">
        <f aca="false">D19-E19</f>
        <v>282.779685977523</v>
      </c>
      <c r="G19" s="19" t="n">
        <f aca="false">IF(F19&gt;0,F19*(RM_WAC/12)/(1-(1+RM_WAC/12)^(-C19)),0)</f>
        <v>1.97975678444553</v>
      </c>
      <c r="H19" s="19" t="n">
        <f aca="false">F19*RM_WAC/12</f>
        <v>1.74380806352806</v>
      </c>
      <c r="I19" s="19" t="n">
        <f aca="false">G19-H19+IF(C19&lt;=1,(F19-(G19-H19)-J19),0)</f>
        <v>0.235948720917477</v>
      </c>
      <c r="J19" s="19" t="n">
        <f aca="false">(F19-(G19-H19))*(1-(1-RM_CPR)^(1/12))</f>
        <v>3.80076338211126</v>
      </c>
      <c r="K19" s="19" t="n">
        <f aca="false">IF(C19&lt;=1,0,(F19-(G19-H19)-J19))</f>
        <v>278.742973874494</v>
      </c>
      <c r="L19" s="19" t="n">
        <f aca="false">E19*(1-RM_SEV)</f>
        <v>0.165854575198991</v>
      </c>
      <c r="M19" s="19" t="n">
        <f aca="false">E19-L19</f>
        <v>0.0710805322281392</v>
      </c>
      <c r="N19" s="19" t="n">
        <f aca="false">H19-D19*(RM_SERV+RM_TR)/12</f>
        <v>1.68248779562632</v>
      </c>
      <c r="O19" s="19" t="n">
        <f aca="false">T19*RM_A1_CP/12+U19*RM_A2_CP/12+V19*RM_A3_CP/12+W19*RM_M1_CP/12+X19*RM_B1_CP/12+Y19*RM_B2_CP/12+Z19*RM_B3_CP/12</f>
        <v>1.36216089839643</v>
      </c>
      <c r="P19" s="19" t="n">
        <f aca="false">MAX(0,N19-O19)</f>
        <v>0.320326897229885</v>
      </c>
      <c r="Q19" s="19" t="n">
        <f aca="false">MIN(P19,M19)</f>
        <v>0.0710805322281392</v>
      </c>
      <c r="R19" s="19" t="n">
        <f aca="false">P19-Q19</f>
        <v>0.249246365001745</v>
      </c>
      <c r="S19" s="19" t="n">
        <f aca="false">I19+J19+L19+Q19</f>
        <v>4.27364721045587</v>
      </c>
      <c r="T19" s="19" t="n">
        <f aca="false">AW18</f>
        <v>178.01662108495</v>
      </c>
      <c r="U19" s="19" t="n">
        <f aca="false">AX18</f>
        <v>28</v>
      </c>
      <c r="V19" s="19" t="n">
        <f aca="false">AY18</f>
        <v>35</v>
      </c>
      <c r="W19" s="19" t="n">
        <f aca="false">AZ18</f>
        <v>17.5</v>
      </c>
      <c r="X19" s="19" t="n">
        <f aca="false">BA18</f>
        <v>10.5</v>
      </c>
      <c r="Y19" s="19" t="n">
        <f aca="false">BB18</f>
        <v>7</v>
      </c>
      <c r="Z19" s="19" t="n">
        <f aca="false">BC18</f>
        <v>7</v>
      </c>
      <c r="AA19" s="19" t="n">
        <f aca="false">MIN(T19,MAX(0,S19-(0)))</f>
        <v>4.27364721045587</v>
      </c>
      <c r="AB19" s="19" t="n">
        <f aca="false">MIN(U19,MAX(0,S19-(T19)))</f>
        <v>0</v>
      </c>
      <c r="AC19" s="19" t="n">
        <f aca="false">MIN(V19,MAX(0,S19-(T19+U19)))</f>
        <v>0</v>
      </c>
      <c r="AD19" s="19" t="n">
        <f aca="false">MIN(W19,MAX(0,S19-(T19+U19+V19)))</f>
        <v>0</v>
      </c>
      <c r="AE19" s="19" t="n">
        <f aca="false">MIN(X19,MAX(0,S19-(T19+U19+V19+W19)))</f>
        <v>0</v>
      </c>
      <c r="AF19" s="19" t="n">
        <f aca="false">MIN(Y19,MAX(0,S19-(T19+U19+V19+W19+X19)))</f>
        <v>0</v>
      </c>
      <c r="AG19" s="19" t="n">
        <f aca="false">MIN(Z19,MAX(0,S19-(T19+U19+V19+W19+X19+Y19)))</f>
        <v>0</v>
      </c>
      <c r="AH19" s="19" t="n">
        <f aca="false">T19-AA19</f>
        <v>173.742973874494</v>
      </c>
      <c r="AI19" s="19" t="n">
        <f aca="false">U19-AB19</f>
        <v>28</v>
      </c>
      <c r="AJ19" s="19" t="n">
        <f aca="false">V19-AC19</f>
        <v>35</v>
      </c>
      <c r="AK19" s="19" t="n">
        <f aca="false">W19-AD19</f>
        <v>17.5</v>
      </c>
      <c r="AL19" s="19" t="n">
        <f aca="false">X19-AE19</f>
        <v>10.5</v>
      </c>
      <c r="AM19" s="19" t="n">
        <f aca="false">Y19-AF19</f>
        <v>7</v>
      </c>
      <c r="AN19" s="19" t="n">
        <f aca="false">Z19-AG19</f>
        <v>7</v>
      </c>
      <c r="AO19" s="19" t="n">
        <f aca="false">M19-Q19</f>
        <v>0</v>
      </c>
      <c r="AP19" s="19" t="n">
        <f aca="false">MIN(AH19,MAX(0,AO19-(AI19+AJ19+AK19+AL19+AM19+AN19)))</f>
        <v>0</v>
      </c>
      <c r="AQ19" s="19" t="n">
        <f aca="false">MIN(AI19,MAX(0,AO19-(AJ19+AK19+AL19+AM19+AN19)))</f>
        <v>0</v>
      </c>
      <c r="AR19" s="19" t="n">
        <f aca="false">MIN(AJ19,MAX(0,AO19-(AK19+AL19+AM19+AN19)))</f>
        <v>0</v>
      </c>
      <c r="AS19" s="19" t="n">
        <f aca="false">MIN(AK19,MAX(0,AO19-(AL19+AM19+AN19)))</f>
        <v>0</v>
      </c>
      <c r="AT19" s="19" t="n">
        <f aca="false">MIN(AL19,MAX(0,AO19-(AM19+AN19)))</f>
        <v>0</v>
      </c>
      <c r="AU19" s="19" t="n">
        <f aca="false">MIN(AM19,MAX(0,AO19-(AN19)))</f>
        <v>0</v>
      </c>
      <c r="AV19" s="19" t="n">
        <f aca="false">MIN(AN19,MAX(0,AO19-(0)))</f>
        <v>0</v>
      </c>
      <c r="AW19" s="19" t="n">
        <f aca="false">AH19-AP19</f>
        <v>173.742973874494</v>
      </c>
      <c r="AX19" s="19" t="n">
        <f aca="false">AI19-AQ19</f>
        <v>28</v>
      </c>
      <c r="AY19" s="19" t="n">
        <f aca="false">AJ19-AR19</f>
        <v>35</v>
      </c>
      <c r="AZ19" s="19" t="n">
        <f aca="false">AK19-AS19</f>
        <v>17.5</v>
      </c>
      <c r="BA19" s="19" t="n">
        <f aca="false">AL19-AT19</f>
        <v>10.5</v>
      </c>
      <c r="BB19" s="19" t="n">
        <f aca="false">AM19-AU19</f>
        <v>7</v>
      </c>
      <c r="BC19" s="19" t="n">
        <f aca="false">AN19-AV19</f>
        <v>7</v>
      </c>
    </row>
    <row r="20" customFormat="false" ht="15" hidden="false" customHeight="false" outlineLevel="0" collapsed="false">
      <c r="B20" s="18" t="n">
        <v>16</v>
      </c>
      <c r="C20" s="18" t="n">
        <f aca="false">RM_TERM-B20+1</f>
        <v>345</v>
      </c>
      <c r="D20" s="19" t="n">
        <f aca="false">K19</f>
        <v>278.742973874494</v>
      </c>
      <c r="E20" s="19" t="n">
        <f aca="false">D20*(1-(1-RM_CDR)^(1/12))</f>
        <v>0.233357306741668</v>
      </c>
      <c r="F20" s="19" t="n">
        <f aca="false">D20-E20</f>
        <v>278.509616567752</v>
      </c>
      <c r="G20" s="19" t="n">
        <f aca="false">IF(F20&gt;0,F20*(RM_WAC/12)/(1-(1+RM_WAC/12)^(-C20)),0)</f>
        <v>1.95149008888691</v>
      </c>
      <c r="H20" s="19" t="n">
        <f aca="false">F20*RM_WAC/12</f>
        <v>1.71747596883447</v>
      </c>
      <c r="I20" s="19" t="n">
        <f aca="false">G20-H20+IF(C20&lt;=1,(F20-(G20-H20)-J20),0)</f>
        <v>0.234014120052436</v>
      </c>
      <c r="J20" s="19" t="n">
        <f aca="false">(F20-(G20-H20))*(1-(1-RM_CPR)^(1/12))</f>
        <v>3.74334865882236</v>
      </c>
      <c r="K20" s="19" t="n">
        <f aca="false">IF(C20&lt;=1,0,(F20-(G20-H20)-J20))</f>
        <v>274.532253788877</v>
      </c>
      <c r="L20" s="19" t="n">
        <f aca="false">E20*(1-RM_SEV)</f>
        <v>0.163350114719168</v>
      </c>
      <c r="M20" s="19" t="n">
        <f aca="false">E20-L20</f>
        <v>0.0700071920225004</v>
      </c>
      <c r="N20" s="19" t="n">
        <f aca="false">H20-D20*(RM_SERV+RM_TR)/12</f>
        <v>1.65708165782833</v>
      </c>
      <c r="O20" s="19" t="n">
        <f aca="false">T20*RM_A1_CP/12+U20*RM_A2_CP/12+V20*RM_A3_CP/12+W20*RM_M1_CP/12+X20*RM_B1_CP/12+Y20*RM_B2_CP/12+Z20*RM_B3_CP/12</f>
        <v>1.3422172114143</v>
      </c>
      <c r="P20" s="19" t="n">
        <f aca="false">MAX(0,N20-O20)</f>
        <v>0.314864446414027</v>
      </c>
      <c r="Q20" s="19" t="n">
        <f aca="false">MIN(P20,M20)</f>
        <v>0.0700071920225004</v>
      </c>
      <c r="R20" s="19" t="n">
        <f aca="false">P20-Q20</f>
        <v>0.244857254391526</v>
      </c>
      <c r="S20" s="19" t="n">
        <f aca="false">I20+J20+L20+Q20</f>
        <v>4.21072008561646</v>
      </c>
      <c r="T20" s="19" t="n">
        <f aca="false">AW19</f>
        <v>173.742973874494</v>
      </c>
      <c r="U20" s="19" t="n">
        <f aca="false">AX19</f>
        <v>28</v>
      </c>
      <c r="V20" s="19" t="n">
        <f aca="false">AY19</f>
        <v>35</v>
      </c>
      <c r="W20" s="19" t="n">
        <f aca="false">AZ19</f>
        <v>17.5</v>
      </c>
      <c r="X20" s="19" t="n">
        <f aca="false">BA19</f>
        <v>10.5</v>
      </c>
      <c r="Y20" s="19" t="n">
        <f aca="false">BB19</f>
        <v>7</v>
      </c>
      <c r="Z20" s="19" t="n">
        <f aca="false">BC19</f>
        <v>7</v>
      </c>
      <c r="AA20" s="19" t="n">
        <f aca="false">MIN(T20,MAX(0,S20-(0)))</f>
        <v>4.21072008561646</v>
      </c>
      <c r="AB20" s="19" t="n">
        <f aca="false">MIN(U20,MAX(0,S20-(T20)))</f>
        <v>0</v>
      </c>
      <c r="AC20" s="19" t="n">
        <f aca="false">MIN(V20,MAX(0,S20-(T20+U20)))</f>
        <v>0</v>
      </c>
      <c r="AD20" s="19" t="n">
        <f aca="false">MIN(W20,MAX(0,S20-(T20+U20+V20)))</f>
        <v>0</v>
      </c>
      <c r="AE20" s="19" t="n">
        <f aca="false">MIN(X20,MAX(0,S20-(T20+U20+V20+W20)))</f>
        <v>0</v>
      </c>
      <c r="AF20" s="19" t="n">
        <f aca="false">MIN(Y20,MAX(0,S20-(T20+U20+V20+W20+X20)))</f>
        <v>0</v>
      </c>
      <c r="AG20" s="19" t="n">
        <f aca="false">MIN(Z20,MAX(0,S20-(T20+U20+V20+W20+X20+Y20)))</f>
        <v>0</v>
      </c>
      <c r="AH20" s="19" t="n">
        <f aca="false">T20-AA20</f>
        <v>169.532253788877</v>
      </c>
      <c r="AI20" s="19" t="n">
        <f aca="false">U20-AB20</f>
        <v>28</v>
      </c>
      <c r="AJ20" s="19" t="n">
        <f aca="false">V20-AC20</f>
        <v>35</v>
      </c>
      <c r="AK20" s="19" t="n">
        <f aca="false">W20-AD20</f>
        <v>17.5</v>
      </c>
      <c r="AL20" s="19" t="n">
        <f aca="false">X20-AE20</f>
        <v>10.5</v>
      </c>
      <c r="AM20" s="19" t="n">
        <f aca="false">Y20-AF20</f>
        <v>7</v>
      </c>
      <c r="AN20" s="19" t="n">
        <f aca="false">Z20-AG20</f>
        <v>7</v>
      </c>
      <c r="AO20" s="19" t="n">
        <f aca="false">M20-Q20</f>
        <v>0</v>
      </c>
      <c r="AP20" s="19" t="n">
        <f aca="false">MIN(AH20,MAX(0,AO20-(AI20+AJ20+AK20+AL20+AM20+AN20)))</f>
        <v>0</v>
      </c>
      <c r="AQ20" s="19" t="n">
        <f aca="false">MIN(AI20,MAX(0,AO20-(AJ20+AK20+AL20+AM20+AN20)))</f>
        <v>0</v>
      </c>
      <c r="AR20" s="19" t="n">
        <f aca="false">MIN(AJ20,MAX(0,AO20-(AK20+AL20+AM20+AN20)))</f>
        <v>0</v>
      </c>
      <c r="AS20" s="19" t="n">
        <f aca="false">MIN(AK20,MAX(0,AO20-(AL20+AM20+AN20)))</f>
        <v>0</v>
      </c>
      <c r="AT20" s="19" t="n">
        <f aca="false">MIN(AL20,MAX(0,AO20-(AM20+AN20)))</f>
        <v>0</v>
      </c>
      <c r="AU20" s="19" t="n">
        <f aca="false">MIN(AM20,MAX(0,AO20-(AN20)))</f>
        <v>0</v>
      </c>
      <c r="AV20" s="19" t="n">
        <f aca="false">MIN(AN20,MAX(0,AO20-(0)))</f>
        <v>0</v>
      </c>
      <c r="AW20" s="19" t="n">
        <f aca="false">AH20-AP20</f>
        <v>169.532253788877</v>
      </c>
      <c r="AX20" s="19" t="n">
        <f aca="false">AI20-AQ20</f>
        <v>28</v>
      </c>
      <c r="AY20" s="19" t="n">
        <f aca="false">AJ20-AR20</f>
        <v>35</v>
      </c>
      <c r="AZ20" s="19" t="n">
        <f aca="false">AK20-AS20</f>
        <v>17.5</v>
      </c>
      <c r="BA20" s="19" t="n">
        <f aca="false">AL20-AT20</f>
        <v>10.5</v>
      </c>
      <c r="BB20" s="19" t="n">
        <f aca="false">AM20-AU20</f>
        <v>7</v>
      </c>
      <c r="BC20" s="19" t="n">
        <f aca="false">AN20-AV20</f>
        <v>7</v>
      </c>
    </row>
    <row r="21" customFormat="false" ht="15" hidden="false" customHeight="false" outlineLevel="0" collapsed="false">
      <c r="B21" s="18" t="n">
        <v>17</v>
      </c>
      <c r="C21" s="18" t="n">
        <f aca="false">RM_TERM-B21+1</f>
        <v>344</v>
      </c>
      <c r="D21" s="19" t="n">
        <f aca="false">K20</f>
        <v>274.532253788877</v>
      </c>
      <c r="E21" s="19" t="n">
        <f aca="false">D21*(1-(1-RM_CDR)^(1/12))</f>
        <v>0.229832187220396</v>
      </c>
      <c r="F21" s="19" t="n">
        <f aca="false">D21-E21</f>
        <v>274.302421601657</v>
      </c>
      <c r="G21" s="19" t="n">
        <f aca="false">IF(F21&gt;0,F21*(RM_WAC/12)/(1-(1+RM_WAC/12)^(-C21)),0)</f>
        <v>1.92362698132661</v>
      </c>
      <c r="H21" s="19" t="n">
        <f aca="false">F21*RM_WAC/12</f>
        <v>1.69153159987688</v>
      </c>
      <c r="I21" s="19" t="n">
        <f aca="false">G21-H21+IF(C21&lt;=1,(F21-(G21-H21)-J21),0)</f>
        <v>0.232095381449722</v>
      </c>
      <c r="J21" s="19" t="n">
        <f aca="false">(F21-(G21-H21))*(1-(1-RM_CPR)^(1/12))</f>
        <v>3.68677950583986</v>
      </c>
      <c r="K21" s="19" t="n">
        <f aca="false">IF(C21&lt;=1,0,(F21-(G21-H21)-J21))</f>
        <v>270.383546714367</v>
      </c>
      <c r="L21" s="19" t="n">
        <f aca="false">E21*(1-RM_SEV)</f>
        <v>0.160882531054277</v>
      </c>
      <c r="M21" s="19" t="n">
        <f aca="false">E21-L21</f>
        <v>0.0689496561661187</v>
      </c>
      <c r="N21" s="19" t="n">
        <f aca="false">H21-D21*(RM_SERV+RM_TR)/12</f>
        <v>1.63204961155596</v>
      </c>
      <c r="O21" s="19" t="n">
        <f aca="false">T21*RM_A1_CP/12+U21*RM_A2_CP/12+V21*RM_A3_CP/12+W21*RM_M1_CP/12+X21*RM_B1_CP/12+Y21*RM_B2_CP/12+Z21*RM_B3_CP/12</f>
        <v>1.32256718434809</v>
      </c>
      <c r="P21" s="19" t="n">
        <f aca="false">MAX(0,N21-O21)</f>
        <v>0.309482427207867</v>
      </c>
      <c r="Q21" s="19" t="n">
        <f aca="false">MIN(P21,M21)</f>
        <v>0.0689496561661187</v>
      </c>
      <c r="R21" s="19" t="n">
        <f aca="false">P21-Q21</f>
        <v>0.240532771041748</v>
      </c>
      <c r="S21" s="19" t="n">
        <f aca="false">I21+J21+L21+Q21</f>
        <v>4.14870707450997</v>
      </c>
      <c r="T21" s="19" t="n">
        <f aca="false">AW20</f>
        <v>169.532253788877</v>
      </c>
      <c r="U21" s="19" t="n">
        <f aca="false">AX20</f>
        <v>28</v>
      </c>
      <c r="V21" s="19" t="n">
        <f aca="false">AY20</f>
        <v>35</v>
      </c>
      <c r="W21" s="19" t="n">
        <f aca="false">AZ20</f>
        <v>17.5</v>
      </c>
      <c r="X21" s="19" t="n">
        <f aca="false">BA20</f>
        <v>10.5</v>
      </c>
      <c r="Y21" s="19" t="n">
        <f aca="false">BB20</f>
        <v>7</v>
      </c>
      <c r="Z21" s="19" t="n">
        <f aca="false">BC20</f>
        <v>7</v>
      </c>
      <c r="AA21" s="19" t="n">
        <f aca="false">MIN(T21,MAX(0,S21-(0)))</f>
        <v>4.14870707450997</v>
      </c>
      <c r="AB21" s="19" t="n">
        <f aca="false">MIN(U21,MAX(0,S21-(T21)))</f>
        <v>0</v>
      </c>
      <c r="AC21" s="19" t="n">
        <f aca="false">MIN(V21,MAX(0,S21-(T21+U21)))</f>
        <v>0</v>
      </c>
      <c r="AD21" s="19" t="n">
        <f aca="false">MIN(W21,MAX(0,S21-(T21+U21+V21)))</f>
        <v>0</v>
      </c>
      <c r="AE21" s="19" t="n">
        <f aca="false">MIN(X21,MAX(0,S21-(T21+U21+V21+W21)))</f>
        <v>0</v>
      </c>
      <c r="AF21" s="19" t="n">
        <f aca="false">MIN(Y21,MAX(0,S21-(T21+U21+V21+W21+X21)))</f>
        <v>0</v>
      </c>
      <c r="AG21" s="19" t="n">
        <f aca="false">MIN(Z21,MAX(0,S21-(T21+U21+V21+W21+X21+Y21)))</f>
        <v>0</v>
      </c>
      <c r="AH21" s="19" t="n">
        <f aca="false">T21-AA21</f>
        <v>165.383546714367</v>
      </c>
      <c r="AI21" s="19" t="n">
        <f aca="false">U21-AB21</f>
        <v>28</v>
      </c>
      <c r="AJ21" s="19" t="n">
        <f aca="false">V21-AC21</f>
        <v>35</v>
      </c>
      <c r="AK21" s="19" t="n">
        <f aca="false">W21-AD21</f>
        <v>17.5</v>
      </c>
      <c r="AL21" s="19" t="n">
        <f aca="false">X21-AE21</f>
        <v>10.5</v>
      </c>
      <c r="AM21" s="19" t="n">
        <f aca="false">Y21-AF21</f>
        <v>7</v>
      </c>
      <c r="AN21" s="19" t="n">
        <f aca="false">Z21-AG21</f>
        <v>7</v>
      </c>
      <c r="AO21" s="19" t="n">
        <f aca="false">M21-Q21</f>
        <v>0</v>
      </c>
      <c r="AP21" s="19" t="n">
        <f aca="false">MIN(AH21,MAX(0,AO21-(AI21+AJ21+AK21+AL21+AM21+AN21)))</f>
        <v>0</v>
      </c>
      <c r="AQ21" s="19" t="n">
        <f aca="false">MIN(AI21,MAX(0,AO21-(AJ21+AK21+AL21+AM21+AN21)))</f>
        <v>0</v>
      </c>
      <c r="AR21" s="19" t="n">
        <f aca="false">MIN(AJ21,MAX(0,AO21-(AK21+AL21+AM21+AN21)))</f>
        <v>0</v>
      </c>
      <c r="AS21" s="19" t="n">
        <f aca="false">MIN(AK21,MAX(0,AO21-(AL21+AM21+AN21)))</f>
        <v>0</v>
      </c>
      <c r="AT21" s="19" t="n">
        <f aca="false">MIN(AL21,MAX(0,AO21-(AM21+AN21)))</f>
        <v>0</v>
      </c>
      <c r="AU21" s="19" t="n">
        <f aca="false">MIN(AM21,MAX(0,AO21-(AN21)))</f>
        <v>0</v>
      </c>
      <c r="AV21" s="19" t="n">
        <f aca="false">MIN(AN21,MAX(0,AO21-(0)))</f>
        <v>0</v>
      </c>
      <c r="AW21" s="19" t="n">
        <f aca="false">AH21-AP21</f>
        <v>165.383546714367</v>
      </c>
      <c r="AX21" s="19" t="n">
        <f aca="false">AI21-AQ21</f>
        <v>28</v>
      </c>
      <c r="AY21" s="19" t="n">
        <f aca="false">AJ21-AR21</f>
        <v>35</v>
      </c>
      <c r="AZ21" s="19" t="n">
        <f aca="false">AK21-AS21</f>
        <v>17.5</v>
      </c>
      <c r="BA21" s="19" t="n">
        <f aca="false">AL21-AT21</f>
        <v>10.5</v>
      </c>
      <c r="BB21" s="19" t="n">
        <f aca="false">AM21-AU21</f>
        <v>7</v>
      </c>
      <c r="BC21" s="19" t="n">
        <f aca="false">AN21-AV21</f>
        <v>7</v>
      </c>
    </row>
    <row r="22" customFormat="false" ht="15" hidden="false" customHeight="false" outlineLevel="0" collapsed="false">
      <c r="B22" s="18" t="n">
        <v>18</v>
      </c>
      <c r="C22" s="18" t="n">
        <f aca="false">RM_TERM-B22+1</f>
        <v>343</v>
      </c>
      <c r="D22" s="19" t="n">
        <f aca="false">K21</f>
        <v>270.383546714367</v>
      </c>
      <c r="E22" s="19" t="n">
        <f aca="false">D22*(1-(1-RM_CDR)^(1/12))</f>
        <v>0.226358983587992</v>
      </c>
      <c r="F22" s="19" t="n">
        <f aca="false">D22-E22</f>
        <v>270.157187730779</v>
      </c>
      <c r="G22" s="19" t="n">
        <f aca="false">IF(F22&gt;0,F22*(RM_WAC/12)/(1-(1+RM_WAC/12)^(-C22)),0)</f>
        <v>1.8961616993906</v>
      </c>
      <c r="H22" s="19" t="n">
        <f aca="false">F22*RM_WAC/12</f>
        <v>1.66596932433981</v>
      </c>
      <c r="I22" s="19" t="n">
        <f aca="false">G22-H22+IF(C22&lt;=1,(F22-(G22-H22)-J22),0)</f>
        <v>0.230192375050795</v>
      </c>
      <c r="J22" s="19" t="n">
        <f aca="false">(F22-(G22-H22))*(1-(1-RM_CPR)^(1/12))</f>
        <v>3.63104363859825</v>
      </c>
      <c r="K22" s="19" t="n">
        <f aca="false">IF(C22&lt;=1,0,(F22-(G22-H22)-J22))</f>
        <v>266.29595171713</v>
      </c>
      <c r="L22" s="19" t="n">
        <f aca="false">E22*(1-RM_SEV)</f>
        <v>0.158451288511595</v>
      </c>
      <c r="M22" s="19" t="n">
        <f aca="false">E22-L22</f>
        <v>0.0679076950763977</v>
      </c>
      <c r="N22" s="19" t="n">
        <f aca="false">H22-D22*(RM_SERV+RM_TR)/12</f>
        <v>1.60738622255169</v>
      </c>
      <c r="O22" s="19" t="n">
        <f aca="false">T22*RM_A1_CP/12+U22*RM_A2_CP/12+V22*RM_A3_CP/12+W22*RM_M1_CP/12+X22*RM_B1_CP/12+Y22*RM_B2_CP/12+Z22*RM_B3_CP/12</f>
        <v>1.30320655133371</v>
      </c>
      <c r="P22" s="19" t="n">
        <f aca="false">MAX(0,N22-O22)</f>
        <v>0.304179671217979</v>
      </c>
      <c r="Q22" s="19" t="n">
        <f aca="false">MIN(P22,M22)</f>
        <v>0.0679076950763977</v>
      </c>
      <c r="R22" s="19" t="n">
        <f aca="false">P22-Q22</f>
        <v>0.236271976141581</v>
      </c>
      <c r="S22" s="19" t="n">
        <f aca="false">I22+J22+L22+Q22</f>
        <v>4.08759499723704</v>
      </c>
      <c r="T22" s="19" t="n">
        <f aca="false">AW21</f>
        <v>165.383546714367</v>
      </c>
      <c r="U22" s="19" t="n">
        <f aca="false">AX21</f>
        <v>28</v>
      </c>
      <c r="V22" s="19" t="n">
        <f aca="false">AY21</f>
        <v>35</v>
      </c>
      <c r="W22" s="19" t="n">
        <f aca="false">AZ21</f>
        <v>17.5</v>
      </c>
      <c r="X22" s="19" t="n">
        <f aca="false">BA21</f>
        <v>10.5</v>
      </c>
      <c r="Y22" s="19" t="n">
        <f aca="false">BB21</f>
        <v>7</v>
      </c>
      <c r="Z22" s="19" t="n">
        <f aca="false">BC21</f>
        <v>7</v>
      </c>
      <c r="AA22" s="19" t="n">
        <f aca="false">MIN(T22,MAX(0,S22-(0)))</f>
        <v>4.08759499723704</v>
      </c>
      <c r="AB22" s="19" t="n">
        <f aca="false">MIN(U22,MAX(0,S22-(T22)))</f>
        <v>0</v>
      </c>
      <c r="AC22" s="19" t="n">
        <f aca="false">MIN(V22,MAX(0,S22-(T22+U22)))</f>
        <v>0</v>
      </c>
      <c r="AD22" s="19" t="n">
        <f aca="false">MIN(W22,MAX(0,S22-(T22+U22+V22)))</f>
        <v>0</v>
      </c>
      <c r="AE22" s="19" t="n">
        <f aca="false">MIN(X22,MAX(0,S22-(T22+U22+V22+W22)))</f>
        <v>0</v>
      </c>
      <c r="AF22" s="19" t="n">
        <f aca="false">MIN(Y22,MAX(0,S22-(T22+U22+V22+W22+X22)))</f>
        <v>0</v>
      </c>
      <c r="AG22" s="19" t="n">
        <f aca="false">MIN(Z22,MAX(0,S22-(T22+U22+V22+W22+X22+Y22)))</f>
        <v>0</v>
      </c>
      <c r="AH22" s="19" t="n">
        <f aca="false">T22-AA22</f>
        <v>161.29595171713</v>
      </c>
      <c r="AI22" s="19" t="n">
        <f aca="false">U22-AB22</f>
        <v>28</v>
      </c>
      <c r="AJ22" s="19" t="n">
        <f aca="false">V22-AC22</f>
        <v>35</v>
      </c>
      <c r="AK22" s="19" t="n">
        <f aca="false">W22-AD22</f>
        <v>17.5</v>
      </c>
      <c r="AL22" s="19" t="n">
        <f aca="false">X22-AE22</f>
        <v>10.5</v>
      </c>
      <c r="AM22" s="19" t="n">
        <f aca="false">Y22-AF22</f>
        <v>7</v>
      </c>
      <c r="AN22" s="19" t="n">
        <f aca="false">Z22-AG22</f>
        <v>7</v>
      </c>
      <c r="AO22" s="19" t="n">
        <f aca="false">M22-Q22</f>
        <v>0</v>
      </c>
      <c r="AP22" s="19" t="n">
        <f aca="false">MIN(AH22,MAX(0,AO22-(AI22+AJ22+AK22+AL22+AM22+AN22)))</f>
        <v>0</v>
      </c>
      <c r="AQ22" s="19" t="n">
        <f aca="false">MIN(AI22,MAX(0,AO22-(AJ22+AK22+AL22+AM22+AN22)))</f>
        <v>0</v>
      </c>
      <c r="AR22" s="19" t="n">
        <f aca="false">MIN(AJ22,MAX(0,AO22-(AK22+AL22+AM22+AN22)))</f>
        <v>0</v>
      </c>
      <c r="AS22" s="19" t="n">
        <f aca="false">MIN(AK22,MAX(0,AO22-(AL22+AM22+AN22)))</f>
        <v>0</v>
      </c>
      <c r="AT22" s="19" t="n">
        <f aca="false">MIN(AL22,MAX(0,AO22-(AM22+AN22)))</f>
        <v>0</v>
      </c>
      <c r="AU22" s="19" t="n">
        <f aca="false">MIN(AM22,MAX(0,AO22-(AN22)))</f>
        <v>0</v>
      </c>
      <c r="AV22" s="19" t="n">
        <f aca="false">MIN(AN22,MAX(0,AO22-(0)))</f>
        <v>0</v>
      </c>
      <c r="AW22" s="19" t="n">
        <f aca="false">AH22-AP22</f>
        <v>161.29595171713</v>
      </c>
      <c r="AX22" s="19" t="n">
        <f aca="false">AI22-AQ22</f>
        <v>28</v>
      </c>
      <c r="AY22" s="19" t="n">
        <f aca="false">AJ22-AR22</f>
        <v>35</v>
      </c>
      <c r="AZ22" s="19" t="n">
        <f aca="false">AK22-AS22</f>
        <v>17.5</v>
      </c>
      <c r="BA22" s="19" t="n">
        <f aca="false">AL22-AT22</f>
        <v>10.5</v>
      </c>
      <c r="BB22" s="19" t="n">
        <f aca="false">AM22-AU22</f>
        <v>7</v>
      </c>
      <c r="BC22" s="19" t="n">
        <f aca="false">AN22-AV22</f>
        <v>7</v>
      </c>
    </row>
    <row r="23" customFormat="false" ht="15" hidden="false" customHeight="false" outlineLevel="0" collapsed="false">
      <c r="B23" s="18" t="n">
        <v>19</v>
      </c>
      <c r="C23" s="18" t="n">
        <f aca="false">RM_TERM-B23+1</f>
        <v>342</v>
      </c>
      <c r="D23" s="19" t="n">
        <f aca="false">K22</f>
        <v>266.29595171713</v>
      </c>
      <c r="E23" s="19" t="n">
        <f aca="false">D23*(1-(1-RM_CDR)^(1/12))</f>
        <v>0.222936941603051</v>
      </c>
      <c r="F23" s="19" t="n">
        <f aca="false">D23-E23</f>
        <v>266.073014775527</v>
      </c>
      <c r="G23" s="19" t="n">
        <f aca="false">IF(F23&gt;0,F23*(RM_WAC/12)/(1-(1+RM_WAC/12)^(-C23)),0)</f>
        <v>1.86908856297925</v>
      </c>
      <c r="H23" s="19" t="n">
        <f aca="false">F23*RM_WAC/12</f>
        <v>1.64078359111575</v>
      </c>
      <c r="I23" s="19" t="n">
        <f aca="false">G23-H23+IF(C23&lt;=1,(F23-(G23-H23)-J23),0)</f>
        <v>0.228304971863494</v>
      </c>
      <c r="J23" s="19" t="n">
        <f aca="false">(F23-(G23-H23))*(1-(1-RM_CPR)^(1/12))</f>
        <v>3.57612894966455</v>
      </c>
      <c r="K23" s="19" t="n">
        <f aca="false">IF(C23&lt;=1,0,(F23-(G23-H23)-J23))</f>
        <v>262.268580853999</v>
      </c>
      <c r="L23" s="19" t="n">
        <f aca="false">E23*(1-RM_SEV)</f>
        <v>0.156055859122136</v>
      </c>
      <c r="M23" s="19" t="n">
        <f aca="false">E23-L23</f>
        <v>0.0668810824809153</v>
      </c>
      <c r="N23" s="19" t="n">
        <f aca="false">H23-D23*(RM_SERV+RM_TR)/12</f>
        <v>1.58308613491037</v>
      </c>
      <c r="O23" s="19" t="n">
        <f aca="false">T23*RM_A1_CP/12+U23*RM_A2_CP/12+V23*RM_A3_CP/12+W23*RM_M1_CP/12+X23*RM_B1_CP/12+Y23*RM_B2_CP/12+Z23*RM_B3_CP/12</f>
        <v>1.28413110801328</v>
      </c>
      <c r="P23" s="19" t="n">
        <f aca="false">MAX(0,N23-O23)</f>
        <v>0.298955026897098</v>
      </c>
      <c r="Q23" s="19" t="n">
        <f aca="false">MIN(P23,M23)</f>
        <v>0.0668810824809153</v>
      </c>
      <c r="R23" s="19" t="n">
        <f aca="false">P23-Q23</f>
        <v>0.232073944416183</v>
      </c>
      <c r="S23" s="19" t="n">
        <f aca="false">I23+J23+L23+Q23</f>
        <v>4.0273708631311</v>
      </c>
      <c r="T23" s="19" t="n">
        <f aca="false">AW22</f>
        <v>161.29595171713</v>
      </c>
      <c r="U23" s="19" t="n">
        <f aca="false">AX22</f>
        <v>28</v>
      </c>
      <c r="V23" s="19" t="n">
        <f aca="false">AY22</f>
        <v>35</v>
      </c>
      <c r="W23" s="19" t="n">
        <f aca="false">AZ22</f>
        <v>17.5</v>
      </c>
      <c r="X23" s="19" t="n">
        <f aca="false">BA22</f>
        <v>10.5</v>
      </c>
      <c r="Y23" s="19" t="n">
        <f aca="false">BB22</f>
        <v>7</v>
      </c>
      <c r="Z23" s="19" t="n">
        <f aca="false">BC22</f>
        <v>7</v>
      </c>
      <c r="AA23" s="19" t="n">
        <f aca="false">MIN(T23,MAX(0,S23-(0)))</f>
        <v>4.0273708631311</v>
      </c>
      <c r="AB23" s="19" t="n">
        <f aca="false">MIN(U23,MAX(0,S23-(T23)))</f>
        <v>0</v>
      </c>
      <c r="AC23" s="19" t="n">
        <f aca="false">MIN(V23,MAX(0,S23-(T23+U23)))</f>
        <v>0</v>
      </c>
      <c r="AD23" s="19" t="n">
        <f aca="false">MIN(W23,MAX(0,S23-(T23+U23+V23)))</f>
        <v>0</v>
      </c>
      <c r="AE23" s="19" t="n">
        <f aca="false">MIN(X23,MAX(0,S23-(T23+U23+V23+W23)))</f>
        <v>0</v>
      </c>
      <c r="AF23" s="19" t="n">
        <f aca="false">MIN(Y23,MAX(0,S23-(T23+U23+V23+W23+X23)))</f>
        <v>0</v>
      </c>
      <c r="AG23" s="19" t="n">
        <f aca="false">MIN(Z23,MAX(0,S23-(T23+U23+V23+W23+X23+Y23)))</f>
        <v>0</v>
      </c>
      <c r="AH23" s="19" t="n">
        <f aca="false">T23-AA23</f>
        <v>157.268580853999</v>
      </c>
      <c r="AI23" s="19" t="n">
        <f aca="false">U23-AB23</f>
        <v>28</v>
      </c>
      <c r="AJ23" s="19" t="n">
        <f aca="false">V23-AC23</f>
        <v>35</v>
      </c>
      <c r="AK23" s="19" t="n">
        <f aca="false">W23-AD23</f>
        <v>17.5</v>
      </c>
      <c r="AL23" s="19" t="n">
        <f aca="false">X23-AE23</f>
        <v>10.5</v>
      </c>
      <c r="AM23" s="19" t="n">
        <f aca="false">Y23-AF23</f>
        <v>7</v>
      </c>
      <c r="AN23" s="19" t="n">
        <f aca="false">Z23-AG23</f>
        <v>7</v>
      </c>
      <c r="AO23" s="19" t="n">
        <f aca="false">M23-Q23</f>
        <v>0</v>
      </c>
      <c r="AP23" s="19" t="n">
        <f aca="false">MIN(AH23,MAX(0,AO23-(AI23+AJ23+AK23+AL23+AM23+AN23)))</f>
        <v>0</v>
      </c>
      <c r="AQ23" s="19" t="n">
        <f aca="false">MIN(AI23,MAX(0,AO23-(AJ23+AK23+AL23+AM23+AN23)))</f>
        <v>0</v>
      </c>
      <c r="AR23" s="19" t="n">
        <f aca="false">MIN(AJ23,MAX(0,AO23-(AK23+AL23+AM23+AN23)))</f>
        <v>0</v>
      </c>
      <c r="AS23" s="19" t="n">
        <f aca="false">MIN(AK23,MAX(0,AO23-(AL23+AM23+AN23)))</f>
        <v>0</v>
      </c>
      <c r="AT23" s="19" t="n">
        <f aca="false">MIN(AL23,MAX(0,AO23-(AM23+AN23)))</f>
        <v>0</v>
      </c>
      <c r="AU23" s="19" t="n">
        <f aca="false">MIN(AM23,MAX(0,AO23-(AN23)))</f>
        <v>0</v>
      </c>
      <c r="AV23" s="19" t="n">
        <f aca="false">MIN(AN23,MAX(0,AO23-(0)))</f>
        <v>0</v>
      </c>
      <c r="AW23" s="19" t="n">
        <f aca="false">AH23-AP23</f>
        <v>157.268580853999</v>
      </c>
      <c r="AX23" s="19" t="n">
        <f aca="false">AI23-AQ23</f>
        <v>28</v>
      </c>
      <c r="AY23" s="19" t="n">
        <f aca="false">AJ23-AR23</f>
        <v>35</v>
      </c>
      <c r="AZ23" s="19" t="n">
        <f aca="false">AK23-AS23</f>
        <v>17.5</v>
      </c>
      <c r="BA23" s="19" t="n">
        <f aca="false">AL23-AT23</f>
        <v>10.5</v>
      </c>
      <c r="BB23" s="19" t="n">
        <f aca="false">AM23-AU23</f>
        <v>7</v>
      </c>
      <c r="BC23" s="19" t="n">
        <f aca="false">AN23-AV23</f>
        <v>7</v>
      </c>
    </row>
    <row r="24" customFormat="false" ht="15" hidden="false" customHeight="false" outlineLevel="0" collapsed="false">
      <c r="B24" s="18" t="n">
        <v>20</v>
      </c>
      <c r="C24" s="18" t="n">
        <f aca="false">RM_TERM-B24+1</f>
        <v>341</v>
      </c>
      <c r="D24" s="19" t="n">
        <f aca="false">K23</f>
        <v>262.268580853999</v>
      </c>
      <c r="E24" s="19" t="n">
        <f aca="false">D24*(1-(1-RM_CDR)^(1/12))</f>
        <v>0.219565317899656</v>
      </c>
      <c r="F24" s="19" t="n">
        <f aca="false">D24-E24</f>
        <v>262.0490155361</v>
      </c>
      <c r="G24" s="19" t="n">
        <f aca="false">IF(F24&gt;0,F24*(RM_WAC/12)/(1-(1+RM_WAC/12)^(-C24)),0)</f>
        <v>1.84240197309258</v>
      </c>
      <c r="H24" s="19" t="n">
        <f aca="false">F24*RM_WAC/12</f>
        <v>1.61596892913928</v>
      </c>
      <c r="I24" s="19" t="n">
        <f aca="false">G24-H24+IF(C24&lt;=1,(F24-(G24-H24)-J24),0)</f>
        <v>0.226433043953299</v>
      </c>
      <c r="J24" s="19" t="n">
        <f aca="false">(F24-(G24-H24))*(1-(1-RM_CPR)^(1/12))</f>
        <v>3.52202350619503</v>
      </c>
      <c r="K24" s="19" t="n">
        <f aca="false">IF(C24&lt;=1,0,(F24-(G24-H24)-J24))</f>
        <v>258.300558985951</v>
      </c>
      <c r="L24" s="19" t="n">
        <f aca="false">E24*(1-RM_SEV)</f>
        <v>0.153695722529759</v>
      </c>
      <c r="M24" s="19" t="n">
        <f aca="false">E24-L24</f>
        <v>0.0658695953698967</v>
      </c>
      <c r="N24" s="19" t="n">
        <f aca="false">H24-D24*(RM_SERV+RM_TR)/12</f>
        <v>1.55914406995425</v>
      </c>
      <c r="O24" s="19" t="n">
        <f aca="false">T24*RM_A1_CP/12+U24*RM_A2_CP/12+V24*RM_A3_CP/12+W24*RM_M1_CP/12+X24*RM_B1_CP/12+Y24*RM_B2_CP/12+Z24*RM_B3_CP/12</f>
        <v>1.265336710652</v>
      </c>
      <c r="P24" s="19" t="n">
        <f aca="false">MAX(0,N24-O24)</f>
        <v>0.293807359302251</v>
      </c>
      <c r="Q24" s="19" t="n">
        <f aca="false">MIN(P24,M24)</f>
        <v>0.0658695953698967</v>
      </c>
      <c r="R24" s="19" t="n">
        <f aca="false">P24-Q24</f>
        <v>0.227937763932354</v>
      </c>
      <c r="S24" s="19" t="n">
        <f aca="false">I24+J24+L24+Q24</f>
        <v>3.96802186804798</v>
      </c>
      <c r="T24" s="19" t="n">
        <f aca="false">AW23</f>
        <v>157.268580853999</v>
      </c>
      <c r="U24" s="19" t="n">
        <f aca="false">AX23</f>
        <v>28</v>
      </c>
      <c r="V24" s="19" t="n">
        <f aca="false">AY23</f>
        <v>35</v>
      </c>
      <c r="W24" s="19" t="n">
        <f aca="false">AZ23</f>
        <v>17.5</v>
      </c>
      <c r="X24" s="19" t="n">
        <f aca="false">BA23</f>
        <v>10.5</v>
      </c>
      <c r="Y24" s="19" t="n">
        <f aca="false">BB23</f>
        <v>7</v>
      </c>
      <c r="Z24" s="19" t="n">
        <f aca="false">BC23</f>
        <v>7</v>
      </c>
      <c r="AA24" s="19" t="n">
        <f aca="false">MIN(T24,MAX(0,S24-(0)))</f>
        <v>3.96802186804798</v>
      </c>
      <c r="AB24" s="19" t="n">
        <f aca="false">MIN(U24,MAX(0,S24-(T24)))</f>
        <v>0</v>
      </c>
      <c r="AC24" s="19" t="n">
        <f aca="false">MIN(V24,MAX(0,S24-(T24+U24)))</f>
        <v>0</v>
      </c>
      <c r="AD24" s="19" t="n">
        <f aca="false">MIN(W24,MAX(0,S24-(T24+U24+V24)))</f>
        <v>0</v>
      </c>
      <c r="AE24" s="19" t="n">
        <f aca="false">MIN(X24,MAX(0,S24-(T24+U24+V24+W24)))</f>
        <v>0</v>
      </c>
      <c r="AF24" s="19" t="n">
        <f aca="false">MIN(Y24,MAX(0,S24-(T24+U24+V24+W24+X24)))</f>
        <v>0</v>
      </c>
      <c r="AG24" s="19" t="n">
        <f aca="false">MIN(Z24,MAX(0,S24-(T24+U24+V24+W24+X24+Y24)))</f>
        <v>0</v>
      </c>
      <c r="AH24" s="19" t="n">
        <f aca="false">T24-AA24</f>
        <v>153.300558985951</v>
      </c>
      <c r="AI24" s="19" t="n">
        <f aca="false">U24-AB24</f>
        <v>28</v>
      </c>
      <c r="AJ24" s="19" t="n">
        <f aca="false">V24-AC24</f>
        <v>35</v>
      </c>
      <c r="AK24" s="19" t="n">
        <f aca="false">W24-AD24</f>
        <v>17.5</v>
      </c>
      <c r="AL24" s="19" t="n">
        <f aca="false">X24-AE24</f>
        <v>10.5</v>
      </c>
      <c r="AM24" s="19" t="n">
        <f aca="false">Y24-AF24</f>
        <v>7</v>
      </c>
      <c r="AN24" s="19" t="n">
        <f aca="false">Z24-AG24</f>
        <v>7</v>
      </c>
      <c r="AO24" s="19" t="n">
        <f aca="false">M24-Q24</f>
        <v>0</v>
      </c>
      <c r="AP24" s="19" t="n">
        <f aca="false">MIN(AH24,MAX(0,AO24-(AI24+AJ24+AK24+AL24+AM24+AN24)))</f>
        <v>0</v>
      </c>
      <c r="AQ24" s="19" t="n">
        <f aca="false">MIN(AI24,MAX(0,AO24-(AJ24+AK24+AL24+AM24+AN24)))</f>
        <v>0</v>
      </c>
      <c r="AR24" s="19" t="n">
        <f aca="false">MIN(AJ24,MAX(0,AO24-(AK24+AL24+AM24+AN24)))</f>
        <v>0</v>
      </c>
      <c r="AS24" s="19" t="n">
        <f aca="false">MIN(AK24,MAX(0,AO24-(AL24+AM24+AN24)))</f>
        <v>0</v>
      </c>
      <c r="AT24" s="19" t="n">
        <f aca="false">MIN(AL24,MAX(0,AO24-(AM24+AN24)))</f>
        <v>0</v>
      </c>
      <c r="AU24" s="19" t="n">
        <f aca="false">MIN(AM24,MAX(0,AO24-(AN24)))</f>
        <v>0</v>
      </c>
      <c r="AV24" s="19" t="n">
        <f aca="false">MIN(AN24,MAX(0,AO24-(0)))</f>
        <v>0</v>
      </c>
      <c r="AW24" s="19" t="n">
        <f aca="false">AH24-AP24</f>
        <v>153.300558985951</v>
      </c>
      <c r="AX24" s="19" t="n">
        <f aca="false">AI24-AQ24</f>
        <v>28</v>
      </c>
      <c r="AY24" s="19" t="n">
        <f aca="false">AJ24-AR24</f>
        <v>35</v>
      </c>
      <c r="AZ24" s="19" t="n">
        <f aca="false">AK24-AS24</f>
        <v>17.5</v>
      </c>
      <c r="BA24" s="19" t="n">
        <f aca="false">AL24-AT24</f>
        <v>10.5</v>
      </c>
      <c r="BB24" s="19" t="n">
        <f aca="false">AM24-AU24</f>
        <v>7</v>
      </c>
      <c r="BC24" s="19" t="n">
        <f aca="false">AN24-AV24</f>
        <v>7</v>
      </c>
    </row>
    <row r="25" customFormat="false" ht="15" hidden="false" customHeight="false" outlineLevel="0" collapsed="false">
      <c r="B25" s="18" t="n">
        <v>21</v>
      </c>
      <c r="C25" s="18" t="n">
        <f aca="false">RM_TERM-B25+1</f>
        <v>340</v>
      </c>
      <c r="D25" s="19" t="n">
        <f aca="false">K24</f>
        <v>258.300558985951</v>
      </c>
      <c r="E25" s="19" t="n">
        <f aca="false">D25*(1-(1-RM_CDR)^(1/12))</f>
        <v>0.216243379831231</v>
      </c>
      <c r="F25" s="19" t="n">
        <f aca="false">D25-E25</f>
        <v>258.08431560612</v>
      </c>
      <c r="G25" s="19" t="n">
        <f aca="false">IF(F25&gt;0,F25*(RM_WAC/12)/(1-(1+RM_WAC/12)^(-C25)),0)</f>
        <v>1.81609641067239</v>
      </c>
      <c r="H25" s="19" t="n">
        <f aca="false">F25*RM_WAC/12</f>
        <v>1.59151994623774</v>
      </c>
      <c r="I25" s="19" t="n">
        <f aca="false">G25-H25+IF(C25&lt;=1,(F25-(G25-H25)-J25),0)</f>
        <v>0.224576464434654</v>
      </c>
      <c r="J25" s="19" t="n">
        <f aca="false">(F25-(G25-H25))*(1-(1-RM_CPR)^(1/12))</f>
        <v>3.46871554742829</v>
      </c>
      <c r="K25" s="19" t="n">
        <f aca="false">IF(C25&lt;=1,0,(F25-(G25-H25)-J25))</f>
        <v>254.391023594257</v>
      </c>
      <c r="L25" s="19" t="n">
        <f aca="false">E25*(1-RM_SEV)</f>
        <v>0.151370365881861</v>
      </c>
      <c r="M25" s="19" t="n">
        <f aca="false">E25-L25</f>
        <v>0.0648730139493692</v>
      </c>
      <c r="N25" s="19" t="n">
        <f aca="false">H25-D25*(RM_SERV+RM_TR)/12</f>
        <v>1.53555482512412</v>
      </c>
      <c r="O25" s="19" t="n">
        <f aca="false">T25*RM_A1_CP/12+U25*RM_A2_CP/12+V25*RM_A3_CP/12+W25*RM_M1_CP/12+X25*RM_B1_CP/12+Y25*RM_B2_CP/12+Z25*RM_B3_CP/12</f>
        <v>1.24681927526777</v>
      </c>
      <c r="P25" s="19" t="n">
        <f aca="false">MAX(0,N25-O25)</f>
        <v>0.288735549856344</v>
      </c>
      <c r="Q25" s="19" t="n">
        <f aca="false">MIN(P25,M25)</f>
        <v>0.0648730139493692</v>
      </c>
      <c r="R25" s="19" t="n">
        <f aca="false">P25-Q25</f>
        <v>0.223862535906975</v>
      </c>
      <c r="S25" s="19" t="n">
        <f aca="false">I25+J25+L25+Q25</f>
        <v>3.90953539169418</v>
      </c>
      <c r="T25" s="19" t="n">
        <f aca="false">AW24</f>
        <v>153.300558985951</v>
      </c>
      <c r="U25" s="19" t="n">
        <f aca="false">AX24</f>
        <v>28</v>
      </c>
      <c r="V25" s="19" t="n">
        <f aca="false">AY24</f>
        <v>35</v>
      </c>
      <c r="W25" s="19" t="n">
        <f aca="false">AZ24</f>
        <v>17.5</v>
      </c>
      <c r="X25" s="19" t="n">
        <f aca="false">BA24</f>
        <v>10.5</v>
      </c>
      <c r="Y25" s="19" t="n">
        <f aca="false">BB24</f>
        <v>7</v>
      </c>
      <c r="Z25" s="19" t="n">
        <f aca="false">BC24</f>
        <v>7</v>
      </c>
      <c r="AA25" s="19" t="n">
        <f aca="false">MIN(T25,MAX(0,S25-(0)))</f>
        <v>3.90953539169418</v>
      </c>
      <c r="AB25" s="19" t="n">
        <f aca="false">MIN(U25,MAX(0,S25-(T25)))</f>
        <v>0</v>
      </c>
      <c r="AC25" s="19" t="n">
        <f aca="false">MIN(V25,MAX(0,S25-(T25+U25)))</f>
        <v>0</v>
      </c>
      <c r="AD25" s="19" t="n">
        <f aca="false">MIN(W25,MAX(0,S25-(T25+U25+V25)))</f>
        <v>0</v>
      </c>
      <c r="AE25" s="19" t="n">
        <f aca="false">MIN(X25,MAX(0,S25-(T25+U25+V25+W25)))</f>
        <v>0</v>
      </c>
      <c r="AF25" s="19" t="n">
        <f aca="false">MIN(Y25,MAX(0,S25-(T25+U25+V25+W25+X25)))</f>
        <v>0</v>
      </c>
      <c r="AG25" s="19" t="n">
        <f aca="false">MIN(Z25,MAX(0,S25-(T25+U25+V25+W25+X25+Y25)))</f>
        <v>0</v>
      </c>
      <c r="AH25" s="19" t="n">
        <f aca="false">T25-AA25</f>
        <v>149.391023594257</v>
      </c>
      <c r="AI25" s="19" t="n">
        <f aca="false">U25-AB25</f>
        <v>28</v>
      </c>
      <c r="AJ25" s="19" t="n">
        <f aca="false">V25-AC25</f>
        <v>35</v>
      </c>
      <c r="AK25" s="19" t="n">
        <f aca="false">W25-AD25</f>
        <v>17.5</v>
      </c>
      <c r="AL25" s="19" t="n">
        <f aca="false">X25-AE25</f>
        <v>10.5</v>
      </c>
      <c r="AM25" s="19" t="n">
        <f aca="false">Y25-AF25</f>
        <v>7</v>
      </c>
      <c r="AN25" s="19" t="n">
        <f aca="false">Z25-AG25</f>
        <v>7</v>
      </c>
      <c r="AO25" s="19" t="n">
        <f aca="false">M25-Q25</f>
        <v>0</v>
      </c>
      <c r="AP25" s="19" t="n">
        <f aca="false">MIN(AH25,MAX(0,AO25-(AI25+AJ25+AK25+AL25+AM25+AN25)))</f>
        <v>0</v>
      </c>
      <c r="AQ25" s="19" t="n">
        <f aca="false">MIN(AI25,MAX(0,AO25-(AJ25+AK25+AL25+AM25+AN25)))</f>
        <v>0</v>
      </c>
      <c r="AR25" s="19" t="n">
        <f aca="false">MIN(AJ25,MAX(0,AO25-(AK25+AL25+AM25+AN25)))</f>
        <v>0</v>
      </c>
      <c r="AS25" s="19" t="n">
        <f aca="false">MIN(AK25,MAX(0,AO25-(AL25+AM25+AN25)))</f>
        <v>0</v>
      </c>
      <c r="AT25" s="19" t="n">
        <f aca="false">MIN(AL25,MAX(0,AO25-(AM25+AN25)))</f>
        <v>0</v>
      </c>
      <c r="AU25" s="19" t="n">
        <f aca="false">MIN(AM25,MAX(0,AO25-(AN25)))</f>
        <v>0</v>
      </c>
      <c r="AV25" s="19" t="n">
        <f aca="false">MIN(AN25,MAX(0,AO25-(0)))</f>
        <v>0</v>
      </c>
      <c r="AW25" s="19" t="n">
        <f aca="false">AH25-AP25</f>
        <v>149.391023594257</v>
      </c>
      <c r="AX25" s="19" t="n">
        <f aca="false">AI25-AQ25</f>
        <v>28</v>
      </c>
      <c r="AY25" s="19" t="n">
        <f aca="false">AJ25-AR25</f>
        <v>35</v>
      </c>
      <c r="AZ25" s="19" t="n">
        <f aca="false">AK25-AS25</f>
        <v>17.5</v>
      </c>
      <c r="BA25" s="19" t="n">
        <f aca="false">AL25-AT25</f>
        <v>10.5</v>
      </c>
      <c r="BB25" s="19" t="n">
        <f aca="false">AM25-AU25</f>
        <v>7</v>
      </c>
      <c r="BC25" s="19" t="n">
        <f aca="false">AN25-AV25</f>
        <v>7</v>
      </c>
    </row>
    <row r="26" customFormat="false" ht="15" hidden="false" customHeight="false" outlineLevel="0" collapsed="false">
      <c r="B26" s="18" t="n">
        <v>22</v>
      </c>
      <c r="C26" s="18" t="n">
        <f aca="false">RM_TERM-B26+1</f>
        <v>339</v>
      </c>
      <c r="D26" s="19" t="n">
        <f aca="false">K25</f>
        <v>254.391023594257</v>
      </c>
      <c r="E26" s="19" t="n">
        <f aca="false">D26*(1-(1-RM_CDR)^(1/12))</f>
        <v>0.212970405316624</v>
      </c>
      <c r="F26" s="19" t="n">
        <f aca="false">D26-E26</f>
        <v>254.17805318894</v>
      </c>
      <c r="G26" s="19" t="n">
        <f aca="false">IF(F26&gt;0,F26*(RM_WAC/12)/(1-(1+RM_WAC/12)^(-C26)),0)</f>
        <v>1.79016643546083</v>
      </c>
      <c r="H26" s="19" t="n">
        <f aca="false">F26*RM_WAC/12</f>
        <v>1.56743132799847</v>
      </c>
      <c r="I26" s="19" t="n">
        <f aca="false">G26-H26+IF(C26&lt;=1,(F26-(G26-H26)-J26),0)</f>
        <v>0.222735107462369</v>
      </c>
      <c r="J26" s="19" t="n">
        <f aca="false">(F26-(G26-H26))*(1-(1-RM_CPR)^(1/12))</f>
        <v>3.41619348221436</v>
      </c>
      <c r="K26" s="19" t="n">
        <f aca="false">IF(C26&lt;=1,0,(F26-(G26-H26)-J26))</f>
        <v>250.539124599264</v>
      </c>
      <c r="L26" s="19" t="n">
        <f aca="false">E26*(1-RM_SEV)</f>
        <v>0.149079283721636</v>
      </c>
      <c r="M26" s="19" t="n">
        <f aca="false">E26-L26</f>
        <v>0.0638911215949871</v>
      </c>
      <c r="N26" s="19" t="n">
        <f aca="false">H26-D26*(RM_SERV+RM_TR)/12</f>
        <v>1.51231327288638</v>
      </c>
      <c r="O26" s="19" t="n">
        <f aca="false">T26*RM_A1_CP/12+U26*RM_A2_CP/12+V26*RM_A3_CP/12+W26*RM_M1_CP/12+X26*RM_B1_CP/12+Y26*RM_B2_CP/12+Z26*RM_B3_CP/12</f>
        <v>1.2285747767732</v>
      </c>
      <c r="P26" s="19" t="n">
        <f aca="false">MAX(0,N26-O26)</f>
        <v>0.283738496113177</v>
      </c>
      <c r="Q26" s="19" t="n">
        <f aca="false">MIN(P26,M26)</f>
        <v>0.0638911215949871</v>
      </c>
      <c r="R26" s="19" t="n">
        <f aca="false">P26-Q26</f>
        <v>0.21984737451819</v>
      </c>
      <c r="S26" s="19" t="n">
        <f aca="false">I26+J26+L26+Q26</f>
        <v>3.85189899499335</v>
      </c>
      <c r="T26" s="19" t="n">
        <f aca="false">AW25</f>
        <v>149.391023594257</v>
      </c>
      <c r="U26" s="19" t="n">
        <f aca="false">AX25</f>
        <v>28</v>
      </c>
      <c r="V26" s="19" t="n">
        <f aca="false">AY25</f>
        <v>35</v>
      </c>
      <c r="W26" s="19" t="n">
        <f aca="false">AZ25</f>
        <v>17.5</v>
      </c>
      <c r="X26" s="19" t="n">
        <f aca="false">BA25</f>
        <v>10.5</v>
      </c>
      <c r="Y26" s="19" t="n">
        <f aca="false">BB25</f>
        <v>7</v>
      </c>
      <c r="Z26" s="19" t="n">
        <f aca="false">BC25</f>
        <v>7</v>
      </c>
      <c r="AA26" s="19" t="n">
        <f aca="false">MIN(T26,MAX(0,S26-(0)))</f>
        <v>3.85189899499335</v>
      </c>
      <c r="AB26" s="19" t="n">
        <f aca="false">MIN(U26,MAX(0,S26-(T26)))</f>
        <v>0</v>
      </c>
      <c r="AC26" s="19" t="n">
        <f aca="false">MIN(V26,MAX(0,S26-(T26+U26)))</f>
        <v>0</v>
      </c>
      <c r="AD26" s="19" t="n">
        <f aca="false">MIN(W26,MAX(0,S26-(T26+U26+V26)))</f>
        <v>0</v>
      </c>
      <c r="AE26" s="19" t="n">
        <f aca="false">MIN(X26,MAX(0,S26-(T26+U26+V26+W26)))</f>
        <v>0</v>
      </c>
      <c r="AF26" s="19" t="n">
        <f aca="false">MIN(Y26,MAX(0,S26-(T26+U26+V26+W26+X26)))</f>
        <v>0</v>
      </c>
      <c r="AG26" s="19" t="n">
        <f aca="false">MIN(Z26,MAX(0,S26-(T26+U26+V26+W26+X26+Y26)))</f>
        <v>0</v>
      </c>
      <c r="AH26" s="19" t="n">
        <f aca="false">T26-AA26</f>
        <v>145.539124599264</v>
      </c>
      <c r="AI26" s="19" t="n">
        <f aca="false">U26-AB26</f>
        <v>28</v>
      </c>
      <c r="AJ26" s="19" t="n">
        <f aca="false">V26-AC26</f>
        <v>35</v>
      </c>
      <c r="AK26" s="19" t="n">
        <f aca="false">W26-AD26</f>
        <v>17.5</v>
      </c>
      <c r="AL26" s="19" t="n">
        <f aca="false">X26-AE26</f>
        <v>10.5</v>
      </c>
      <c r="AM26" s="19" t="n">
        <f aca="false">Y26-AF26</f>
        <v>7</v>
      </c>
      <c r="AN26" s="19" t="n">
        <f aca="false">Z26-AG26</f>
        <v>7</v>
      </c>
      <c r="AO26" s="19" t="n">
        <f aca="false">M26-Q26</f>
        <v>0</v>
      </c>
      <c r="AP26" s="19" t="n">
        <f aca="false">MIN(AH26,MAX(0,AO26-(AI26+AJ26+AK26+AL26+AM26+AN26)))</f>
        <v>0</v>
      </c>
      <c r="AQ26" s="19" t="n">
        <f aca="false">MIN(AI26,MAX(0,AO26-(AJ26+AK26+AL26+AM26+AN26)))</f>
        <v>0</v>
      </c>
      <c r="AR26" s="19" t="n">
        <f aca="false">MIN(AJ26,MAX(0,AO26-(AK26+AL26+AM26+AN26)))</f>
        <v>0</v>
      </c>
      <c r="AS26" s="19" t="n">
        <f aca="false">MIN(AK26,MAX(0,AO26-(AL26+AM26+AN26)))</f>
        <v>0</v>
      </c>
      <c r="AT26" s="19" t="n">
        <f aca="false">MIN(AL26,MAX(0,AO26-(AM26+AN26)))</f>
        <v>0</v>
      </c>
      <c r="AU26" s="19" t="n">
        <f aca="false">MIN(AM26,MAX(0,AO26-(AN26)))</f>
        <v>0</v>
      </c>
      <c r="AV26" s="19" t="n">
        <f aca="false">MIN(AN26,MAX(0,AO26-(0)))</f>
        <v>0</v>
      </c>
      <c r="AW26" s="19" t="n">
        <f aca="false">AH26-AP26</f>
        <v>145.539124599264</v>
      </c>
      <c r="AX26" s="19" t="n">
        <f aca="false">AI26-AQ26</f>
        <v>28</v>
      </c>
      <c r="AY26" s="19" t="n">
        <f aca="false">AJ26-AR26</f>
        <v>35</v>
      </c>
      <c r="AZ26" s="19" t="n">
        <f aca="false">AK26-AS26</f>
        <v>17.5</v>
      </c>
      <c r="BA26" s="19" t="n">
        <f aca="false">AL26-AT26</f>
        <v>10.5</v>
      </c>
      <c r="BB26" s="19" t="n">
        <f aca="false">AM26-AU26</f>
        <v>7</v>
      </c>
      <c r="BC26" s="19" t="n">
        <f aca="false">AN26-AV26</f>
        <v>7</v>
      </c>
    </row>
    <row r="27" customFormat="false" ht="15" hidden="false" customHeight="false" outlineLevel="0" collapsed="false">
      <c r="B27" s="18" t="n">
        <v>23</v>
      </c>
      <c r="C27" s="18" t="n">
        <f aca="false">RM_TERM-B27+1</f>
        <v>338</v>
      </c>
      <c r="D27" s="19" t="n">
        <f aca="false">K26</f>
        <v>250.539124599264</v>
      </c>
      <c r="E27" s="19" t="n">
        <f aca="false">D27*(1-(1-RM_CDR)^(1/12))</f>
        <v>0.209745682688396</v>
      </c>
      <c r="F27" s="19" t="n">
        <f aca="false">D27-E27</f>
        <v>250.329378916575</v>
      </c>
      <c r="G27" s="19" t="n">
        <f aca="false">IF(F27&gt;0,F27*(RM_WAC/12)/(1-(1+RM_WAC/12)^(-C27)),0)</f>
        <v>1.7646066848753</v>
      </c>
      <c r="H27" s="19" t="n">
        <f aca="false">F27*RM_WAC/12</f>
        <v>1.54369783665221</v>
      </c>
      <c r="I27" s="19" t="n">
        <f aca="false">G27-H27+IF(C27&lt;=1,(F27-(G27-H27)-J27),0)</f>
        <v>0.220908848223089</v>
      </c>
      <c r="J27" s="19" t="n">
        <f aca="false">(F27-(G27-H27))*(1-(1-RM_CPR)^(1/12))</f>
        <v>3.36444588657908</v>
      </c>
      <c r="K27" s="19" t="n">
        <f aca="false">IF(C27&lt;=1,0,(F27-(G27-H27)-J27))</f>
        <v>246.744024181773</v>
      </c>
      <c r="L27" s="19" t="n">
        <f aca="false">E27*(1-RM_SEV)</f>
        <v>0.146821977881877</v>
      </c>
      <c r="M27" s="19" t="n">
        <f aca="false">E27-L27</f>
        <v>0.0629237048065187</v>
      </c>
      <c r="N27" s="19" t="n">
        <f aca="false">H27-D27*(RM_SERV+RM_TR)/12</f>
        <v>1.48941435965571</v>
      </c>
      <c r="O27" s="19" t="n">
        <f aca="false">T27*RM_A1_CP/12+U27*RM_A2_CP/12+V27*RM_A3_CP/12+W27*RM_M1_CP/12+X27*RM_B1_CP/12+Y27*RM_B2_CP/12+Z27*RM_B3_CP/12</f>
        <v>1.2105992481299</v>
      </c>
      <c r="P27" s="19" t="n">
        <f aca="false">MAX(0,N27-O27)</f>
        <v>0.278815111525809</v>
      </c>
      <c r="Q27" s="19" t="n">
        <f aca="false">MIN(P27,M27)</f>
        <v>0.0629237048065187</v>
      </c>
      <c r="R27" s="19" t="n">
        <f aca="false">P27-Q27</f>
        <v>0.21589140671929</v>
      </c>
      <c r="S27" s="19" t="n">
        <f aca="false">I27+J27+L27+Q27</f>
        <v>3.79510041749056</v>
      </c>
      <c r="T27" s="19" t="n">
        <f aca="false">AW26</f>
        <v>145.539124599264</v>
      </c>
      <c r="U27" s="19" t="n">
        <f aca="false">AX26</f>
        <v>28</v>
      </c>
      <c r="V27" s="19" t="n">
        <f aca="false">AY26</f>
        <v>35</v>
      </c>
      <c r="W27" s="19" t="n">
        <f aca="false">AZ26</f>
        <v>17.5</v>
      </c>
      <c r="X27" s="19" t="n">
        <f aca="false">BA26</f>
        <v>10.5</v>
      </c>
      <c r="Y27" s="19" t="n">
        <f aca="false">BB26</f>
        <v>7</v>
      </c>
      <c r="Z27" s="19" t="n">
        <f aca="false">BC26</f>
        <v>7</v>
      </c>
      <c r="AA27" s="19" t="n">
        <f aca="false">MIN(T27,MAX(0,S27-(0)))</f>
        <v>3.79510041749056</v>
      </c>
      <c r="AB27" s="19" t="n">
        <f aca="false">MIN(U27,MAX(0,S27-(T27)))</f>
        <v>0</v>
      </c>
      <c r="AC27" s="19" t="n">
        <f aca="false">MIN(V27,MAX(0,S27-(T27+U27)))</f>
        <v>0</v>
      </c>
      <c r="AD27" s="19" t="n">
        <f aca="false">MIN(W27,MAX(0,S27-(T27+U27+V27)))</f>
        <v>0</v>
      </c>
      <c r="AE27" s="19" t="n">
        <f aca="false">MIN(X27,MAX(0,S27-(T27+U27+V27+W27)))</f>
        <v>0</v>
      </c>
      <c r="AF27" s="19" t="n">
        <f aca="false">MIN(Y27,MAX(0,S27-(T27+U27+V27+W27+X27)))</f>
        <v>0</v>
      </c>
      <c r="AG27" s="19" t="n">
        <f aca="false">MIN(Z27,MAX(0,S27-(T27+U27+V27+W27+X27+Y27)))</f>
        <v>0</v>
      </c>
      <c r="AH27" s="19" t="n">
        <f aca="false">T27-AA27</f>
        <v>141.744024181773</v>
      </c>
      <c r="AI27" s="19" t="n">
        <f aca="false">U27-AB27</f>
        <v>28</v>
      </c>
      <c r="AJ27" s="19" t="n">
        <f aca="false">V27-AC27</f>
        <v>35</v>
      </c>
      <c r="AK27" s="19" t="n">
        <f aca="false">W27-AD27</f>
        <v>17.5</v>
      </c>
      <c r="AL27" s="19" t="n">
        <f aca="false">X27-AE27</f>
        <v>10.5</v>
      </c>
      <c r="AM27" s="19" t="n">
        <f aca="false">Y27-AF27</f>
        <v>7</v>
      </c>
      <c r="AN27" s="19" t="n">
        <f aca="false">Z27-AG27</f>
        <v>7</v>
      </c>
      <c r="AO27" s="19" t="n">
        <f aca="false">M27-Q27</f>
        <v>0</v>
      </c>
      <c r="AP27" s="19" t="n">
        <f aca="false">MIN(AH27,MAX(0,AO27-(AI27+AJ27+AK27+AL27+AM27+AN27)))</f>
        <v>0</v>
      </c>
      <c r="AQ27" s="19" t="n">
        <f aca="false">MIN(AI27,MAX(0,AO27-(AJ27+AK27+AL27+AM27+AN27)))</f>
        <v>0</v>
      </c>
      <c r="AR27" s="19" t="n">
        <f aca="false">MIN(AJ27,MAX(0,AO27-(AK27+AL27+AM27+AN27)))</f>
        <v>0</v>
      </c>
      <c r="AS27" s="19" t="n">
        <f aca="false">MIN(AK27,MAX(0,AO27-(AL27+AM27+AN27)))</f>
        <v>0</v>
      </c>
      <c r="AT27" s="19" t="n">
        <f aca="false">MIN(AL27,MAX(0,AO27-(AM27+AN27)))</f>
        <v>0</v>
      </c>
      <c r="AU27" s="19" t="n">
        <f aca="false">MIN(AM27,MAX(0,AO27-(AN27)))</f>
        <v>0</v>
      </c>
      <c r="AV27" s="19" t="n">
        <f aca="false">MIN(AN27,MAX(0,AO27-(0)))</f>
        <v>0</v>
      </c>
      <c r="AW27" s="19" t="n">
        <f aca="false">AH27-AP27</f>
        <v>141.744024181773</v>
      </c>
      <c r="AX27" s="19" t="n">
        <f aca="false">AI27-AQ27</f>
        <v>28</v>
      </c>
      <c r="AY27" s="19" t="n">
        <f aca="false">AJ27-AR27</f>
        <v>35</v>
      </c>
      <c r="AZ27" s="19" t="n">
        <f aca="false">AK27-AS27</f>
        <v>17.5</v>
      </c>
      <c r="BA27" s="19" t="n">
        <f aca="false">AL27-AT27</f>
        <v>10.5</v>
      </c>
      <c r="BB27" s="19" t="n">
        <f aca="false">AM27-AU27</f>
        <v>7</v>
      </c>
      <c r="BC27" s="19" t="n">
        <f aca="false">AN27-AV27</f>
        <v>7</v>
      </c>
    </row>
    <row r="28" customFormat="false" ht="15" hidden="false" customHeight="false" outlineLevel="0" collapsed="false">
      <c r="B28" s="18" t="n">
        <v>24</v>
      </c>
      <c r="C28" s="18" t="n">
        <f aca="false">RM_TERM-B28+1</f>
        <v>337</v>
      </c>
      <c r="D28" s="19" t="n">
        <f aca="false">K27</f>
        <v>246.744024181773</v>
      </c>
      <c r="E28" s="19" t="n">
        <f aca="false">D28*(1-(1-RM_CDR)^(1/12))</f>
        <v>0.206568510543284</v>
      </c>
      <c r="F28" s="19" t="n">
        <f aca="false">D28-E28</f>
        <v>246.53745567123</v>
      </c>
      <c r="G28" s="19" t="n">
        <f aca="false">IF(F28&gt;0,F28*(RM_WAC/12)/(1-(1+RM_WAC/12)^(-C28)),0)</f>
        <v>1.73941187289942</v>
      </c>
      <c r="H28" s="19" t="n">
        <f aca="false">F28*RM_WAC/12</f>
        <v>1.52031430997258</v>
      </c>
      <c r="I28" s="19" t="n">
        <f aca="false">G28-H28+IF(C28&lt;=1,(F28-(G28-H28)-J28),0)</f>
        <v>0.219097562926835</v>
      </c>
      <c r="J28" s="19" t="n">
        <f aca="false">(F28-(G28-H28))*(1-(1-RM_CPR)^(1/12))</f>
        <v>3.31346150132344</v>
      </c>
      <c r="K28" s="19" t="n">
        <f aca="false">IF(C28&lt;=1,0,(F28-(G28-H28)-J28))</f>
        <v>243.00489660698</v>
      </c>
      <c r="L28" s="19" t="n">
        <f aca="false">E28*(1-RM_SEV)</f>
        <v>0.144597957380299</v>
      </c>
      <c r="M28" s="19" t="n">
        <f aca="false">E28-L28</f>
        <v>0.0619705531629851</v>
      </c>
      <c r="N28" s="19" t="n">
        <f aca="false">H28-D28*(RM_SERV+RM_TR)/12</f>
        <v>1.4668531047332</v>
      </c>
      <c r="O28" s="19" t="n">
        <f aca="false">T28*RM_A1_CP/12+U28*RM_A2_CP/12+V28*RM_A3_CP/12+W28*RM_M1_CP/12+X28*RM_B1_CP/12+Y28*RM_B2_CP/12+Z28*RM_B3_CP/12</f>
        <v>1.19288877951494</v>
      </c>
      <c r="P28" s="19" t="n">
        <f aca="false">MAX(0,N28-O28)</f>
        <v>0.273964325218258</v>
      </c>
      <c r="Q28" s="19" t="n">
        <f aca="false">MIN(P28,M28)</f>
        <v>0.0619705531629851</v>
      </c>
      <c r="R28" s="19" t="n">
        <f aca="false">P28-Q28</f>
        <v>0.211993772055273</v>
      </c>
      <c r="S28" s="19" t="n">
        <f aca="false">I28+J28+L28+Q28</f>
        <v>3.73912757479356</v>
      </c>
      <c r="T28" s="19" t="n">
        <f aca="false">AW27</f>
        <v>141.744024181773</v>
      </c>
      <c r="U28" s="19" t="n">
        <f aca="false">AX27</f>
        <v>28</v>
      </c>
      <c r="V28" s="19" t="n">
        <f aca="false">AY27</f>
        <v>35</v>
      </c>
      <c r="W28" s="19" t="n">
        <f aca="false">AZ27</f>
        <v>17.5</v>
      </c>
      <c r="X28" s="19" t="n">
        <f aca="false">BA27</f>
        <v>10.5</v>
      </c>
      <c r="Y28" s="19" t="n">
        <f aca="false">BB27</f>
        <v>7</v>
      </c>
      <c r="Z28" s="19" t="n">
        <f aca="false">BC27</f>
        <v>7</v>
      </c>
      <c r="AA28" s="19" t="n">
        <f aca="false">MIN(T28,MAX(0,S28-(0)))</f>
        <v>3.73912757479356</v>
      </c>
      <c r="AB28" s="19" t="n">
        <f aca="false">MIN(U28,MAX(0,S28-(T28)))</f>
        <v>0</v>
      </c>
      <c r="AC28" s="19" t="n">
        <f aca="false">MIN(V28,MAX(0,S28-(T28+U28)))</f>
        <v>0</v>
      </c>
      <c r="AD28" s="19" t="n">
        <f aca="false">MIN(W28,MAX(0,S28-(T28+U28+V28)))</f>
        <v>0</v>
      </c>
      <c r="AE28" s="19" t="n">
        <f aca="false">MIN(X28,MAX(0,S28-(T28+U28+V28+W28)))</f>
        <v>0</v>
      </c>
      <c r="AF28" s="19" t="n">
        <f aca="false">MIN(Y28,MAX(0,S28-(T28+U28+V28+W28+X28)))</f>
        <v>0</v>
      </c>
      <c r="AG28" s="19" t="n">
        <f aca="false">MIN(Z28,MAX(0,S28-(T28+U28+V28+W28+X28+Y28)))</f>
        <v>0</v>
      </c>
      <c r="AH28" s="19" t="n">
        <f aca="false">T28-AA28</f>
        <v>138.00489660698</v>
      </c>
      <c r="AI28" s="19" t="n">
        <f aca="false">U28-AB28</f>
        <v>28</v>
      </c>
      <c r="AJ28" s="19" t="n">
        <f aca="false">V28-AC28</f>
        <v>35</v>
      </c>
      <c r="AK28" s="19" t="n">
        <f aca="false">W28-AD28</f>
        <v>17.5</v>
      </c>
      <c r="AL28" s="19" t="n">
        <f aca="false">X28-AE28</f>
        <v>10.5</v>
      </c>
      <c r="AM28" s="19" t="n">
        <f aca="false">Y28-AF28</f>
        <v>7</v>
      </c>
      <c r="AN28" s="19" t="n">
        <f aca="false">Z28-AG28</f>
        <v>7</v>
      </c>
      <c r="AO28" s="19" t="n">
        <f aca="false">M28-Q28</f>
        <v>0</v>
      </c>
      <c r="AP28" s="19" t="n">
        <f aca="false">MIN(AH28,MAX(0,AO28-(AI28+AJ28+AK28+AL28+AM28+AN28)))</f>
        <v>0</v>
      </c>
      <c r="AQ28" s="19" t="n">
        <f aca="false">MIN(AI28,MAX(0,AO28-(AJ28+AK28+AL28+AM28+AN28)))</f>
        <v>0</v>
      </c>
      <c r="AR28" s="19" t="n">
        <f aca="false">MIN(AJ28,MAX(0,AO28-(AK28+AL28+AM28+AN28)))</f>
        <v>0</v>
      </c>
      <c r="AS28" s="19" t="n">
        <f aca="false">MIN(AK28,MAX(0,AO28-(AL28+AM28+AN28)))</f>
        <v>0</v>
      </c>
      <c r="AT28" s="19" t="n">
        <f aca="false">MIN(AL28,MAX(0,AO28-(AM28+AN28)))</f>
        <v>0</v>
      </c>
      <c r="AU28" s="19" t="n">
        <f aca="false">MIN(AM28,MAX(0,AO28-(AN28)))</f>
        <v>0</v>
      </c>
      <c r="AV28" s="19" t="n">
        <f aca="false">MIN(AN28,MAX(0,AO28-(0)))</f>
        <v>0</v>
      </c>
      <c r="AW28" s="19" t="n">
        <f aca="false">AH28-AP28</f>
        <v>138.00489660698</v>
      </c>
      <c r="AX28" s="19" t="n">
        <f aca="false">AI28-AQ28</f>
        <v>28</v>
      </c>
      <c r="AY28" s="19" t="n">
        <f aca="false">AJ28-AR28</f>
        <v>35</v>
      </c>
      <c r="AZ28" s="19" t="n">
        <f aca="false">AK28-AS28</f>
        <v>17.5</v>
      </c>
      <c r="BA28" s="19" t="n">
        <f aca="false">AL28-AT28</f>
        <v>10.5</v>
      </c>
      <c r="BB28" s="19" t="n">
        <f aca="false">AM28-AU28</f>
        <v>7</v>
      </c>
      <c r="BC28" s="19" t="n">
        <f aca="false">AN28-AV28</f>
        <v>7</v>
      </c>
    </row>
    <row r="29" customFormat="false" ht="15" hidden="false" customHeight="false" outlineLevel="0" collapsed="false">
      <c r="B29" s="18" t="n">
        <v>25</v>
      </c>
      <c r="C29" s="18" t="n">
        <f aca="false">RM_TERM-B29+1</f>
        <v>336</v>
      </c>
      <c r="D29" s="19" t="n">
        <f aca="false">K28</f>
        <v>243.00489660698</v>
      </c>
      <c r="E29" s="19" t="n">
        <f aca="false">D29*(1-(1-RM_CDR)^(1/12))</f>
        <v>0.203438197594803</v>
      </c>
      <c r="F29" s="19" t="n">
        <f aca="false">D29-E29</f>
        <v>242.801458409385</v>
      </c>
      <c r="G29" s="19" t="n">
        <f aca="false">IF(F29&gt;0,F29*(RM_WAC/12)/(1-(1+RM_WAC/12)^(-C29)),0)</f>
        <v>1.71457678898982</v>
      </c>
      <c r="H29" s="19" t="n">
        <f aca="false">F29*RM_WAC/12</f>
        <v>1.49727566019121</v>
      </c>
      <c r="I29" s="19" t="n">
        <f aca="false">G29-H29+IF(C29&lt;=1,(F29-(G29-H29)-J29),0)</f>
        <v>0.217301128798613</v>
      </c>
      <c r="J29" s="19" t="n">
        <f aca="false">(F29-(G29-H29))*(1-(1-RM_CPR)^(1/12))</f>
        <v>3.26322922965732</v>
      </c>
      <c r="K29" s="19" t="n">
        <f aca="false">IF(C29&lt;=1,0,(F29-(G29-H29)-J29))</f>
        <v>239.320928050929</v>
      </c>
      <c r="L29" s="19" t="n">
        <f aca="false">E29*(1-RM_SEV)</f>
        <v>0.142406738316362</v>
      </c>
      <c r="M29" s="19" t="n">
        <f aca="false">E29-L29</f>
        <v>0.0610314592784409</v>
      </c>
      <c r="N29" s="19" t="n">
        <f aca="false">H29-D29*(RM_SERV+RM_TR)/12</f>
        <v>1.44462459925969</v>
      </c>
      <c r="O29" s="19" t="n">
        <f aca="false">T29*RM_A1_CP/12+U29*RM_A2_CP/12+V29*RM_A3_CP/12+W29*RM_M1_CP/12+X29*RM_B1_CP/12+Y29*RM_B2_CP/12+Z29*RM_B3_CP/12</f>
        <v>1.17543951749924</v>
      </c>
      <c r="P29" s="19" t="n">
        <f aca="false">MAX(0,N29-O29)</f>
        <v>0.269185081760455</v>
      </c>
      <c r="Q29" s="19" t="n">
        <f aca="false">MIN(P29,M29)</f>
        <v>0.0610314592784409</v>
      </c>
      <c r="R29" s="19" t="n">
        <f aca="false">P29-Q29</f>
        <v>0.208153622482014</v>
      </c>
      <c r="S29" s="19" t="n">
        <f aca="false">I29+J29+L29+Q29</f>
        <v>3.68396855605074</v>
      </c>
      <c r="T29" s="19" t="n">
        <f aca="false">AW28</f>
        <v>138.00489660698</v>
      </c>
      <c r="U29" s="19" t="n">
        <f aca="false">AX28</f>
        <v>28</v>
      </c>
      <c r="V29" s="19" t="n">
        <f aca="false">AY28</f>
        <v>35</v>
      </c>
      <c r="W29" s="19" t="n">
        <f aca="false">AZ28</f>
        <v>17.5</v>
      </c>
      <c r="X29" s="19" t="n">
        <f aca="false">BA28</f>
        <v>10.5</v>
      </c>
      <c r="Y29" s="19" t="n">
        <f aca="false">BB28</f>
        <v>7</v>
      </c>
      <c r="Z29" s="19" t="n">
        <f aca="false">BC28</f>
        <v>7</v>
      </c>
      <c r="AA29" s="19" t="n">
        <f aca="false">MIN(T29,MAX(0,S29-(0)))</f>
        <v>3.68396855605074</v>
      </c>
      <c r="AB29" s="19" t="n">
        <f aca="false">MIN(U29,MAX(0,S29-(T29)))</f>
        <v>0</v>
      </c>
      <c r="AC29" s="19" t="n">
        <f aca="false">MIN(V29,MAX(0,S29-(T29+U29)))</f>
        <v>0</v>
      </c>
      <c r="AD29" s="19" t="n">
        <f aca="false">MIN(W29,MAX(0,S29-(T29+U29+V29)))</f>
        <v>0</v>
      </c>
      <c r="AE29" s="19" t="n">
        <f aca="false">MIN(X29,MAX(0,S29-(T29+U29+V29+W29)))</f>
        <v>0</v>
      </c>
      <c r="AF29" s="19" t="n">
        <f aca="false">MIN(Y29,MAX(0,S29-(T29+U29+V29+W29+X29)))</f>
        <v>0</v>
      </c>
      <c r="AG29" s="19" t="n">
        <f aca="false">MIN(Z29,MAX(0,S29-(T29+U29+V29+W29+X29+Y29)))</f>
        <v>0</v>
      </c>
      <c r="AH29" s="19" t="n">
        <f aca="false">T29-AA29</f>
        <v>134.320928050929</v>
      </c>
      <c r="AI29" s="19" t="n">
        <f aca="false">U29-AB29</f>
        <v>28</v>
      </c>
      <c r="AJ29" s="19" t="n">
        <f aca="false">V29-AC29</f>
        <v>35</v>
      </c>
      <c r="AK29" s="19" t="n">
        <f aca="false">W29-AD29</f>
        <v>17.5</v>
      </c>
      <c r="AL29" s="19" t="n">
        <f aca="false">X29-AE29</f>
        <v>10.5</v>
      </c>
      <c r="AM29" s="19" t="n">
        <f aca="false">Y29-AF29</f>
        <v>7</v>
      </c>
      <c r="AN29" s="19" t="n">
        <f aca="false">Z29-AG29</f>
        <v>7</v>
      </c>
      <c r="AO29" s="19" t="n">
        <f aca="false">M29-Q29</f>
        <v>0</v>
      </c>
      <c r="AP29" s="19" t="n">
        <f aca="false">MIN(AH29,MAX(0,AO29-(AI29+AJ29+AK29+AL29+AM29+AN29)))</f>
        <v>0</v>
      </c>
      <c r="AQ29" s="19" t="n">
        <f aca="false">MIN(AI29,MAX(0,AO29-(AJ29+AK29+AL29+AM29+AN29)))</f>
        <v>0</v>
      </c>
      <c r="AR29" s="19" t="n">
        <f aca="false">MIN(AJ29,MAX(0,AO29-(AK29+AL29+AM29+AN29)))</f>
        <v>0</v>
      </c>
      <c r="AS29" s="19" t="n">
        <f aca="false">MIN(AK29,MAX(0,AO29-(AL29+AM29+AN29)))</f>
        <v>0</v>
      </c>
      <c r="AT29" s="19" t="n">
        <f aca="false">MIN(AL29,MAX(0,AO29-(AM29+AN29)))</f>
        <v>0</v>
      </c>
      <c r="AU29" s="19" t="n">
        <f aca="false">MIN(AM29,MAX(0,AO29-(AN29)))</f>
        <v>0</v>
      </c>
      <c r="AV29" s="19" t="n">
        <f aca="false">MIN(AN29,MAX(0,AO29-(0)))</f>
        <v>0</v>
      </c>
      <c r="AW29" s="19" t="n">
        <f aca="false">AH29-AP29</f>
        <v>134.320928050929</v>
      </c>
      <c r="AX29" s="19" t="n">
        <f aca="false">AI29-AQ29</f>
        <v>28</v>
      </c>
      <c r="AY29" s="19" t="n">
        <f aca="false">AJ29-AR29</f>
        <v>35</v>
      </c>
      <c r="AZ29" s="19" t="n">
        <f aca="false">AK29-AS29</f>
        <v>17.5</v>
      </c>
      <c r="BA29" s="19" t="n">
        <f aca="false">AL29-AT29</f>
        <v>10.5</v>
      </c>
      <c r="BB29" s="19" t="n">
        <f aca="false">AM29-AU29</f>
        <v>7</v>
      </c>
      <c r="BC29" s="19" t="n">
        <f aca="false">AN29-AV29</f>
        <v>7</v>
      </c>
    </row>
    <row r="30" customFormat="false" ht="15" hidden="false" customHeight="false" outlineLevel="0" collapsed="false">
      <c r="B30" s="18" t="n">
        <v>26</v>
      </c>
      <c r="C30" s="18" t="n">
        <f aca="false">RM_TERM-B30+1</f>
        <v>335</v>
      </c>
      <c r="D30" s="19" t="n">
        <f aca="false">K29</f>
        <v>239.320928050929</v>
      </c>
      <c r="E30" s="19" t="n">
        <f aca="false">D30*(1-(1-RM_CDR)^(1/12))</f>
        <v>0.200354062527965</v>
      </c>
      <c r="F30" s="19" t="n">
        <f aca="false">D30-E30</f>
        <v>239.120573988401</v>
      </c>
      <c r="G30" s="19" t="n">
        <f aca="false">IF(F30&gt;0,F30*(RM_WAC/12)/(1-(1+RM_WAC/12)^(-C30)),0)</f>
        <v>1.69009629699856</v>
      </c>
      <c r="H30" s="19" t="n">
        <f aca="false">F30*RM_WAC/12</f>
        <v>1.47457687292847</v>
      </c>
      <c r="I30" s="19" t="n">
        <f aca="false">G30-H30+IF(C30&lt;=1,(F30-(G30-H30)-J30),0)</f>
        <v>0.215519424070087</v>
      </c>
      <c r="J30" s="19" t="n">
        <f aca="false">(F30-(G30-H30))*(1-(1-RM_CPR)^(1/12))</f>
        <v>3.21373813486703</v>
      </c>
      <c r="K30" s="19" t="n">
        <f aca="false">IF(C30&lt;=1,0,(F30-(G30-H30)-J30))</f>
        <v>235.691316429464</v>
      </c>
      <c r="L30" s="19" t="n">
        <f aca="false">E30*(1-RM_SEV)</f>
        <v>0.140247843769576</v>
      </c>
      <c r="M30" s="19" t="n">
        <f aca="false">E30-L30</f>
        <v>0.0601062187583895</v>
      </c>
      <c r="N30" s="19" t="n">
        <f aca="false">H30-D30*(RM_SERV+RM_TR)/12</f>
        <v>1.4227240051841</v>
      </c>
      <c r="O30" s="19" t="n">
        <f aca="false">T30*RM_A1_CP/12+U30*RM_A2_CP/12+V30*RM_A3_CP/12+W30*RM_M1_CP/12+X30*RM_B1_CP/12+Y30*RM_B2_CP/12+Z30*RM_B3_CP/12</f>
        <v>1.15824766423767</v>
      </c>
      <c r="P30" s="19" t="n">
        <f aca="false">MAX(0,N30-O30)</f>
        <v>0.264476340946435</v>
      </c>
      <c r="Q30" s="19" t="n">
        <f aca="false">MIN(P30,M30)</f>
        <v>0.0601062187583895</v>
      </c>
      <c r="R30" s="19" t="n">
        <f aca="false">P30-Q30</f>
        <v>0.204370122188046</v>
      </c>
      <c r="S30" s="19" t="n">
        <f aca="false">I30+J30+L30+Q30</f>
        <v>3.62961162146508</v>
      </c>
      <c r="T30" s="19" t="n">
        <f aca="false">AW29</f>
        <v>134.320928050929</v>
      </c>
      <c r="U30" s="19" t="n">
        <f aca="false">AX29</f>
        <v>28</v>
      </c>
      <c r="V30" s="19" t="n">
        <f aca="false">AY29</f>
        <v>35</v>
      </c>
      <c r="W30" s="19" t="n">
        <f aca="false">AZ29</f>
        <v>17.5</v>
      </c>
      <c r="X30" s="19" t="n">
        <f aca="false">BA29</f>
        <v>10.5</v>
      </c>
      <c r="Y30" s="19" t="n">
        <f aca="false">BB29</f>
        <v>7</v>
      </c>
      <c r="Z30" s="19" t="n">
        <f aca="false">BC29</f>
        <v>7</v>
      </c>
      <c r="AA30" s="19" t="n">
        <f aca="false">MIN(T30,MAX(0,S30-(0)))</f>
        <v>3.62961162146508</v>
      </c>
      <c r="AB30" s="19" t="n">
        <f aca="false">MIN(U30,MAX(0,S30-(T30)))</f>
        <v>0</v>
      </c>
      <c r="AC30" s="19" t="n">
        <f aca="false">MIN(V30,MAX(0,S30-(T30+U30)))</f>
        <v>0</v>
      </c>
      <c r="AD30" s="19" t="n">
        <f aca="false">MIN(W30,MAX(0,S30-(T30+U30+V30)))</f>
        <v>0</v>
      </c>
      <c r="AE30" s="19" t="n">
        <f aca="false">MIN(X30,MAX(0,S30-(T30+U30+V30+W30)))</f>
        <v>0</v>
      </c>
      <c r="AF30" s="19" t="n">
        <f aca="false">MIN(Y30,MAX(0,S30-(T30+U30+V30+W30+X30)))</f>
        <v>0</v>
      </c>
      <c r="AG30" s="19" t="n">
        <f aca="false">MIN(Z30,MAX(0,S30-(T30+U30+V30+W30+X30+Y30)))</f>
        <v>0</v>
      </c>
      <c r="AH30" s="19" t="n">
        <f aca="false">T30-AA30</f>
        <v>130.691316429464</v>
      </c>
      <c r="AI30" s="19" t="n">
        <f aca="false">U30-AB30</f>
        <v>28</v>
      </c>
      <c r="AJ30" s="19" t="n">
        <f aca="false">V30-AC30</f>
        <v>35</v>
      </c>
      <c r="AK30" s="19" t="n">
        <f aca="false">W30-AD30</f>
        <v>17.5</v>
      </c>
      <c r="AL30" s="19" t="n">
        <f aca="false">X30-AE30</f>
        <v>10.5</v>
      </c>
      <c r="AM30" s="19" t="n">
        <f aca="false">Y30-AF30</f>
        <v>7</v>
      </c>
      <c r="AN30" s="19" t="n">
        <f aca="false">Z30-AG30</f>
        <v>7</v>
      </c>
      <c r="AO30" s="19" t="n">
        <f aca="false">M30-Q30</f>
        <v>0</v>
      </c>
      <c r="AP30" s="19" t="n">
        <f aca="false">MIN(AH30,MAX(0,AO30-(AI30+AJ30+AK30+AL30+AM30+AN30)))</f>
        <v>0</v>
      </c>
      <c r="AQ30" s="19" t="n">
        <f aca="false">MIN(AI30,MAX(0,AO30-(AJ30+AK30+AL30+AM30+AN30)))</f>
        <v>0</v>
      </c>
      <c r="AR30" s="19" t="n">
        <f aca="false">MIN(AJ30,MAX(0,AO30-(AK30+AL30+AM30+AN30)))</f>
        <v>0</v>
      </c>
      <c r="AS30" s="19" t="n">
        <f aca="false">MIN(AK30,MAX(0,AO30-(AL30+AM30+AN30)))</f>
        <v>0</v>
      </c>
      <c r="AT30" s="19" t="n">
        <f aca="false">MIN(AL30,MAX(0,AO30-(AM30+AN30)))</f>
        <v>0</v>
      </c>
      <c r="AU30" s="19" t="n">
        <f aca="false">MIN(AM30,MAX(0,AO30-(AN30)))</f>
        <v>0</v>
      </c>
      <c r="AV30" s="19" t="n">
        <f aca="false">MIN(AN30,MAX(0,AO30-(0)))</f>
        <v>0</v>
      </c>
      <c r="AW30" s="19" t="n">
        <f aca="false">AH30-AP30</f>
        <v>130.691316429464</v>
      </c>
      <c r="AX30" s="19" t="n">
        <f aca="false">AI30-AQ30</f>
        <v>28</v>
      </c>
      <c r="AY30" s="19" t="n">
        <f aca="false">AJ30-AR30</f>
        <v>35</v>
      </c>
      <c r="AZ30" s="19" t="n">
        <f aca="false">AK30-AS30</f>
        <v>17.5</v>
      </c>
      <c r="BA30" s="19" t="n">
        <f aca="false">AL30-AT30</f>
        <v>10.5</v>
      </c>
      <c r="BB30" s="19" t="n">
        <f aca="false">AM30-AU30</f>
        <v>7</v>
      </c>
      <c r="BC30" s="19" t="n">
        <f aca="false">AN30-AV30</f>
        <v>7</v>
      </c>
    </row>
    <row r="31" customFormat="false" ht="15" hidden="false" customHeight="false" outlineLevel="0" collapsed="false">
      <c r="B31" s="18" t="n">
        <v>27</v>
      </c>
      <c r="C31" s="18" t="n">
        <f aca="false">RM_TERM-B31+1</f>
        <v>334</v>
      </c>
      <c r="D31" s="19" t="n">
        <f aca="false">K30</f>
        <v>235.691316429464</v>
      </c>
      <c r="E31" s="19" t="n">
        <f aca="false">D31*(1-(1-RM_CDR)^(1/12))</f>
        <v>0.197315433856074</v>
      </c>
      <c r="F31" s="19" t="n">
        <f aca="false">D31-E31</f>
        <v>235.494000995608</v>
      </c>
      <c r="G31" s="19" t="n">
        <f aca="false">IF(F31&gt;0,F31*(RM_WAC/12)/(1-(1+RM_WAC/12)^(-C31)),0)</f>
        <v>1.66596533411091</v>
      </c>
      <c r="H31" s="19" t="n">
        <f aca="false">F31*RM_WAC/12</f>
        <v>1.45221300613958</v>
      </c>
      <c r="I31" s="19" t="n">
        <f aca="false">G31-H31+IF(C31&lt;=1,(F31-(G31-H31)-J31),0)</f>
        <v>0.213752327971334</v>
      </c>
      <c r="J31" s="19" t="n">
        <f aca="false">(F31-(G31-H31))*(1-(1-RM_CPR)^(1/12))</f>
        <v>3.16497743801639</v>
      </c>
      <c r="K31" s="19" t="n">
        <f aca="false">IF(C31&lt;=1,0,(F31-(G31-H31)-J31))</f>
        <v>232.11527122962</v>
      </c>
      <c r="L31" s="19" t="n">
        <f aca="false">E31*(1-RM_SEV)</f>
        <v>0.138120803699251</v>
      </c>
      <c r="M31" s="19" t="n">
        <f aca="false">E31-L31</f>
        <v>0.0591946301568221</v>
      </c>
      <c r="N31" s="19" t="n">
        <f aca="false">H31-D31*(RM_SERV+RM_TR)/12</f>
        <v>1.40114655424653</v>
      </c>
      <c r="O31" s="19" t="n">
        <f aca="false">T31*RM_A1_CP/12+U31*RM_A2_CP/12+V31*RM_A3_CP/12+W31*RM_M1_CP/12+X31*RM_B1_CP/12+Y31*RM_B2_CP/12+Z31*RM_B3_CP/12</f>
        <v>1.14130947667083</v>
      </c>
      <c r="P31" s="19" t="n">
        <f aca="false">MAX(0,N31-O31)</f>
        <v>0.259837077575699</v>
      </c>
      <c r="Q31" s="19" t="n">
        <f aca="false">MIN(P31,M31)</f>
        <v>0.0591946301568221</v>
      </c>
      <c r="R31" s="19" t="n">
        <f aca="false">P31-Q31</f>
        <v>0.200642447418877</v>
      </c>
      <c r="S31" s="19" t="n">
        <f aca="false">I31+J31+L31+Q31</f>
        <v>3.57604519984379</v>
      </c>
      <c r="T31" s="19" t="n">
        <f aca="false">AW30</f>
        <v>130.691316429464</v>
      </c>
      <c r="U31" s="19" t="n">
        <f aca="false">AX30</f>
        <v>28</v>
      </c>
      <c r="V31" s="19" t="n">
        <f aca="false">AY30</f>
        <v>35</v>
      </c>
      <c r="W31" s="19" t="n">
        <f aca="false">AZ30</f>
        <v>17.5</v>
      </c>
      <c r="X31" s="19" t="n">
        <f aca="false">BA30</f>
        <v>10.5</v>
      </c>
      <c r="Y31" s="19" t="n">
        <f aca="false">BB30</f>
        <v>7</v>
      </c>
      <c r="Z31" s="19" t="n">
        <f aca="false">BC30</f>
        <v>7</v>
      </c>
      <c r="AA31" s="19" t="n">
        <f aca="false">MIN(T31,MAX(0,S31-(0)))</f>
        <v>3.57604519984379</v>
      </c>
      <c r="AB31" s="19" t="n">
        <f aca="false">MIN(U31,MAX(0,S31-(T31)))</f>
        <v>0</v>
      </c>
      <c r="AC31" s="19" t="n">
        <f aca="false">MIN(V31,MAX(0,S31-(T31+U31)))</f>
        <v>0</v>
      </c>
      <c r="AD31" s="19" t="n">
        <f aca="false">MIN(W31,MAX(0,S31-(T31+U31+V31)))</f>
        <v>0</v>
      </c>
      <c r="AE31" s="19" t="n">
        <f aca="false">MIN(X31,MAX(0,S31-(T31+U31+V31+W31)))</f>
        <v>0</v>
      </c>
      <c r="AF31" s="19" t="n">
        <f aca="false">MIN(Y31,MAX(0,S31-(T31+U31+V31+W31+X31)))</f>
        <v>0</v>
      </c>
      <c r="AG31" s="19" t="n">
        <f aca="false">MIN(Z31,MAX(0,S31-(T31+U31+V31+W31+X31+Y31)))</f>
        <v>0</v>
      </c>
      <c r="AH31" s="19" t="n">
        <f aca="false">T31-AA31</f>
        <v>127.11527122962</v>
      </c>
      <c r="AI31" s="19" t="n">
        <f aca="false">U31-AB31</f>
        <v>28</v>
      </c>
      <c r="AJ31" s="19" t="n">
        <f aca="false">V31-AC31</f>
        <v>35</v>
      </c>
      <c r="AK31" s="19" t="n">
        <f aca="false">W31-AD31</f>
        <v>17.5</v>
      </c>
      <c r="AL31" s="19" t="n">
        <f aca="false">X31-AE31</f>
        <v>10.5</v>
      </c>
      <c r="AM31" s="19" t="n">
        <f aca="false">Y31-AF31</f>
        <v>7</v>
      </c>
      <c r="AN31" s="19" t="n">
        <f aca="false">Z31-AG31</f>
        <v>7</v>
      </c>
      <c r="AO31" s="19" t="n">
        <f aca="false">M31-Q31</f>
        <v>0</v>
      </c>
      <c r="AP31" s="19" t="n">
        <f aca="false">MIN(AH31,MAX(0,AO31-(AI31+AJ31+AK31+AL31+AM31+AN31)))</f>
        <v>0</v>
      </c>
      <c r="AQ31" s="19" t="n">
        <f aca="false">MIN(AI31,MAX(0,AO31-(AJ31+AK31+AL31+AM31+AN31)))</f>
        <v>0</v>
      </c>
      <c r="AR31" s="19" t="n">
        <f aca="false">MIN(AJ31,MAX(0,AO31-(AK31+AL31+AM31+AN31)))</f>
        <v>0</v>
      </c>
      <c r="AS31" s="19" t="n">
        <f aca="false">MIN(AK31,MAX(0,AO31-(AL31+AM31+AN31)))</f>
        <v>0</v>
      </c>
      <c r="AT31" s="19" t="n">
        <f aca="false">MIN(AL31,MAX(0,AO31-(AM31+AN31)))</f>
        <v>0</v>
      </c>
      <c r="AU31" s="19" t="n">
        <f aca="false">MIN(AM31,MAX(0,AO31-(AN31)))</f>
        <v>0</v>
      </c>
      <c r="AV31" s="19" t="n">
        <f aca="false">MIN(AN31,MAX(0,AO31-(0)))</f>
        <v>0</v>
      </c>
      <c r="AW31" s="19" t="n">
        <f aca="false">AH31-AP31</f>
        <v>127.11527122962</v>
      </c>
      <c r="AX31" s="19" t="n">
        <f aca="false">AI31-AQ31</f>
        <v>28</v>
      </c>
      <c r="AY31" s="19" t="n">
        <f aca="false">AJ31-AR31</f>
        <v>35</v>
      </c>
      <c r="AZ31" s="19" t="n">
        <f aca="false">AK31-AS31</f>
        <v>17.5</v>
      </c>
      <c r="BA31" s="19" t="n">
        <f aca="false">AL31-AT31</f>
        <v>10.5</v>
      </c>
      <c r="BB31" s="19" t="n">
        <f aca="false">AM31-AU31</f>
        <v>7</v>
      </c>
      <c r="BC31" s="19" t="n">
        <f aca="false">AN31-AV31</f>
        <v>7</v>
      </c>
    </row>
    <row r="32" customFormat="false" ht="15" hidden="false" customHeight="false" outlineLevel="0" collapsed="false">
      <c r="B32" s="18" t="n">
        <v>28</v>
      </c>
      <c r="C32" s="18" t="n">
        <f aca="false">RM_TERM-B32+1</f>
        <v>333</v>
      </c>
      <c r="D32" s="19" t="n">
        <f aca="false">K31</f>
        <v>232.11527122962</v>
      </c>
      <c r="E32" s="19" t="n">
        <f aca="false">D32*(1-(1-RM_CDR)^(1/12))</f>
        <v>0.194321649779572</v>
      </c>
      <c r="F32" s="19" t="n">
        <f aca="false">D32-E32</f>
        <v>231.92094957984</v>
      </c>
      <c r="G32" s="19" t="n">
        <f aca="false">IF(F32&gt;0,F32*(RM_WAC/12)/(1-(1+RM_WAC/12)^(-C32)),0)</f>
        <v>1.64217890979833</v>
      </c>
      <c r="H32" s="19" t="n">
        <f aca="false">F32*RM_WAC/12</f>
        <v>1.43017918907568</v>
      </c>
      <c r="I32" s="19" t="n">
        <f aca="false">G32-H32+IF(C32&lt;=1,(F32-(G32-H32)-J32),0)</f>
        <v>0.211999720722649</v>
      </c>
      <c r="J32" s="19" t="n">
        <f aca="false">(F32-(G32-H32))*(1-(1-RM_CPR)^(1/12))</f>
        <v>3.11693651568064</v>
      </c>
      <c r="K32" s="19" t="n">
        <f aca="false">IF(C32&lt;=1,0,(F32-(G32-H32)-J32))</f>
        <v>228.592013343437</v>
      </c>
      <c r="L32" s="19" t="n">
        <f aca="false">E32*(1-RM_SEV)</f>
        <v>0.136025154845701</v>
      </c>
      <c r="M32" s="19" t="n">
        <f aca="false">E32-L32</f>
        <v>0.0582964949338717</v>
      </c>
      <c r="N32" s="19" t="n">
        <f aca="false">H32-D32*(RM_SERV+RM_TR)/12</f>
        <v>1.37988754697593</v>
      </c>
      <c r="O32" s="19" t="n">
        <f aca="false">T32*RM_A1_CP/12+U32*RM_A2_CP/12+V32*RM_A3_CP/12+W32*RM_M1_CP/12+X32*RM_B1_CP/12+Y32*RM_B2_CP/12+Z32*RM_B3_CP/12</f>
        <v>1.12462126573823</v>
      </c>
      <c r="P32" s="19" t="n">
        <f aca="false">MAX(0,N32-O32)</f>
        <v>0.255266281237704</v>
      </c>
      <c r="Q32" s="19" t="n">
        <f aca="false">MIN(P32,M32)</f>
        <v>0.0582964949338717</v>
      </c>
      <c r="R32" s="19" t="n">
        <f aca="false">P32-Q32</f>
        <v>0.196969786303832</v>
      </c>
      <c r="S32" s="19" t="n">
        <f aca="false">I32+J32+L32+Q32</f>
        <v>3.52325788618286</v>
      </c>
      <c r="T32" s="19" t="n">
        <f aca="false">AW31</f>
        <v>127.11527122962</v>
      </c>
      <c r="U32" s="19" t="n">
        <f aca="false">AX31</f>
        <v>28</v>
      </c>
      <c r="V32" s="19" t="n">
        <f aca="false">AY31</f>
        <v>35</v>
      </c>
      <c r="W32" s="19" t="n">
        <f aca="false">AZ31</f>
        <v>17.5</v>
      </c>
      <c r="X32" s="19" t="n">
        <f aca="false">BA31</f>
        <v>10.5</v>
      </c>
      <c r="Y32" s="19" t="n">
        <f aca="false">BB31</f>
        <v>7</v>
      </c>
      <c r="Z32" s="19" t="n">
        <f aca="false">BC31</f>
        <v>7</v>
      </c>
      <c r="AA32" s="19" t="n">
        <f aca="false">MIN(T32,MAX(0,S32-(0)))</f>
        <v>3.52325788618286</v>
      </c>
      <c r="AB32" s="19" t="n">
        <f aca="false">MIN(U32,MAX(0,S32-(T32)))</f>
        <v>0</v>
      </c>
      <c r="AC32" s="19" t="n">
        <f aca="false">MIN(V32,MAX(0,S32-(T32+U32)))</f>
        <v>0</v>
      </c>
      <c r="AD32" s="19" t="n">
        <f aca="false">MIN(W32,MAX(0,S32-(T32+U32+V32)))</f>
        <v>0</v>
      </c>
      <c r="AE32" s="19" t="n">
        <f aca="false">MIN(X32,MAX(0,S32-(T32+U32+V32+W32)))</f>
        <v>0</v>
      </c>
      <c r="AF32" s="19" t="n">
        <f aca="false">MIN(Y32,MAX(0,S32-(T32+U32+V32+W32+X32)))</f>
        <v>0</v>
      </c>
      <c r="AG32" s="19" t="n">
        <f aca="false">MIN(Z32,MAX(0,S32-(T32+U32+V32+W32+X32+Y32)))</f>
        <v>0</v>
      </c>
      <c r="AH32" s="19" t="n">
        <f aca="false">T32-AA32</f>
        <v>123.592013343437</v>
      </c>
      <c r="AI32" s="19" t="n">
        <f aca="false">U32-AB32</f>
        <v>28</v>
      </c>
      <c r="AJ32" s="19" t="n">
        <f aca="false">V32-AC32</f>
        <v>35</v>
      </c>
      <c r="AK32" s="19" t="n">
        <f aca="false">W32-AD32</f>
        <v>17.5</v>
      </c>
      <c r="AL32" s="19" t="n">
        <f aca="false">X32-AE32</f>
        <v>10.5</v>
      </c>
      <c r="AM32" s="19" t="n">
        <f aca="false">Y32-AF32</f>
        <v>7</v>
      </c>
      <c r="AN32" s="19" t="n">
        <f aca="false">Z32-AG32</f>
        <v>7</v>
      </c>
      <c r="AO32" s="19" t="n">
        <f aca="false">M32-Q32</f>
        <v>0</v>
      </c>
      <c r="AP32" s="19" t="n">
        <f aca="false">MIN(AH32,MAX(0,AO32-(AI32+AJ32+AK32+AL32+AM32+AN32)))</f>
        <v>0</v>
      </c>
      <c r="AQ32" s="19" t="n">
        <f aca="false">MIN(AI32,MAX(0,AO32-(AJ32+AK32+AL32+AM32+AN32)))</f>
        <v>0</v>
      </c>
      <c r="AR32" s="19" t="n">
        <f aca="false">MIN(AJ32,MAX(0,AO32-(AK32+AL32+AM32+AN32)))</f>
        <v>0</v>
      </c>
      <c r="AS32" s="19" t="n">
        <f aca="false">MIN(AK32,MAX(0,AO32-(AL32+AM32+AN32)))</f>
        <v>0</v>
      </c>
      <c r="AT32" s="19" t="n">
        <f aca="false">MIN(AL32,MAX(0,AO32-(AM32+AN32)))</f>
        <v>0</v>
      </c>
      <c r="AU32" s="19" t="n">
        <f aca="false">MIN(AM32,MAX(0,AO32-(AN32)))</f>
        <v>0</v>
      </c>
      <c r="AV32" s="19" t="n">
        <f aca="false">MIN(AN32,MAX(0,AO32-(0)))</f>
        <v>0</v>
      </c>
      <c r="AW32" s="19" t="n">
        <f aca="false">AH32-AP32</f>
        <v>123.592013343437</v>
      </c>
      <c r="AX32" s="19" t="n">
        <f aca="false">AI32-AQ32</f>
        <v>28</v>
      </c>
      <c r="AY32" s="19" t="n">
        <f aca="false">AJ32-AR32</f>
        <v>35</v>
      </c>
      <c r="AZ32" s="19" t="n">
        <f aca="false">AK32-AS32</f>
        <v>17.5</v>
      </c>
      <c r="BA32" s="19" t="n">
        <f aca="false">AL32-AT32</f>
        <v>10.5</v>
      </c>
      <c r="BB32" s="19" t="n">
        <f aca="false">AM32-AU32</f>
        <v>7</v>
      </c>
      <c r="BC32" s="19" t="n">
        <f aca="false">AN32-AV32</f>
        <v>7</v>
      </c>
    </row>
    <row r="33" customFormat="false" ht="15" hidden="false" customHeight="false" outlineLevel="0" collapsed="false">
      <c r="B33" s="18" t="n">
        <v>29</v>
      </c>
      <c r="C33" s="18" t="n">
        <f aca="false">RM_TERM-B33+1</f>
        <v>332</v>
      </c>
      <c r="D33" s="19" t="n">
        <f aca="false">K32</f>
        <v>228.592013343437</v>
      </c>
      <c r="E33" s="19" t="n">
        <f aca="false">D33*(1-(1-RM_CDR)^(1/12))</f>
        <v>0.191372058046917</v>
      </c>
      <c r="F33" s="19" t="n">
        <f aca="false">D33-E33</f>
        <v>228.40064128539</v>
      </c>
      <c r="G33" s="19" t="n">
        <f aca="false">IF(F33&gt;0,F33*(RM_WAC/12)/(1-(1+RM_WAC/12)^(-C33)),0)</f>
        <v>1.61873210478634</v>
      </c>
      <c r="H33" s="19" t="n">
        <f aca="false">F33*RM_WAC/12</f>
        <v>1.40847062125991</v>
      </c>
      <c r="I33" s="19" t="n">
        <f aca="false">G33-H33+IF(C33&lt;=1,(F33-(G33-H33)-J33),0)</f>
        <v>0.210261483526432</v>
      </c>
      <c r="J33" s="19" t="n">
        <f aca="false">(F33-(G33-H33))*(1-(1-RM_CPR)^(1/12))</f>
        <v>3.06960489771291</v>
      </c>
      <c r="K33" s="19" t="n">
        <f aca="false">IF(C33&lt;=1,0,(F33-(G33-H33)-J33))</f>
        <v>225.120774904151</v>
      </c>
      <c r="L33" s="19" t="n">
        <f aca="false">E33*(1-RM_SEV)</f>
        <v>0.133960440632842</v>
      </c>
      <c r="M33" s="19" t="n">
        <f aca="false">E33-L33</f>
        <v>0.0574116174140751</v>
      </c>
      <c r="N33" s="19" t="n">
        <f aca="false">H33-D33*(RM_SERV+RM_TR)/12</f>
        <v>1.35894235170216</v>
      </c>
      <c r="O33" s="19" t="n">
        <f aca="false">T33*RM_A1_CP/12+U33*RM_A2_CP/12+V33*RM_A3_CP/12+W33*RM_M1_CP/12+X33*RM_B1_CP/12+Y33*RM_B2_CP/12+Z33*RM_B3_CP/12</f>
        <v>1.10817939560271</v>
      </c>
      <c r="P33" s="19" t="n">
        <f aca="false">MAX(0,N33-O33)</f>
        <v>0.250762956099455</v>
      </c>
      <c r="Q33" s="19" t="n">
        <f aca="false">MIN(P33,M33)</f>
        <v>0.0574116174140751</v>
      </c>
      <c r="R33" s="19" t="n">
        <f aca="false">P33-Q33</f>
        <v>0.19335133868538</v>
      </c>
      <c r="S33" s="19" t="n">
        <f aca="false">I33+J33+L33+Q33</f>
        <v>3.47123843928626</v>
      </c>
      <c r="T33" s="19" t="n">
        <f aca="false">AW32</f>
        <v>123.592013343437</v>
      </c>
      <c r="U33" s="19" t="n">
        <f aca="false">AX32</f>
        <v>28</v>
      </c>
      <c r="V33" s="19" t="n">
        <f aca="false">AY32</f>
        <v>35</v>
      </c>
      <c r="W33" s="19" t="n">
        <f aca="false">AZ32</f>
        <v>17.5</v>
      </c>
      <c r="X33" s="19" t="n">
        <f aca="false">BA32</f>
        <v>10.5</v>
      </c>
      <c r="Y33" s="19" t="n">
        <f aca="false">BB32</f>
        <v>7</v>
      </c>
      <c r="Z33" s="19" t="n">
        <f aca="false">BC32</f>
        <v>7</v>
      </c>
      <c r="AA33" s="19" t="n">
        <f aca="false">MIN(T33,MAX(0,S33-(0)))</f>
        <v>3.47123843928626</v>
      </c>
      <c r="AB33" s="19" t="n">
        <f aca="false">MIN(U33,MAX(0,S33-(T33)))</f>
        <v>0</v>
      </c>
      <c r="AC33" s="19" t="n">
        <f aca="false">MIN(V33,MAX(0,S33-(T33+U33)))</f>
        <v>0</v>
      </c>
      <c r="AD33" s="19" t="n">
        <f aca="false">MIN(W33,MAX(0,S33-(T33+U33+V33)))</f>
        <v>0</v>
      </c>
      <c r="AE33" s="19" t="n">
        <f aca="false">MIN(X33,MAX(0,S33-(T33+U33+V33+W33)))</f>
        <v>0</v>
      </c>
      <c r="AF33" s="19" t="n">
        <f aca="false">MIN(Y33,MAX(0,S33-(T33+U33+V33+W33+X33)))</f>
        <v>0</v>
      </c>
      <c r="AG33" s="19" t="n">
        <f aca="false">MIN(Z33,MAX(0,S33-(T33+U33+V33+W33+X33+Y33)))</f>
        <v>0</v>
      </c>
      <c r="AH33" s="19" t="n">
        <f aca="false">T33-AA33</f>
        <v>120.120774904151</v>
      </c>
      <c r="AI33" s="19" t="n">
        <f aca="false">U33-AB33</f>
        <v>28</v>
      </c>
      <c r="AJ33" s="19" t="n">
        <f aca="false">V33-AC33</f>
        <v>35</v>
      </c>
      <c r="AK33" s="19" t="n">
        <f aca="false">W33-AD33</f>
        <v>17.5</v>
      </c>
      <c r="AL33" s="19" t="n">
        <f aca="false">X33-AE33</f>
        <v>10.5</v>
      </c>
      <c r="AM33" s="19" t="n">
        <f aca="false">Y33-AF33</f>
        <v>7</v>
      </c>
      <c r="AN33" s="19" t="n">
        <f aca="false">Z33-AG33</f>
        <v>7</v>
      </c>
      <c r="AO33" s="19" t="n">
        <f aca="false">M33-Q33</f>
        <v>0</v>
      </c>
      <c r="AP33" s="19" t="n">
        <f aca="false">MIN(AH33,MAX(0,AO33-(AI33+AJ33+AK33+AL33+AM33+AN33)))</f>
        <v>0</v>
      </c>
      <c r="AQ33" s="19" t="n">
        <f aca="false">MIN(AI33,MAX(0,AO33-(AJ33+AK33+AL33+AM33+AN33)))</f>
        <v>0</v>
      </c>
      <c r="AR33" s="19" t="n">
        <f aca="false">MIN(AJ33,MAX(0,AO33-(AK33+AL33+AM33+AN33)))</f>
        <v>0</v>
      </c>
      <c r="AS33" s="19" t="n">
        <f aca="false">MIN(AK33,MAX(0,AO33-(AL33+AM33+AN33)))</f>
        <v>0</v>
      </c>
      <c r="AT33" s="19" t="n">
        <f aca="false">MIN(AL33,MAX(0,AO33-(AM33+AN33)))</f>
        <v>0</v>
      </c>
      <c r="AU33" s="19" t="n">
        <f aca="false">MIN(AM33,MAX(0,AO33-(AN33)))</f>
        <v>0</v>
      </c>
      <c r="AV33" s="19" t="n">
        <f aca="false">MIN(AN33,MAX(0,AO33-(0)))</f>
        <v>0</v>
      </c>
      <c r="AW33" s="19" t="n">
        <f aca="false">AH33-AP33</f>
        <v>120.120774904151</v>
      </c>
      <c r="AX33" s="19" t="n">
        <f aca="false">AI33-AQ33</f>
        <v>28</v>
      </c>
      <c r="AY33" s="19" t="n">
        <f aca="false">AJ33-AR33</f>
        <v>35</v>
      </c>
      <c r="AZ33" s="19" t="n">
        <f aca="false">AK33-AS33</f>
        <v>17.5</v>
      </c>
      <c r="BA33" s="19" t="n">
        <f aca="false">AL33-AT33</f>
        <v>10.5</v>
      </c>
      <c r="BB33" s="19" t="n">
        <f aca="false">AM33-AU33</f>
        <v>7</v>
      </c>
      <c r="BC33" s="19" t="n">
        <f aca="false">AN33-AV33</f>
        <v>7</v>
      </c>
    </row>
    <row r="34" customFormat="false" ht="15" hidden="false" customHeight="false" outlineLevel="0" collapsed="false">
      <c r="B34" s="18" t="n">
        <v>30</v>
      </c>
      <c r="C34" s="18" t="n">
        <f aca="false">RM_TERM-B34+1</f>
        <v>331</v>
      </c>
      <c r="D34" s="19" t="n">
        <f aca="false">K33</f>
        <v>225.120774904151</v>
      </c>
      <c r="E34" s="19" t="n">
        <f aca="false">D34*(1-(1-RM_CDR)^(1/12))</f>
        <v>0.188466015817438</v>
      </c>
      <c r="F34" s="19" t="n">
        <f aca="false">D34-E34</f>
        <v>224.932308888333</v>
      </c>
      <c r="G34" s="19" t="n">
        <f aca="false">IF(F34&gt;0,F34*(RM_WAC/12)/(1-(1+RM_WAC/12)^(-C34)),0)</f>
        <v>1.59562007003719</v>
      </c>
      <c r="H34" s="19" t="n">
        <f aca="false">F34*RM_WAC/12</f>
        <v>1.38708257147806</v>
      </c>
      <c r="I34" s="19" t="n">
        <f aca="false">G34-H34+IF(C34&lt;=1,(F34-(G34-H34)-J34),0)</f>
        <v>0.208537498559133</v>
      </c>
      <c r="J34" s="19" t="n">
        <f aca="false">(F34-(G34-H34))*(1-(1-RM_CPR)^(1/12))</f>
        <v>3.02297226504259</v>
      </c>
      <c r="K34" s="19" t="n">
        <f aca="false">IF(C34&lt;=1,0,(F34-(G34-H34)-J34))</f>
        <v>221.700799124732</v>
      </c>
      <c r="L34" s="19" t="n">
        <f aca="false">E34*(1-RM_SEV)</f>
        <v>0.131926211072206</v>
      </c>
      <c r="M34" s="19" t="n">
        <f aca="false">E34-L34</f>
        <v>0.0565398047452313</v>
      </c>
      <c r="N34" s="19" t="n">
        <f aca="false">H34-D34*(RM_SERV+RM_TR)/12</f>
        <v>1.33830640358216</v>
      </c>
      <c r="O34" s="19" t="n">
        <f aca="false">T34*RM_A1_CP/12+U34*RM_A2_CP/12+V34*RM_A3_CP/12+W34*RM_M1_CP/12+X34*RM_B1_CP/12+Y34*RM_B2_CP/12+Z34*RM_B3_CP/12</f>
        <v>1.09198028288604</v>
      </c>
      <c r="P34" s="19" t="n">
        <f aca="false">MAX(0,N34-O34)</f>
        <v>0.246326120696119</v>
      </c>
      <c r="Q34" s="19" t="n">
        <f aca="false">MIN(P34,M34)</f>
        <v>0.0565398047452313</v>
      </c>
      <c r="R34" s="19" t="n">
        <f aca="false">P34-Q34</f>
        <v>0.189786315950888</v>
      </c>
      <c r="S34" s="19" t="n">
        <f aca="false">I34+J34+L34+Q34</f>
        <v>3.41997577941916</v>
      </c>
      <c r="T34" s="19" t="n">
        <f aca="false">AW33</f>
        <v>120.120774904151</v>
      </c>
      <c r="U34" s="19" t="n">
        <f aca="false">AX33</f>
        <v>28</v>
      </c>
      <c r="V34" s="19" t="n">
        <f aca="false">AY33</f>
        <v>35</v>
      </c>
      <c r="W34" s="19" t="n">
        <f aca="false">AZ33</f>
        <v>17.5</v>
      </c>
      <c r="X34" s="19" t="n">
        <f aca="false">BA33</f>
        <v>10.5</v>
      </c>
      <c r="Y34" s="19" t="n">
        <f aca="false">BB33</f>
        <v>7</v>
      </c>
      <c r="Z34" s="19" t="n">
        <f aca="false">BC33</f>
        <v>7</v>
      </c>
      <c r="AA34" s="19" t="n">
        <f aca="false">MIN(T34,MAX(0,S34-(0)))</f>
        <v>3.41997577941916</v>
      </c>
      <c r="AB34" s="19" t="n">
        <f aca="false">MIN(U34,MAX(0,S34-(T34)))</f>
        <v>0</v>
      </c>
      <c r="AC34" s="19" t="n">
        <f aca="false">MIN(V34,MAX(0,S34-(T34+U34)))</f>
        <v>0</v>
      </c>
      <c r="AD34" s="19" t="n">
        <f aca="false">MIN(W34,MAX(0,S34-(T34+U34+V34)))</f>
        <v>0</v>
      </c>
      <c r="AE34" s="19" t="n">
        <f aca="false">MIN(X34,MAX(0,S34-(T34+U34+V34+W34)))</f>
        <v>0</v>
      </c>
      <c r="AF34" s="19" t="n">
        <f aca="false">MIN(Y34,MAX(0,S34-(T34+U34+V34+W34+X34)))</f>
        <v>0</v>
      </c>
      <c r="AG34" s="19" t="n">
        <f aca="false">MIN(Z34,MAX(0,S34-(T34+U34+V34+W34+X34+Y34)))</f>
        <v>0</v>
      </c>
      <c r="AH34" s="19" t="n">
        <f aca="false">T34-AA34</f>
        <v>116.700799124732</v>
      </c>
      <c r="AI34" s="19" t="n">
        <f aca="false">U34-AB34</f>
        <v>28</v>
      </c>
      <c r="AJ34" s="19" t="n">
        <f aca="false">V34-AC34</f>
        <v>35</v>
      </c>
      <c r="AK34" s="19" t="n">
        <f aca="false">W34-AD34</f>
        <v>17.5</v>
      </c>
      <c r="AL34" s="19" t="n">
        <f aca="false">X34-AE34</f>
        <v>10.5</v>
      </c>
      <c r="AM34" s="19" t="n">
        <f aca="false">Y34-AF34</f>
        <v>7</v>
      </c>
      <c r="AN34" s="19" t="n">
        <f aca="false">Z34-AG34</f>
        <v>7</v>
      </c>
      <c r="AO34" s="19" t="n">
        <f aca="false">M34-Q34</f>
        <v>0</v>
      </c>
      <c r="AP34" s="19" t="n">
        <f aca="false">MIN(AH34,MAX(0,AO34-(AI34+AJ34+AK34+AL34+AM34+AN34)))</f>
        <v>0</v>
      </c>
      <c r="AQ34" s="19" t="n">
        <f aca="false">MIN(AI34,MAX(0,AO34-(AJ34+AK34+AL34+AM34+AN34)))</f>
        <v>0</v>
      </c>
      <c r="AR34" s="19" t="n">
        <f aca="false">MIN(AJ34,MAX(0,AO34-(AK34+AL34+AM34+AN34)))</f>
        <v>0</v>
      </c>
      <c r="AS34" s="19" t="n">
        <f aca="false">MIN(AK34,MAX(0,AO34-(AL34+AM34+AN34)))</f>
        <v>0</v>
      </c>
      <c r="AT34" s="19" t="n">
        <f aca="false">MIN(AL34,MAX(0,AO34-(AM34+AN34)))</f>
        <v>0</v>
      </c>
      <c r="AU34" s="19" t="n">
        <f aca="false">MIN(AM34,MAX(0,AO34-(AN34)))</f>
        <v>0</v>
      </c>
      <c r="AV34" s="19" t="n">
        <f aca="false">MIN(AN34,MAX(0,AO34-(0)))</f>
        <v>0</v>
      </c>
      <c r="AW34" s="19" t="n">
        <f aca="false">AH34-AP34</f>
        <v>116.700799124732</v>
      </c>
      <c r="AX34" s="19" t="n">
        <f aca="false">AI34-AQ34</f>
        <v>28</v>
      </c>
      <c r="AY34" s="19" t="n">
        <f aca="false">AJ34-AR34</f>
        <v>35</v>
      </c>
      <c r="AZ34" s="19" t="n">
        <f aca="false">AK34-AS34</f>
        <v>17.5</v>
      </c>
      <c r="BA34" s="19" t="n">
        <f aca="false">AL34-AT34</f>
        <v>10.5</v>
      </c>
      <c r="BB34" s="19" t="n">
        <f aca="false">AM34-AU34</f>
        <v>7</v>
      </c>
      <c r="BC34" s="19" t="n">
        <f aca="false">AN34-AV34</f>
        <v>7</v>
      </c>
    </row>
    <row r="35" customFormat="false" ht="15" hidden="false" customHeight="false" outlineLevel="0" collapsed="false">
      <c r="B35" s="18" t="n">
        <v>31</v>
      </c>
      <c r="C35" s="18" t="n">
        <f aca="false">RM_TERM-B35+1</f>
        <v>330</v>
      </c>
      <c r="D35" s="19" t="n">
        <f aca="false">K34</f>
        <v>221.700799124732</v>
      </c>
      <c r="E35" s="19" t="n">
        <f aca="false">D35*(1-(1-RM_CDR)^(1/12))</f>
        <v>0.185602889526167</v>
      </c>
      <c r="F35" s="19" t="n">
        <f aca="false">D35-E35</f>
        <v>221.515196235206</v>
      </c>
      <c r="G35" s="19" t="n">
        <f aca="false">IF(F35&gt;0,F35*(RM_WAC/12)/(1-(1+RM_WAC/12)^(-C35)),0)</f>
        <v>1.57283802574703</v>
      </c>
      <c r="H35" s="19" t="n">
        <f aca="false">F35*RM_WAC/12</f>
        <v>1.36601037678377</v>
      </c>
      <c r="I35" s="19" t="n">
        <f aca="false">G35-H35+IF(C35&lt;=1,(F35-(G35-H35)-J35),0)</f>
        <v>0.206827648963267</v>
      </c>
      <c r="J35" s="19" t="n">
        <f aca="false">(F35-(G35-H35))*(1-(1-RM_CPR)^(1/12))</f>
        <v>2.97702844750529</v>
      </c>
      <c r="K35" s="19" t="n">
        <f aca="false">IF(C35&lt;=1,0,(F35-(G35-H35)-J35))</f>
        <v>218.331340138737</v>
      </c>
      <c r="L35" s="19" t="n">
        <f aca="false">E35*(1-RM_SEV)</f>
        <v>0.129922022668317</v>
      </c>
      <c r="M35" s="19" t="n">
        <f aca="false">E35-L35</f>
        <v>0.0556808668578501</v>
      </c>
      <c r="N35" s="19" t="n">
        <f aca="false">H35-D35*(RM_SERV+RM_TR)/12</f>
        <v>1.31797520364008</v>
      </c>
      <c r="O35" s="19" t="n">
        <f aca="false">T35*RM_A1_CP/12+U35*RM_A2_CP/12+V35*RM_A3_CP/12+W35*RM_M1_CP/12+X35*RM_B1_CP/12+Y35*RM_B2_CP/12+Z35*RM_B3_CP/12</f>
        <v>1.07602039591541</v>
      </c>
      <c r="P35" s="19" t="n">
        <f aca="false">MAX(0,N35-O35)</f>
        <v>0.241954807724661</v>
      </c>
      <c r="Q35" s="19" t="n">
        <f aca="false">MIN(P35,M35)</f>
        <v>0.0556808668578501</v>
      </c>
      <c r="R35" s="19" t="n">
        <f aca="false">P35-Q35</f>
        <v>0.18627394086681</v>
      </c>
      <c r="S35" s="19" t="n">
        <f aca="false">I35+J35+L35+Q35</f>
        <v>3.36945898599472</v>
      </c>
      <c r="T35" s="19" t="n">
        <f aca="false">AW34</f>
        <v>116.700799124732</v>
      </c>
      <c r="U35" s="19" t="n">
        <f aca="false">AX34</f>
        <v>28</v>
      </c>
      <c r="V35" s="19" t="n">
        <f aca="false">AY34</f>
        <v>35</v>
      </c>
      <c r="W35" s="19" t="n">
        <f aca="false">AZ34</f>
        <v>17.5</v>
      </c>
      <c r="X35" s="19" t="n">
        <f aca="false">BA34</f>
        <v>10.5</v>
      </c>
      <c r="Y35" s="19" t="n">
        <f aca="false">BB34</f>
        <v>7</v>
      </c>
      <c r="Z35" s="19" t="n">
        <f aca="false">BC34</f>
        <v>7</v>
      </c>
      <c r="AA35" s="19" t="n">
        <f aca="false">MIN(T35,MAX(0,S35-(0)))</f>
        <v>3.36945898599472</v>
      </c>
      <c r="AB35" s="19" t="n">
        <f aca="false">MIN(U35,MAX(0,S35-(T35)))</f>
        <v>0</v>
      </c>
      <c r="AC35" s="19" t="n">
        <f aca="false">MIN(V35,MAX(0,S35-(T35+U35)))</f>
        <v>0</v>
      </c>
      <c r="AD35" s="19" t="n">
        <f aca="false">MIN(W35,MAX(0,S35-(T35+U35+V35)))</f>
        <v>0</v>
      </c>
      <c r="AE35" s="19" t="n">
        <f aca="false">MIN(X35,MAX(0,S35-(T35+U35+V35+W35)))</f>
        <v>0</v>
      </c>
      <c r="AF35" s="19" t="n">
        <f aca="false">MIN(Y35,MAX(0,S35-(T35+U35+V35+W35+X35)))</f>
        <v>0</v>
      </c>
      <c r="AG35" s="19" t="n">
        <f aca="false">MIN(Z35,MAX(0,S35-(T35+U35+V35+W35+X35+Y35)))</f>
        <v>0</v>
      </c>
      <c r="AH35" s="19" t="n">
        <f aca="false">T35-AA35</f>
        <v>113.331340138737</v>
      </c>
      <c r="AI35" s="19" t="n">
        <f aca="false">U35-AB35</f>
        <v>28</v>
      </c>
      <c r="AJ35" s="19" t="n">
        <f aca="false">V35-AC35</f>
        <v>35</v>
      </c>
      <c r="AK35" s="19" t="n">
        <f aca="false">W35-AD35</f>
        <v>17.5</v>
      </c>
      <c r="AL35" s="19" t="n">
        <f aca="false">X35-AE35</f>
        <v>10.5</v>
      </c>
      <c r="AM35" s="19" t="n">
        <f aca="false">Y35-AF35</f>
        <v>7</v>
      </c>
      <c r="AN35" s="19" t="n">
        <f aca="false">Z35-AG35</f>
        <v>7</v>
      </c>
      <c r="AO35" s="19" t="n">
        <f aca="false">M35-Q35</f>
        <v>0</v>
      </c>
      <c r="AP35" s="19" t="n">
        <f aca="false">MIN(AH35,MAX(0,AO35-(AI35+AJ35+AK35+AL35+AM35+AN35)))</f>
        <v>0</v>
      </c>
      <c r="AQ35" s="19" t="n">
        <f aca="false">MIN(AI35,MAX(0,AO35-(AJ35+AK35+AL35+AM35+AN35)))</f>
        <v>0</v>
      </c>
      <c r="AR35" s="19" t="n">
        <f aca="false">MIN(AJ35,MAX(0,AO35-(AK35+AL35+AM35+AN35)))</f>
        <v>0</v>
      </c>
      <c r="AS35" s="19" t="n">
        <f aca="false">MIN(AK35,MAX(0,AO35-(AL35+AM35+AN35)))</f>
        <v>0</v>
      </c>
      <c r="AT35" s="19" t="n">
        <f aca="false">MIN(AL35,MAX(0,AO35-(AM35+AN35)))</f>
        <v>0</v>
      </c>
      <c r="AU35" s="19" t="n">
        <f aca="false">MIN(AM35,MAX(0,AO35-(AN35)))</f>
        <v>0</v>
      </c>
      <c r="AV35" s="19" t="n">
        <f aca="false">MIN(AN35,MAX(0,AO35-(0)))</f>
        <v>0</v>
      </c>
      <c r="AW35" s="19" t="n">
        <f aca="false">AH35-AP35</f>
        <v>113.331340138737</v>
      </c>
      <c r="AX35" s="19" t="n">
        <f aca="false">AI35-AQ35</f>
        <v>28</v>
      </c>
      <c r="AY35" s="19" t="n">
        <f aca="false">AJ35-AR35</f>
        <v>35</v>
      </c>
      <c r="AZ35" s="19" t="n">
        <f aca="false">AK35-AS35</f>
        <v>17.5</v>
      </c>
      <c r="BA35" s="19" t="n">
        <f aca="false">AL35-AT35</f>
        <v>10.5</v>
      </c>
      <c r="BB35" s="19" t="n">
        <f aca="false">AM35-AU35</f>
        <v>7</v>
      </c>
      <c r="BC35" s="19" t="n">
        <f aca="false">AN35-AV35</f>
        <v>7</v>
      </c>
    </row>
    <row r="36" customFormat="false" ht="15" hidden="false" customHeight="false" outlineLevel="0" collapsed="false">
      <c r="B36" s="18" t="n">
        <v>32</v>
      </c>
      <c r="C36" s="18" t="n">
        <f aca="false">RM_TERM-B36+1</f>
        <v>329</v>
      </c>
      <c r="D36" s="19" t="n">
        <f aca="false">K35</f>
        <v>218.331340138737</v>
      </c>
      <c r="E36" s="19" t="n">
        <f aca="false">D36*(1-(1-RM_CDR)^(1/12))</f>
        <v>0.182782054750607</v>
      </c>
      <c r="F36" s="19" t="n">
        <f aca="false">D36-E36</f>
        <v>218.148558083986</v>
      </c>
      <c r="G36" s="19" t="n">
        <f aca="false">IF(F36&gt;0,F36*(RM_WAC/12)/(1-(1+RM_WAC/12)^(-C36)),0)</f>
        <v>1.5503812603574</v>
      </c>
      <c r="H36" s="19" t="n">
        <f aca="false">F36*RM_WAC/12</f>
        <v>1.34524944151792</v>
      </c>
      <c r="I36" s="19" t="n">
        <f aca="false">G36-H36+IF(C36&lt;=1,(F36-(G36-H36)-J36),0)</f>
        <v>0.205131818839489</v>
      </c>
      <c r="J36" s="19" t="n">
        <f aca="false">(F36-(G36-H36))*(1-(1-RM_CPR)^(1/12))</f>
        <v>2.93176342170392</v>
      </c>
      <c r="K36" s="19" t="n">
        <f aca="false">IF(C36&lt;=1,0,(F36-(G36-H36)-J36))</f>
        <v>215.011662843443</v>
      </c>
      <c r="L36" s="19" t="n">
        <f aca="false">E36*(1-RM_SEV)</f>
        <v>0.127947438325425</v>
      </c>
      <c r="M36" s="19" t="n">
        <f aca="false">E36-L36</f>
        <v>0.0548346164251821</v>
      </c>
      <c r="N36" s="19" t="n">
        <f aca="false">H36-D36*(RM_SERV+RM_TR)/12</f>
        <v>1.29794431782119</v>
      </c>
      <c r="O36" s="19" t="n">
        <f aca="false">T36*RM_A1_CP/12+U36*RM_A2_CP/12+V36*RM_A3_CP/12+W36*RM_M1_CP/12+X36*RM_B1_CP/12+Y36*RM_B2_CP/12+Z36*RM_B3_CP/12</f>
        <v>1.06029625398077</v>
      </c>
      <c r="P36" s="19" t="n">
        <f aca="false">MAX(0,N36-O36)</f>
        <v>0.237648063840417</v>
      </c>
      <c r="Q36" s="19" t="n">
        <f aca="false">MIN(P36,M36)</f>
        <v>0.0548346164251821</v>
      </c>
      <c r="R36" s="19" t="n">
        <f aca="false">P36-Q36</f>
        <v>0.182813447415235</v>
      </c>
      <c r="S36" s="19" t="n">
        <f aca="false">I36+J36+L36+Q36</f>
        <v>3.31967729529401</v>
      </c>
      <c r="T36" s="19" t="n">
        <f aca="false">AW35</f>
        <v>113.331340138737</v>
      </c>
      <c r="U36" s="19" t="n">
        <f aca="false">AX35</f>
        <v>28</v>
      </c>
      <c r="V36" s="19" t="n">
        <f aca="false">AY35</f>
        <v>35</v>
      </c>
      <c r="W36" s="19" t="n">
        <f aca="false">AZ35</f>
        <v>17.5</v>
      </c>
      <c r="X36" s="19" t="n">
        <f aca="false">BA35</f>
        <v>10.5</v>
      </c>
      <c r="Y36" s="19" t="n">
        <f aca="false">BB35</f>
        <v>7</v>
      </c>
      <c r="Z36" s="19" t="n">
        <f aca="false">BC35</f>
        <v>7</v>
      </c>
      <c r="AA36" s="19" t="n">
        <f aca="false">MIN(T36,MAX(0,S36-(0)))</f>
        <v>3.31967729529401</v>
      </c>
      <c r="AB36" s="19" t="n">
        <f aca="false">MIN(U36,MAX(0,S36-(T36)))</f>
        <v>0</v>
      </c>
      <c r="AC36" s="19" t="n">
        <f aca="false">MIN(V36,MAX(0,S36-(T36+U36)))</f>
        <v>0</v>
      </c>
      <c r="AD36" s="19" t="n">
        <f aca="false">MIN(W36,MAX(0,S36-(T36+U36+V36)))</f>
        <v>0</v>
      </c>
      <c r="AE36" s="19" t="n">
        <f aca="false">MIN(X36,MAX(0,S36-(T36+U36+V36+W36)))</f>
        <v>0</v>
      </c>
      <c r="AF36" s="19" t="n">
        <f aca="false">MIN(Y36,MAX(0,S36-(T36+U36+V36+W36+X36)))</f>
        <v>0</v>
      </c>
      <c r="AG36" s="19" t="n">
        <f aca="false">MIN(Z36,MAX(0,S36-(T36+U36+V36+W36+X36+Y36)))</f>
        <v>0</v>
      </c>
      <c r="AH36" s="19" t="n">
        <f aca="false">T36-AA36</f>
        <v>110.011662843443</v>
      </c>
      <c r="AI36" s="19" t="n">
        <f aca="false">U36-AB36</f>
        <v>28</v>
      </c>
      <c r="AJ36" s="19" t="n">
        <f aca="false">V36-AC36</f>
        <v>35</v>
      </c>
      <c r="AK36" s="19" t="n">
        <f aca="false">W36-AD36</f>
        <v>17.5</v>
      </c>
      <c r="AL36" s="19" t="n">
        <f aca="false">X36-AE36</f>
        <v>10.5</v>
      </c>
      <c r="AM36" s="19" t="n">
        <f aca="false">Y36-AF36</f>
        <v>7</v>
      </c>
      <c r="AN36" s="19" t="n">
        <f aca="false">Z36-AG36</f>
        <v>7</v>
      </c>
      <c r="AO36" s="19" t="n">
        <f aca="false">M36-Q36</f>
        <v>0</v>
      </c>
      <c r="AP36" s="19" t="n">
        <f aca="false">MIN(AH36,MAX(0,AO36-(AI36+AJ36+AK36+AL36+AM36+AN36)))</f>
        <v>0</v>
      </c>
      <c r="AQ36" s="19" t="n">
        <f aca="false">MIN(AI36,MAX(0,AO36-(AJ36+AK36+AL36+AM36+AN36)))</f>
        <v>0</v>
      </c>
      <c r="AR36" s="19" t="n">
        <f aca="false">MIN(AJ36,MAX(0,AO36-(AK36+AL36+AM36+AN36)))</f>
        <v>0</v>
      </c>
      <c r="AS36" s="19" t="n">
        <f aca="false">MIN(AK36,MAX(0,AO36-(AL36+AM36+AN36)))</f>
        <v>0</v>
      </c>
      <c r="AT36" s="19" t="n">
        <f aca="false">MIN(AL36,MAX(0,AO36-(AM36+AN36)))</f>
        <v>0</v>
      </c>
      <c r="AU36" s="19" t="n">
        <f aca="false">MIN(AM36,MAX(0,AO36-(AN36)))</f>
        <v>0</v>
      </c>
      <c r="AV36" s="19" t="n">
        <f aca="false">MIN(AN36,MAX(0,AO36-(0)))</f>
        <v>0</v>
      </c>
      <c r="AW36" s="19" t="n">
        <f aca="false">AH36-AP36</f>
        <v>110.011662843443</v>
      </c>
      <c r="AX36" s="19" t="n">
        <f aca="false">AI36-AQ36</f>
        <v>28</v>
      </c>
      <c r="AY36" s="19" t="n">
        <f aca="false">AJ36-AR36</f>
        <v>35</v>
      </c>
      <c r="AZ36" s="19" t="n">
        <f aca="false">AK36-AS36</f>
        <v>17.5</v>
      </c>
      <c r="BA36" s="19" t="n">
        <f aca="false">AL36-AT36</f>
        <v>10.5</v>
      </c>
      <c r="BB36" s="19" t="n">
        <f aca="false">AM36-AU36</f>
        <v>7</v>
      </c>
      <c r="BC36" s="19" t="n">
        <f aca="false">AN36-AV36</f>
        <v>7</v>
      </c>
    </row>
    <row r="37" customFormat="false" ht="15" hidden="false" customHeight="false" outlineLevel="0" collapsed="false">
      <c r="B37" s="18" t="n">
        <v>33</v>
      </c>
      <c r="C37" s="18" t="n">
        <f aca="false">RM_TERM-B37+1</f>
        <v>328</v>
      </c>
      <c r="D37" s="19" t="n">
        <f aca="false">K36</f>
        <v>215.011662843443</v>
      </c>
      <c r="E37" s="19" t="n">
        <f aca="false">D37*(1-(1-RM_CDR)^(1/12))</f>
        <v>0.1800028960794</v>
      </c>
      <c r="F37" s="19" t="n">
        <f aca="false">D37-E37</f>
        <v>214.831659947364</v>
      </c>
      <c r="G37" s="19" t="n">
        <f aca="false">IF(F37&gt;0,F37*(RM_WAC/12)/(1-(1+RM_WAC/12)^(-C37)),0)</f>
        <v>1.52824512958082</v>
      </c>
      <c r="H37" s="19" t="n">
        <f aca="false">F37*RM_WAC/12</f>
        <v>1.32479523634208</v>
      </c>
      <c r="I37" s="19" t="n">
        <f aca="false">G37-H37+IF(C37&lt;=1,(F37-(G37-H37)-J37),0)</f>
        <v>0.203449893238743</v>
      </c>
      <c r="J37" s="19" t="n">
        <f aca="false">(F37-(G37-H37))*(1-(1-RM_CPR)^(1/12))</f>
        <v>2.88716730890036</v>
      </c>
      <c r="K37" s="19" t="n">
        <f aca="false">IF(C37&lt;=1,0,(F37-(G37-H37)-J37))</f>
        <v>211.741042745224</v>
      </c>
      <c r="L37" s="19" t="n">
        <f aca="false">E37*(1-RM_SEV)</f>
        <v>0.12600202725558</v>
      </c>
      <c r="M37" s="19" t="n">
        <f aca="false">E37-L37</f>
        <v>0.05400086882382</v>
      </c>
      <c r="N37" s="19" t="n">
        <f aca="false">H37-D37*(RM_SERV+RM_TR)/12</f>
        <v>1.27820937605933</v>
      </c>
      <c r="O37" s="19" t="n">
        <f aca="false">T37*RM_A1_CP/12+U37*RM_A2_CP/12+V37*RM_A3_CP/12+W37*RM_M1_CP/12+X37*RM_B1_CP/12+Y37*RM_B2_CP/12+Z37*RM_B3_CP/12</f>
        <v>1.04480442660273</v>
      </c>
      <c r="P37" s="19" t="n">
        <f aca="false">MAX(0,N37-O37)</f>
        <v>0.233404949456595</v>
      </c>
      <c r="Q37" s="19" t="n">
        <f aca="false">MIN(P37,M37)</f>
        <v>0.05400086882382</v>
      </c>
      <c r="R37" s="19" t="n">
        <f aca="false">P37-Q37</f>
        <v>0.179404080632775</v>
      </c>
      <c r="S37" s="19" t="n">
        <f aca="false">I37+J37+L37+Q37</f>
        <v>3.2706200982185</v>
      </c>
      <c r="T37" s="19" t="n">
        <f aca="false">AW36</f>
        <v>110.011662843443</v>
      </c>
      <c r="U37" s="19" t="n">
        <f aca="false">AX36</f>
        <v>28</v>
      </c>
      <c r="V37" s="19" t="n">
        <f aca="false">AY36</f>
        <v>35</v>
      </c>
      <c r="W37" s="19" t="n">
        <f aca="false">AZ36</f>
        <v>17.5</v>
      </c>
      <c r="X37" s="19" t="n">
        <f aca="false">BA36</f>
        <v>10.5</v>
      </c>
      <c r="Y37" s="19" t="n">
        <f aca="false">BB36</f>
        <v>7</v>
      </c>
      <c r="Z37" s="19" t="n">
        <f aca="false">BC36</f>
        <v>7</v>
      </c>
      <c r="AA37" s="19" t="n">
        <f aca="false">MIN(T37,MAX(0,S37-(0)))</f>
        <v>3.2706200982185</v>
      </c>
      <c r="AB37" s="19" t="n">
        <f aca="false">MIN(U37,MAX(0,S37-(T37)))</f>
        <v>0</v>
      </c>
      <c r="AC37" s="19" t="n">
        <f aca="false">MIN(V37,MAX(0,S37-(T37+U37)))</f>
        <v>0</v>
      </c>
      <c r="AD37" s="19" t="n">
        <f aca="false">MIN(W37,MAX(0,S37-(T37+U37+V37)))</f>
        <v>0</v>
      </c>
      <c r="AE37" s="19" t="n">
        <f aca="false">MIN(X37,MAX(0,S37-(T37+U37+V37+W37)))</f>
        <v>0</v>
      </c>
      <c r="AF37" s="19" t="n">
        <f aca="false">MIN(Y37,MAX(0,S37-(T37+U37+V37+W37+X37)))</f>
        <v>0</v>
      </c>
      <c r="AG37" s="19" t="n">
        <f aca="false">MIN(Z37,MAX(0,S37-(T37+U37+V37+W37+X37+Y37)))</f>
        <v>0</v>
      </c>
      <c r="AH37" s="19" t="n">
        <f aca="false">T37-AA37</f>
        <v>106.741042745225</v>
      </c>
      <c r="AI37" s="19" t="n">
        <f aca="false">U37-AB37</f>
        <v>28</v>
      </c>
      <c r="AJ37" s="19" t="n">
        <f aca="false">V37-AC37</f>
        <v>35</v>
      </c>
      <c r="AK37" s="19" t="n">
        <f aca="false">W37-AD37</f>
        <v>17.5</v>
      </c>
      <c r="AL37" s="19" t="n">
        <f aca="false">X37-AE37</f>
        <v>10.5</v>
      </c>
      <c r="AM37" s="19" t="n">
        <f aca="false">Y37-AF37</f>
        <v>7</v>
      </c>
      <c r="AN37" s="19" t="n">
        <f aca="false">Z37-AG37</f>
        <v>7</v>
      </c>
      <c r="AO37" s="19" t="n">
        <f aca="false">M37-Q37</f>
        <v>0</v>
      </c>
      <c r="AP37" s="19" t="n">
        <f aca="false">MIN(AH37,MAX(0,AO37-(AI37+AJ37+AK37+AL37+AM37+AN37)))</f>
        <v>0</v>
      </c>
      <c r="AQ37" s="19" t="n">
        <f aca="false">MIN(AI37,MAX(0,AO37-(AJ37+AK37+AL37+AM37+AN37)))</f>
        <v>0</v>
      </c>
      <c r="AR37" s="19" t="n">
        <f aca="false">MIN(AJ37,MAX(0,AO37-(AK37+AL37+AM37+AN37)))</f>
        <v>0</v>
      </c>
      <c r="AS37" s="19" t="n">
        <f aca="false">MIN(AK37,MAX(0,AO37-(AL37+AM37+AN37)))</f>
        <v>0</v>
      </c>
      <c r="AT37" s="19" t="n">
        <f aca="false">MIN(AL37,MAX(0,AO37-(AM37+AN37)))</f>
        <v>0</v>
      </c>
      <c r="AU37" s="19" t="n">
        <f aca="false">MIN(AM37,MAX(0,AO37-(AN37)))</f>
        <v>0</v>
      </c>
      <c r="AV37" s="19" t="n">
        <f aca="false">MIN(AN37,MAX(0,AO37-(0)))</f>
        <v>0</v>
      </c>
      <c r="AW37" s="19" t="n">
        <f aca="false">AH37-AP37</f>
        <v>106.741042745225</v>
      </c>
      <c r="AX37" s="19" t="n">
        <f aca="false">AI37-AQ37</f>
        <v>28</v>
      </c>
      <c r="AY37" s="19" t="n">
        <f aca="false">AJ37-AR37</f>
        <v>35</v>
      </c>
      <c r="AZ37" s="19" t="n">
        <f aca="false">AK37-AS37</f>
        <v>17.5</v>
      </c>
      <c r="BA37" s="19" t="n">
        <f aca="false">AL37-AT37</f>
        <v>10.5</v>
      </c>
      <c r="BB37" s="19" t="n">
        <f aca="false">AM37-AU37</f>
        <v>7</v>
      </c>
      <c r="BC37" s="19" t="n">
        <f aca="false">AN37-AV37</f>
        <v>7</v>
      </c>
    </row>
    <row r="38" customFormat="false" ht="15" hidden="false" customHeight="false" outlineLevel="0" collapsed="false">
      <c r="B38" s="18" t="n">
        <v>34</v>
      </c>
      <c r="C38" s="18" t="n">
        <f aca="false">RM_TERM-B38+1</f>
        <v>327</v>
      </c>
      <c r="D38" s="19" t="n">
        <f aca="false">K37</f>
        <v>211.741042745224</v>
      </c>
      <c r="E38" s="19" t="n">
        <f aca="false">D38*(1-(1-RM_CDR)^(1/12))</f>
        <v>0.177264806982887</v>
      </c>
      <c r="F38" s="19" t="n">
        <f aca="false">D38-E38</f>
        <v>211.563777938242</v>
      </c>
      <c r="G38" s="19" t="n">
        <f aca="false">IF(F38&gt;0,F38*(RM_WAC/12)/(1-(1+RM_WAC/12)^(-C38)),0)</f>
        <v>1.50642505544029</v>
      </c>
      <c r="H38" s="19" t="n">
        <f aca="false">F38*RM_WAC/12</f>
        <v>1.30464329728582</v>
      </c>
      <c r="I38" s="19" t="n">
        <f aca="false">G38-H38+IF(C38&lt;=1,(F38-(G38-H38)-J38),0)</f>
        <v>0.201781758154468</v>
      </c>
      <c r="J38" s="19" t="n">
        <f aca="false">(F38-(G38-H38))*(1-(1-RM_CPR)^(1/12))</f>
        <v>2.84323037293737</v>
      </c>
      <c r="K38" s="19" t="n">
        <f aca="false">IF(C38&lt;=1,0,(F38-(G38-H38)-J38))</f>
        <v>208.51876580715</v>
      </c>
      <c r="L38" s="19" t="n">
        <f aca="false">E38*(1-RM_SEV)</f>
        <v>0.124085364888021</v>
      </c>
      <c r="M38" s="19" t="n">
        <f aca="false">E38-L38</f>
        <v>0.053179442094866</v>
      </c>
      <c r="N38" s="19" t="n">
        <f aca="false">H38-D38*(RM_SERV+RM_TR)/12</f>
        <v>1.25876607135769</v>
      </c>
      <c r="O38" s="19" t="n">
        <f aca="false">T38*RM_A1_CP/12+U38*RM_A2_CP/12+V38*RM_A3_CP/12+W38*RM_M1_CP/12+X38*RM_B1_CP/12+Y38*RM_B2_CP/12+Z38*RM_B3_CP/12</f>
        <v>1.02954153281105</v>
      </c>
      <c r="P38" s="19" t="n">
        <f aca="false">MAX(0,N38-O38)</f>
        <v>0.229224538546643</v>
      </c>
      <c r="Q38" s="19" t="n">
        <f aca="false">MIN(P38,M38)</f>
        <v>0.053179442094866</v>
      </c>
      <c r="R38" s="19" t="n">
        <f aca="false">P38-Q38</f>
        <v>0.176045096451777</v>
      </c>
      <c r="S38" s="19" t="n">
        <f aca="false">I38+J38+L38+Q38</f>
        <v>3.22227693807473</v>
      </c>
      <c r="T38" s="19" t="n">
        <f aca="false">AW37</f>
        <v>106.741042745225</v>
      </c>
      <c r="U38" s="19" t="n">
        <f aca="false">AX37</f>
        <v>28</v>
      </c>
      <c r="V38" s="19" t="n">
        <f aca="false">AY37</f>
        <v>35</v>
      </c>
      <c r="W38" s="19" t="n">
        <f aca="false">AZ37</f>
        <v>17.5</v>
      </c>
      <c r="X38" s="19" t="n">
        <f aca="false">BA37</f>
        <v>10.5</v>
      </c>
      <c r="Y38" s="19" t="n">
        <f aca="false">BB37</f>
        <v>7</v>
      </c>
      <c r="Z38" s="19" t="n">
        <f aca="false">BC37</f>
        <v>7</v>
      </c>
      <c r="AA38" s="19" t="n">
        <f aca="false">MIN(T38,MAX(0,S38-(0)))</f>
        <v>3.22227693807473</v>
      </c>
      <c r="AB38" s="19" t="n">
        <f aca="false">MIN(U38,MAX(0,S38-(T38)))</f>
        <v>0</v>
      </c>
      <c r="AC38" s="19" t="n">
        <f aca="false">MIN(V38,MAX(0,S38-(T38+U38)))</f>
        <v>0</v>
      </c>
      <c r="AD38" s="19" t="n">
        <f aca="false">MIN(W38,MAX(0,S38-(T38+U38+V38)))</f>
        <v>0</v>
      </c>
      <c r="AE38" s="19" t="n">
        <f aca="false">MIN(X38,MAX(0,S38-(T38+U38+V38+W38)))</f>
        <v>0</v>
      </c>
      <c r="AF38" s="19" t="n">
        <f aca="false">MIN(Y38,MAX(0,S38-(T38+U38+V38+W38+X38)))</f>
        <v>0</v>
      </c>
      <c r="AG38" s="19" t="n">
        <f aca="false">MIN(Z38,MAX(0,S38-(T38+U38+V38+W38+X38+Y38)))</f>
        <v>0</v>
      </c>
      <c r="AH38" s="19" t="n">
        <f aca="false">T38-AA38</f>
        <v>103.51876580715</v>
      </c>
      <c r="AI38" s="19" t="n">
        <f aca="false">U38-AB38</f>
        <v>28</v>
      </c>
      <c r="AJ38" s="19" t="n">
        <f aca="false">V38-AC38</f>
        <v>35</v>
      </c>
      <c r="AK38" s="19" t="n">
        <f aca="false">W38-AD38</f>
        <v>17.5</v>
      </c>
      <c r="AL38" s="19" t="n">
        <f aca="false">X38-AE38</f>
        <v>10.5</v>
      </c>
      <c r="AM38" s="19" t="n">
        <f aca="false">Y38-AF38</f>
        <v>7</v>
      </c>
      <c r="AN38" s="19" t="n">
        <f aca="false">Z38-AG38</f>
        <v>7</v>
      </c>
      <c r="AO38" s="19" t="n">
        <f aca="false">M38-Q38</f>
        <v>0</v>
      </c>
      <c r="AP38" s="19" t="n">
        <f aca="false">MIN(AH38,MAX(0,AO38-(AI38+AJ38+AK38+AL38+AM38+AN38)))</f>
        <v>0</v>
      </c>
      <c r="AQ38" s="19" t="n">
        <f aca="false">MIN(AI38,MAX(0,AO38-(AJ38+AK38+AL38+AM38+AN38)))</f>
        <v>0</v>
      </c>
      <c r="AR38" s="19" t="n">
        <f aca="false">MIN(AJ38,MAX(0,AO38-(AK38+AL38+AM38+AN38)))</f>
        <v>0</v>
      </c>
      <c r="AS38" s="19" t="n">
        <f aca="false">MIN(AK38,MAX(0,AO38-(AL38+AM38+AN38)))</f>
        <v>0</v>
      </c>
      <c r="AT38" s="19" t="n">
        <f aca="false">MIN(AL38,MAX(0,AO38-(AM38+AN38)))</f>
        <v>0</v>
      </c>
      <c r="AU38" s="19" t="n">
        <f aca="false">MIN(AM38,MAX(0,AO38-(AN38)))</f>
        <v>0</v>
      </c>
      <c r="AV38" s="19" t="n">
        <f aca="false">MIN(AN38,MAX(0,AO38-(0)))</f>
        <v>0</v>
      </c>
      <c r="AW38" s="19" t="n">
        <f aca="false">AH38-AP38</f>
        <v>103.51876580715</v>
      </c>
      <c r="AX38" s="19" t="n">
        <f aca="false">AI38-AQ38</f>
        <v>28</v>
      </c>
      <c r="AY38" s="19" t="n">
        <f aca="false">AJ38-AR38</f>
        <v>35</v>
      </c>
      <c r="AZ38" s="19" t="n">
        <f aca="false">AK38-AS38</f>
        <v>17.5</v>
      </c>
      <c r="BA38" s="19" t="n">
        <f aca="false">AL38-AT38</f>
        <v>10.5</v>
      </c>
      <c r="BB38" s="19" t="n">
        <f aca="false">AM38-AU38</f>
        <v>7</v>
      </c>
      <c r="BC38" s="19" t="n">
        <f aca="false">AN38-AV38</f>
        <v>7</v>
      </c>
    </row>
    <row r="39" customFormat="false" ht="15" hidden="false" customHeight="false" outlineLevel="0" collapsed="false">
      <c r="B39" s="18" t="n">
        <v>35</v>
      </c>
      <c r="C39" s="18" t="n">
        <f aca="false">RM_TERM-B39+1</f>
        <v>326</v>
      </c>
      <c r="D39" s="19" t="n">
        <f aca="false">K38</f>
        <v>208.51876580715</v>
      </c>
      <c r="E39" s="19" t="n">
        <f aca="false">D39*(1-(1-RM_CDR)^(1/12))</f>
        <v>0.174567189685514</v>
      </c>
      <c r="F39" s="19" t="n">
        <f aca="false">D39-E39</f>
        <v>208.344198617464</v>
      </c>
      <c r="G39" s="19" t="n">
        <f aca="false">IF(F39&gt;0,F39*(RM_WAC/12)/(1-(1+RM_WAC/12)^(-C39)),0)</f>
        <v>1.48491652532257</v>
      </c>
      <c r="H39" s="19" t="n">
        <f aca="false">F39*RM_WAC/12</f>
        <v>1.2847892248077</v>
      </c>
      <c r="I39" s="19" t="n">
        <f aca="false">G39-H39+IF(C39&lt;=1,(F39-(G39-H39)-J39),0)</f>
        <v>0.200127300514871</v>
      </c>
      <c r="J39" s="19" t="n">
        <f aca="false">(F39-(G39-H39))*(1-(1-RM_CPR)^(1/12))</f>
        <v>2.79994301819027</v>
      </c>
      <c r="K39" s="19" t="n">
        <f aca="false">IF(C39&lt;=1,0,(F39-(G39-H39)-J39))</f>
        <v>205.344128298759</v>
      </c>
      <c r="L39" s="19" t="n">
        <f aca="false">E39*(1-RM_SEV)</f>
        <v>0.12219703277986</v>
      </c>
      <c r="M39" s="19" t="n">
        <f aca="false">E39-L39</f>
        <v>0.0523701569056543</v>
      </c>
      <c r="N39" s="19" t="n">
        <f aca="false">H39-D39*(RM_SERV+RM_TR)/12</f>
        <v>1.23961015888281</v>
      </c>
      <c r="O39" s="19" t="n">
        <f aca="false">T39*RM_A1_CP/12+U39*RM_A2_CP/12+V39*RM_A3_CP/12+W39*RM_M1_CP/12+X39*RM_B1_CP/12+Y39*RM_B2_CP/12+Z39*RM_B3_CP/12</f>
        <v>1.01450424043337</v>
      </c>
      <c r="P39" s="19" t="n">
        <f aca="false">MAX(0,N39-O39)</f>
        <v>0.225105918449448</v>
      </c>
      <c r="Q39" s="19" t="n">
        <f aca="false">MIN(P39,M39)</f>
        <v>0.0523701569056543</v>
      </c>
      <c r="R39" s="19" t="n">
        <f aca="false">P39-Q39</f>
        <v>0.172735761543793</v>
      </c>
      <c r="S39" s="19" t="n">
        <f aca="false">I39+J39+L39+Q39</f>
        <v>3.17463750839065</v>
      </c>
      <c r="T39" s="19" t="n">
        <f aca="false">AW38</f>
        <v>103.51876580715</v>
      </c>
      <c r="U39" s="19" t="n">
        <f aca="false">AX38</f>
        <v>28</v>
      </c>
      <c r="V39" s="19" t="n">
        <f aca="false">AY38</f>
        <v>35</v>
      </c>
      <c r="W39" s="19" t="n">
        <f aca="false">AZ38</f>
        <v>17.5</v>
      </c>
      <c r="X39" s="19" t="n">
        <f aca="false">BA38</f>
        <v>10.5</v>
      </c>
      <c r="Y39" s="19" t="n">
        <f aca="false">BB38</f>
        <v>7</v>
      </c>
      <c r="Z39" s="19" t="n">
        <f aca="false">BC38</f>
        <v>7</v>
      </c>
      <c r="AA39" s="19" t="n">
        <f aca="false">MIN(T39,MAX(0,S39-(0)))</f>
        <v>3.17463750839065</v>
      </c>
      <c r="AB39" s="19" t="n">
        <f aca="false">MIN(U39,MAX(0,S39-(T39)))</f>
        <v>0</v>
      </c>
      <c r="AC39" s="19" t="n">
        <f aca="false">MIN(V39,MAX(0,S39-(T39+U39)))</f>
        <v>0</v>
      </c>
      <c r="AD39" s="19" t="n">
        <f aca="false">MIN(W39,MAX(0,S39-(T39+U39+V39)))</f>
        <v>0</v>
      </c>
      <c r="AE39" s="19" t="n">
        <f aca="false">MIN(X39,MAX(0,S39-(T39+U39+V39+W39)))</f>
        <v>0</v>
      </c>
      <c r="AF39" s="19" t="n">
        <f aca="false">MIN(Y39,MAX(0,S39-(T39+U39+V39+W39+X39)))</f>
        <v>0</v>
      </c>
      <c r="AG39" s="19" t="n">
        <f aca="false">MIN(Z39,MAX(0,S39-(T39+U39+V39+W39+X39+Y39)))</f>
        <v>0</v>
      </c>
      <c r="AH39" s="19" t="n">
        <f aca="false">T39-AA39</f>
        <v>100.344128298759</v>
      </c>
      <c r="AI39" s="19" t="n">
        <f aca="false">U39-AB39</f>
        <v>28</v>
      </c>
      <c r="AJ39" s="19" t="n">
        <f aca="false">V39-AC39</f>
        <v>35</v>
      </c>
      <c r="AK39" s="19" t="n">
        <f aca="false">W39-AD39</f>
        <v>17.5</v>
      </c>
      <c r="AL39" s="19" t="n">
        <f aca="false">X39-AE39</f>
        <v>10.5</v>
      </c>
      <c r="AM39" s="19" t="n">
        <f aca="false">Y39-AF39</f>
        <v>7</v>
      </c>
      <c r="AN39" s="19" t="n">
        <f aca="false">Z39-AG39</f>
        <v>7</v>
      </c>
      <c r="AO39" s="19" t="n">
        <f aca="false">M39-Q39</f>
        <v>0</v>
      </c>
      <c r="AP39" s="19" t="n">
        <f aca="false">MIN(AH39,MAX(0,AO39-(AI39+AJ39+AK39+AL39+AM39+AN39)))</f>
        <v>0</v>
      </c>
      <c r="AQ39" s="19" t="n">
        <f aca="false">MIN(AI39,MAX(0,AO39-(AJ39+AK39+AL39+AM39+AN39)))</f>
        <v>0</v>
      </c>
      <c r="AR39" s="19" t="n">
        <f aca="false">MIN(AJ39,MAX(0,AO39-(AK39+AL39+AM39+AN39)))</f>
        <v>0</v>
      </c>
      <c r="AS39" s="19" t="n">
        <f aca="false">MIN(AK39,MAX(0,AO39-(AL39+AM39+AN39)))</f>
        <v>0</v>
      </c>
      <c r="AT39" s="19" t="n">
        <f aca="false">MIN(AL39,MAX(0,AO39-(AM39+AN39)))</f>
        <v>0</v>
      </c>
      <c r="AU39" s="19" t="n">
        <f aca="false">MIN(AM39,MAX(0,AO39-(AN39)))</f>
        <v>0</v>
      </c>
      <c r="AV39" s="19" t="n">
        <f aca="false">MIN(AN39,MAX(0,AO39-(0)))</f>
        <v>0</v>
      </c>
      <c r="AW39" s="19" t="n">
        <f aca="false">AH39-AP39</f>
        <v>100.344128298759</v>
      </c>
      <c r="AX39" s="19" t="n">
        <f aca="false">AI39-AQ39</f>
        <v>28</v>
      </c>
      <c r="AY39" s="19" t="n">
        <f aca="false">AJ39-AR39</f>
        <v>35</v>
      </c>
      <c r="AZ39" s="19" t="n">
        <f aca="false">AK39-AS39</f>
        <v>17.5</v>
      </c>
      <c r="BA39" s="19" t="n">
        <f aca="false">AL39-AT39</f>
        <v>10.5</v>
      </c>
      <c r="BB39" s="19" t="n">
        <f aca="false">AM39-AU39</f>
        <v>7</v>
      </c>
      <c r="BC39" s="19" t="n">
        <f aca="false">AN39-AV39</f>
        <v>7</v>
      </c>
    </row>
    <row r="40" customFormat="false" ht="15" hidden="false" customHeight="false" outlineLevel="0" collapsed="false">
      <c r="B40" s="18" t="n">
        <v>36</v>
      </c>
      <c r="C40" s="18" t="n">
        <f aca="false">RM_TERM-B40+1</f>
        <v>325</v>
      </c>
      <c r="D40" s="19" t="n">
        <f aca="false">K39</f>
        <v>205.344128298759</v>
      </c>
      <c r="E40" s="19" t="n">
        <f aca="false">D40*(1-(1-RM_CDR)^(1/12))</f>
        <v>0.171909455040074</v>
      </c>
      <c r="F40" s="19" t="n">
        <f aca="false">D40-E40</f>
        <v>205.172218843719</v>
      </c>
      <c r="G40" s="19" t="n">
        <f aca="false">IF(F40&gt;0,F40*(RM_WAC/12)/(1-(1+RM_WAC/12)^(-C40)),0)</f>
        <v>1.46371509104486</v>
      </c>
      <c r="H40" s="19" t="n">
        <f aca="false">F40*RM_WAC/12</f>
        <v>1.2652286828696</v>
      </c>
      <c r="I40" s="19" t="n">
        <f aca="false">G40-H40+IF(C40&lt;=1,(F40-(G40-H40)-J40),0)</f>
        <v>0.19848640817526</v>
      </c>
      <c r="J40" s="19" t="n">
        <f aca="false">(F40-(G40-H40))*(1-(1-RM_CPR)^(1/12))</f>
        <v>2.75729578754793</v>
      </c>
      <c r="K40" s="19" t="n">
        <f aca="false">IF(C40&lt;=1,0,(F40-(G40-H40)-J40))</f>
        <v>202.216436647996</v>
      </c>
      <c r="L40" s="19" t="n">
        <f aca="false">E40*(1-RM_SEV)</f>
        <v>0.120336618528052</v>
      </c>
      <c r="M40" s="19" t="n">
        <f aca="false">E40-L40</f>
        <v>0.0515728365120224</v>
      </c>
      <c r="N40" s="19" t="n">
        <f aca="false">H40-D40*(RM_SERV+RM_TR)/12</f>
        <v>1.22073745507154</v>
      </c>
      <c r="O40" s="19" t="n">
        <f aca="false">T40*RM_A1_CP/12+U40*RM_A2_CP/12+V40*RM_A3_CP/12+W40*RM_M1_CP/12+X40*RM_B1_CP/12+Y40*RM_B2_CP/12+Z40*RM_B3_CP/12</f>
        <v>0.999689265394209</v>
      </c>
      <c r="P40" s="19" t="n">
        <f aca="false">MAX(0,N40-O40)</f>
        <v>0.221048189677326</v>
      </c>
      <c r="Q40" s="19" t="n">
        <f aca="false">MIN(P40,M40)</f>
        <v>0.0515728365120224</v>
      </c>
      <c r="R40" s="19" t="n">
        <f aca="false">P40-Q40</f>
        <v>0.169475353165304</v>
      </c>
      <c r="S40" s="19" t="n">
        <f aca="false">I40+J40+L40+Q40</f>
        <v>3.12769165076327</v>
      </c>
      <c r="T40" s="19" t="n">
        <f aca="false">AW39</f>
        <v>100.344128298759</v>
      </c>
      <c r="U40" s="19" t="n">
        <f aca="false">AX39</f>
        <v>28</v>
      </c>
      <c r="V40" s="19" t="n">
        <f aca="false">AY39</f>
        <v>35</v>
      </c>
      <c r="W40" s="19" t="n">
        <f aca="false">AZ39</f>
        <v>17.5</v>
      </c>
      <c r="X40" s="19" t="n">
        <f aca="false">BA39</f>
        <v>10.5</v>
      </c>
      <c r="Y40" s="19" t="n">
        <f aca="false">BB39</f>
        <v>7</v>
      </c>
      <c r="Z40" s="19" t="n">
        <f aca="false">BC39</f>
        <v>7</v>
      </c>
      <c r="AA40" s="19" t="n">
        <f aca="false">MIN(T40,MAX(0,S40-(0)))</f>
        <v>3.12769165076327</v>
      </c>
      <c r="AB40" s="19" t="n">
        <f aca="false">MIN(U40,MAX(0,S40-(T40)))</f>
        <v>0</v>
      </c>
      <c r="AC40" s="19" t="n">
        <f aca="false">MIN(V40,MAX(0,S40-(T40+U40)))</f>
        <v>0</v>
      </c>
      <c r="AD40" s="19" t="n">
        <f aca="false">MIN(W40,MAX(0,S40-(T40+U40+V40)))</f>
        <v>0</v>
      </c>
      <c r="AE40" s="19" t="n">
        <f aca="false">MIN(X40,MAX(0,S40-(T40+U40+V40+W40)))</f>
        <v>0</v>
      </c>
      <c r="AF40" s="19" t="n">
        <f aca="false">MIN(Y40,MAX(0,S40-(T40+U40+V40+W40+X40)))</f>
        <v>0</v>
      </c>
      <c r="AG40" s="19" t="n">
        <f aca="false">MIN(Z40,MAX(0,S40-(T40+U40+V40+W40+X40+Y40)))</f>
        <v>0</v>
      </c>
      <c r="AH40" s="19" t="n">
        <f aca="false">T40-AA40</f>
        <v>97.2164366479959</v>
      </c>
      <c r="AI40" s="19" t="n">
        <f aca="false">U40-AB40</f>
        <v>28</v>
      </c>
      <c r="AJ40" s="19" t="n">
        <f aca="false">V40-AC40</f>
        <v>35</v>
      </c>
      <c r="AK40" s="19" t="n">
        <f aca="false">W40-AD40</f>
        <v>17.5</v>
      </c>
      <c r="AL40" s="19" t="n">
        <f aca="false">X40-AE40</f>
        <v>10.5</v>
      </c>
      <c r="AM40" s="19" t="n">
        <f aca="false">Y40-AF40</f>
        <v>7</v>
      </c>
      <c r="AN40" s="19" t="n">
        <f aca="false">Z40-AG40</f>
        <v>7</v>
      </c>
      <c r="AO40" s="19" t="n">
        <f aca="false">M40-Q40</f>
        <v>0</v>
      </c>
      <c r="AP40" s="19" t="n">
        <f aca="false">MIN(AH40,MAX(0,AO40-(AI40+AJ40+AK40+AL40+AM40+AN40)))</f>
        <v>0</v>
      </c>
      <c r="AQ40" s="19" t="n">
        <f aca="false">MIN(AI40,MAX(0,AO40-(AJ40+AK40+AL40+AM40+AN40)))</f>
        <v>0</v>
      </c>
      <c r="AR40" s="19" t="n">
        <f aca="false">MIN(AJ40,MAX(0,AO40-(AK40+AL40+AM40+AN40)))</f>
        <v>0</v>
      </c>
      <c r="AS40" s="19" t="n">
        <f aca="false">MIN(AK40,MAX(0,AO40-(AL40+AM40+AN40)))</f>
        <v>0</v>
      </c>
      <c r="AT40" s="19" t="n">
        <f aca="false">MIN(AL40,MAX(0,AO40-(AM40+AN40)))</f>
        <v>0</v>
      </c>
      <c r="AU40" s="19" t="n">
        <f aca="false">MIN(AM40,MAX(0,AO40-(AN40)))</f>
        <v>0</v>
      </c>
      <c r="AV40" s="19" t="n">
        <f aca="false">MIN(AN40,MAX(0,AO40-(0)))</f>
        <v>0</v>
      </c>
      <c r="AW40" s="19" t="n">
        <f aca="false">AH40-AP40</f>
        <v>97.2164366479959</v>
      </c>
      <c r="AX40" s="19" t="n">
        <f aca="false">AI40-AQ40</f>
        <v>28</v>
      </c>
      <c r="AY40" s="19" t="n">
        <f aca="false">AJ40-AR40</f>
        <v>35</v>
      </c>
      <c r="AZ40" s="19" t="n">
        <f aca="false">AK40-AS40</f>
        <v>17.5</v>
      </c>
      <c r="BA40" s="19" t="n">
        <f aca="false">AL40-AT40</f>
        <v>10.5</v>
      </c>
      <c r="BB40" s="19" t="n">
        <f aca="false">AM40-AU40</f>
        <v>7</v>
      </c>
      <c r="BC40" s="19" t="n">
        <f aca="false">AN40-AV40</f>
        <v>7</v>
      </c>
    </row>
    <row r="41" customFormat="false" ht="15" hidden="false" customHeight="false" outlineLevel="0" collapsed="false">
      <c r="B41" s="18" t="n">
        <v>37</v>
      </c>
      <c r="C41" s="18" t="n">
        <f aca="false">RM_TERM-B41+1</f>
        <v>324</v>
      </c>
      <c r="D41" s="19" t="n">
        <f aca="false">K40</f>
        <v>202.216436647996</v>
      </c>
      <c r="E41" s="19" t="n">
        <f aca="false">D41*(1-(1-RM_CDR)^(1/12))</f>
        <v>0.169291022403745</v>
      </c>
      <c r="F41" s="19" t="n">
        <f aca="false">D41-E41</f>
        <v>202.047145625592</v>
      </c>
      <c r="G41" s="19" t="n">
        <f aca="false">IF(F41&gt;0,F41*(RM_WAC/12)/(1-(1+RM_WAC/12)^(-C41)),0)</f>
        <v>1.44281636793493</v>
      </c>
      <c r="H41" s="19" t="n">
        <f aca="false">F41*RM_WAC/12</f>
        <v>1.24595739802448</v>
      </c>
      <c r="I41" s="19" t="n">
        <f aca="false">G41-H41+IF(C41&lt;=1,(F41-(G41-H41)-J41),0)</f>
        <v>0.196858969910447</v>
      </c>
      <c r="J41" s="19" t="n">
        <f aca="false">(F41-(G41-H41))*(1-(1-RM_CPR)^(1/12))</f>
        <v>2.71527936042278</v>
      </c>
      <c r="K41" s="19" t="n">
        <f aca="false">IF(C41&lt;=1,0,(F41-(G41-H41)-J41))</f>
        <v>199.135007295259</v>
      </c>
      <c r="L41" s="19" t="n">
        <f aca="false">E41*(1-RM_SEV)</f>
        <v>0.118503715682621</v>
      </c>
      <c r="M41" s="19" t="n">
        <f aca="false">E41-L41</f>
        <v>0.0507873067211235</v>
      </c>
      <c r="N41" s="19" t="n">
        <f aca="false">H41-D41*(RM_SERV+RM_TR)/12</f>
        <v>1.20214383675075</v>
      </c>
      <c r="O41" s="19" t="n">
        <f aca="false">T41*RM_A1_CP/12+U41*RM_A2_CP/12+V41*RM_A3_CP/12+W41*RM_M1_CP/12+X41*RM_B1_CP/12+Y41*RM_B2_CP/12+Z41*RM_B3_CP/12</f>
        <v>0.985093371023981</v>
      </c>
      <c r="P41" s="19" t="n">
        <f aca="false">MAX(0,N41-O41)</f>
        <v>0.217050465726771</v>
      </c>
      <c r="Q41" s="19" t="n">
        <f aca="false">MIN(P41,M41)</f>
        <v>0.0507873067211235</v>
      </c>
      <c r="R41" s="19" t="n">
        <f aca="false">P41-Q41</f>
        <v>0.166263159005648</v>
      </c>
      <c r="S41" s="19" t="n">
        <f aca="false">I41+J41+L41+Q41</f>
        <v>3.08142935273697</v>
      </c>
      <c r="T41" s="19" t="n">
        <f aca="false">AW40</f>
        <v>97.2164366479959</v>
      </c>
      <c r="U41" s="19" t="n">
        <f aca="false">AX40</f>
        <v>28</v>
      </c>
      <c r="V41" s="19" t="n">
        <f aca="false">AY40</f>
        <v>35</v>
      </c>
      <c r="W41" s="19" t="n">
        <f aca="false">AZ40</f>
        <v>17.5</v>
      </c>
      <c r="X41" s="19" t="n">
        <f aca="false">BA40</f>
        <v>10.5</v>
      </c>
      <c r="Y41" s="19" t="n">
        <f aca="false">BB40</f>
        <v>7</v>
      </c>
      <c r="Z41" s="19" t="n">
        <f aca="false">BC40</f>
        <v>7</v>
      </c>
      <c r="AA41" s="19" t="n">
        <f aca="false">MIN(T41,MAX(0,S41-(0)))</f>
        <v>3.08142935273697</v>
      </c>
      <c r="AB41" s="19" t="n">
        <f aca="false">MIN(U41,MAX(0,S41-(T41)))</f>
        <v>0</v>
      </c>
      <c r="AC41" s="19" t="n">
        <f aca="false">MIN(V41,MAX(0,S41-(T41+U41)))</f>
        <v>0</v>
      </c>
      <c r="AD41" s="19" t="n">
        <f aca="false">MIN(W41,MAX(0,S41-(T41+U41+V41)))</f>
        <v>0</v>
      </c>
      <c r="AE41" s="19" t="n">
        <f aca="false">MIN(X41,MAX(0,S41-(T41+U41+V41+W41)))</f>
        <v>0</v>
      </c>
      <c r="AF41" s="19" t="n">
        <f aca="false">MIN(Y41,MAX(0,S41-(T41+U41+V41+W41+X41)))</f>
        <v>0</v>
      </c>
      <c r="AG41" s="19" t="n">
        <f aca="false">MIN(Z41,MAX(0,S41-(T41+U41+V41+W41+X41+Y41)))</f>
        <v>0</v>
      </c>
      <c r="AH41" s="19" t="n">
        <f aca="false">T41-AA41</f>
        <v>94.1350072952589</v>
      </c>
      <c r="AI41" s="19" t="n">
        <f aca="false">U41-AB41</f>
        <v>28</v>
      </c>
      <c r="AJ41" s="19" t="n">
        <f aca="false">V41-AC41</f>
        <v>35</v>
      </c>
      <c r="AK41" s="19" t="n">
        <f aca="false">W41-AD41</f>
        <v>17.5</v>
      </c>
      <c r="AL41" s="19" t="n">
        <f aca="false">X41-AE41</f>
        <v>10.5</v>
      </c>
      <c r="AM41" s="19" t="n">
        <f aca="false">Y41-AF41</f>
        <v>7</v>
      </c>
      <c r="AN41" s="19" t="n">
        <f aca="false">Z41-AG41</f>
        <v>7</v>
      </c>
      <c r="AO41" s="19" t="n">
        <f aca="false">M41-Q41</f>
        <v>0</v>
      </c>
      <c r="AP41" s="19" t="n">
        <f aca="false">MIN(AH41,MAX(0,AO41-(AI41+AJ41+AK41+AL41+AM41+AN41)))</f>
        <v>0</v>
      </c>
      <c r="AQ41" s="19" t="n">
        <f aca="false">MIN(AI41,MAX(0,AO41-(AJ41+AK41+AL41+AM41+AN41)))</f>
        <v>0</v>
      </c>
      <c r="AR41" s="19" t="n">
        <f aca="false">MIN(AJ41,MAX(0,AO41-(AK41+AL41+AM41+AN41)))</f>
        <v>0</v>
      </c>
      <c r="AS41" s="19" t="n">
        <f aca="false">MIN(AK41,MAX(0,AO41-(AL41+AM41+AN41)))</f>
        <v>0</v>
      </c>
      <c r="AT41" s="19" t="n">
        <f aca="false">MIN(AL41,MAX(0,AO41-(AM41+AN41)))</f>
        <v>0</v>
      </c>
      <c r="AU41" s="19" t="n">
        <f aca="false">MIN(AM41,MAX(0,AO41-(AN41)))</f>
        <v>0</v>
      </c>
      <c r="AV41" s="19" t="n">
        <f aca="false">MIN(AN41,MAX(0,AO41-(0)))</f>
        <v>0</v>
      </c>
      <c r="AW41" s="19" t="n">
        <f aca="false">AH41-AP41</f>
        <v>94.1350072952589</v>
      </c>
      <c r="AX41" s="19" t="n">
        <f aca="false">AI41-AQ41</f>
        <v>28</v>
      </c>
      <c r="AY41" s="19" t="n">
        <f aca="false">AJ41-AR41</f>
        <v>35</v>
      </c>
      <c r="AZ41" s="19" t="n">
        <f aca="false">AK41-AS41</f>
        <v>17.5</v>
      </c>
      <c r="BA41" s="19" t="n">
        <f aca="false">AL41-AT41</f>
        <v>10.5</v>
      </c>
      <c r="BB41" s="19" t="n">
        <f aca="false">AM41-AU41</f>
        <v>7</v>
      </c>
      <c r="BC41" s="19" t="n">
        <f aca="false">AN41-AV41</f>
        <v>7</v>
      </c>
    </row>
    <row r="42" customFormat="false" ht="15" hidden="false" customHeight="false" outlineLevel="0" collapsed="false">
      <c r="B42" s="18" t="n">
        <v>38</v>
      </c>
      <c r="C42" s="18" t="n">
        <f aca="false">RM_TERM-B42+1</f>
        <v>323</v>
      </c>
      <c r="D42" s="19" t="n">
        <f aca="false">K41</f>
        <v>199.135007295259</v>
      </c>
      <c r="E42" s="19" t="n">
        <f aca="false">D42*(1-(1-RM_CDR)^(1/12))</f>
        <v>0.166711319515904</v>
      </c>
      <c r="F42" s="19" t="n">
        <f aca="false">D42-E42</f>
        <v>198.968295975743</v>
      </c>
      <c r="G42" s="19" t="n">
        <f aca="false">IF(F42&gt;0,F42*(RM_WAC/12)/(1-(1+RM_WAC/12)^(-C42)),0)</f>
        <v>1.42221603392429</v>
      </c>
      <c r="H42" s="19" t="n">
        <f aca="false">F42*RM_WAC/12</f>
        <v>1.22697115851708</v>
      </c>
      <c r="I42" s="19" t="n">
        <f aca="false">G42-H42+IF(C42&lt;=1,(F42-(G42-H42)-J42),0)</f>
        <v>0.195244875407205</v>
      </c>
      <c r="J42" s="19" t="n">
        <f aca="false">(F42-(G42-H42))*(1-(1-RM_CPR)^(1/12))</f>
        <v>2.67388455078923</v>
      </c>
      <c r="K42" s="19" t="n">
        <f aca="false">IF(C42&lt;=1,0,(F42-(G42-H42)-J42))</f>
        <v>196.099166549546</v>
      </c>
      <c r="L42" s="19" t="n">
        <f aca="false">E42*(1-RM_SEV)</f>
        <v>0.116697923661133</v>
      </c>
      <c r="M42" s="19" t="n">
        <f aca="false">E42-L42</f>
        <v>0.0500133958547712</v>
      </c>
      <c r="N42" s="19" t="n">
        <f aca="false">H42-D42*(RM_SERV+RM_TR)/12</f>
        <v>1.18382524026978</v>
      </c>
      <c r="O42" s="19" t="n">
        <f aca="false">T42*RM_A1_CP/12+U42*RM_A2_CP/12+V42*RM_A3_CP/12+W42*RM_M1_CP/12+X42*RM_B1_CP/12+Y42*RM_B2_CP/12+Z42*RM_B3_CP/12</f>
        <v>0.970713367377875</v>
      </c>
      <c r="P42" s="19" t="n">
        <f aca="false">MAX(0,N42-O42)</f>
        <v>0.2131118728919</v>
      </c>
      <c r="Q42" s="19" t="n">
        <f aca="false">MIN(P42,M42)</f>
        <v>0.0500133958547712</v>
      </c>
      <c r="R42" s="19" t="n">
        <f aca="false">P42-Q42</f>
        <v>0.163098477037129</v>
      </c>
      <c r="S42" s="19" t="n">
        <f aca="false">I42+J42+L42+Q42</f>
        <v>3.03584074571234</v>
      </c>
      <c r="T42" s="19" t="n">
        <f aca="false">AW41</f>
        <v>94.1350072952589</v>
      </c>
      <c r="U42" s="19" t="n">
        <f aca="false">AX41</f>
        <v>28</v>
      </c>
      <c r="V42" s="19" t="n">
        <f aca="false">AY41</f>
        <v>35</v>
      </c>
      <c r="W42" s="19" t="n">
        <f aca="false">AZ41</f>
        <v>17.5</v>
      </c>
      <c r="X42" s="19" t="n">
        <f aca="false">BA41</f>
        <v>10.5</v>
      </c>
      <c r="Y42" s="19" t="n">
        <f aca="false">BB41</f>
        <v>7</v>
      </c>
      <c r="Z42" s="19" t="n">
        <f aca="false">BC41</f>
        <v>7</v>
      </c>
      <c r="AA42" s="19" t="n">
        <f aca="false">MIN(T42,MAX(0,S42-(0)))</f>
        <v>3.03584074571234</v>
      </c>
      <c r="AB42" s="19" t="n">
        <f aca="false">MIN(U42,MAX(0,S42-(T42)))</f>
        <v>0</v>
      </c>
      <c r="AC42" s="19" t="n">
        <f aca="false">MIN(V42,MAX(0,S42-(T42+U42)))</f>
        <v>0</v>
      </c>
      <c r="AD42" s="19" t="n">
        <f aca="false">MIN(W42,MAX(0,S42-(T42+U42+V42)))</f>
        <v>0</v>
      </c>
      <c r="AE42" s="19" t="n">
        <f aca="false">MIN(X42,MAX(0,S42-(T42+U42+V42+W42)))</f>
        <v>0</v>
      </c>
      <c r="AF42" s="19" t="n">
        <f aca="false">MIN(Y42,MAX(0,S42-(T42+U42+V42+W42+X42)))</f>
        <v>0</v>
      </c>
      <c r="AG42" s="19" t="n">
        <f aca="false">MIN(Z42,MAX(0,S42-(T42+U42+V42+W42+X42+Y42)))</f>
        <v>0</v>
      </c>
      <c r="AH42" s="19" t="n">
        <f aca="false">T42-AA42</f>
        <v>91.0991665495466</v>
      </c>
      <c r="AI42" s="19" t="n">
        <f aca="false">U42-AB42</f>
        <v>28</v>
      </c>
      <c r="AJ42" s="19" t="n">
        <f aca="false">V42-AC42</f>
        <v>35</v>
      </c>
      <c r="AK42" s="19" t="n">
        <f aca="false">W42-AD42</f>
        <v>17.5</v>
      </c>
      <c r="AL42" s="19" t="n">
        <f aca="false">X42-AE42</f>
        <v>10.5</v>
      </c>
      <c r="AM42" s="19" t="n">
        <f aca="false">Y42-AF42</f>
        <v>7</v>
      </c>
      <c r="AN42" s="19" t="n">
        <f aca="false">Z42-AG42</f>
        <v>7</v>
      </c>
      <c r="AO42" s="19" t="n">
        <f aca="false">M42-Q42</f>
        <v>0</v>
      </c>
      <c r="AP42" s="19" t="n">
        <f aca="false">MIN(AH42,MAX(0,AO42-(AI42+AJ42+AK42+AL42+AM42+AN42)))</f>
        <v>0</v>
      </c>
      <c r="AQ42" s="19" t="n">
        <f aca="false">MIN(AI42,MAX(0,AO42-(AJ42+AK42+AL42+AM42+AN42)))</f>
        <v>0</v>
      </c>
      <c r="AR42" s="19" t="n">
        <f aca="false">MIN(AJ42,MAX(0,AO42-(AK42+AL42+AM42+AN42)))</f>
        <v>0</v>
      </c>
      <c r="AS42" s="19" t="n">
        <f aca="false">MIN(AK42,MAX(0,AO42-(AL42+AM42+AN42)))</f>
        <v>0</v>
      </c>
      <c r="AT42" s="19" t="n">
        <f aca="false">MIN(AL42,MAX(0,AO42-(AM42+AN42)))</f>
        <v>0</v>
      </c>
      <c r="AU42" s="19" t="n">
        <f aca="false">MIN(AM42,MAX(0,AO42-(AN42)))</f>
        <v>0</v>
      </c>
      <c r="AV42" s="19" t="n">
        <f aca="false">MIN(AN42,MAX(0,AO42-(0)))</f>
        <v>0</v>
      </c>
      <c r="AW42" s="19" t="n">
        <f aca="false">AH42-AP42</f>
        <v>91.0991665495466</v>
      </c>
      <c r="AX42" s="19" t="n">
        <f aca="false">AI42-AQ42</f>
        <v>28</v>
      </c>
      <c r="AY42" s="19" t="n">
        <f aca="false">AJ42-AR42</f>
        <v>35</v>
      </c>
      <c r="AZ42" s="19" t="n">
        <f aca="false">AK42-AS42</f>
        <v>17.5</v>
      </c>
      <c r="BA42" s="19" t="n">
        <f aca="false">AL42-AT42</f>
        <v>10.5</v>
      </c>
      <c r="BB42" s="19" t="n">
        <f aca="false">AM42-AU42</f>
        <v>7</v>
      </c>
      <c r="BC42" s="19" t="n">
        <f aca="false">AN42-AV42</f>
        <v>7</v>
      </c>
    </row>
    <row r="43" customFormat="false" ht="15" hidden="false" customHeight="false" outlineLevel="0" collapsed="false">
      <c r="B43" s="18" t="n">
        <v>39</v>
      </c>
      <c r="C43" s="18" t="n">
        <f aca="false">RM_TERM-B43+1</f>
        <v>322</v>
      </c>
      <c r="D43" s="19" t="n">
        <f aca="false">K42</f>
        <v>196.099166549546</v>
      </c>
      <c r="E43" s="19" t="n">
        <f aca="false">D43*(1-(1-RM_CDR)^(1/12))</f>
        <v>0.164169782377698</v>
      </c>
      <c r="F43" s="19" t="n">
        <f aca="false">D43-E43</f>
        <v>195.934996767169</v>
      </c>
      <c r="G43" s="19" t="n">
        <f aca="false">IF(F43&gt;0,F43*(RM_WAC/12)/(1-(1+RM_WAC/12)^(-C43)),0)</f>
        <v>1.40190982865433</v>
      </c>
      <c r="H43" s="19" t="n">
        <f aca="false">F43*RM_WAC/12</f>
        <v>1.20826581339754</v>
      </c>
      <c r="I43" s="19" t="n">
        <f aca="false">G43-H43+IF(C43&lt;=1,(F43-(G43-H43)-J43),0)</f>
        <v>0.193644015256793</v>
      </c>
      <c r="J43" s="19" t="n">
        <f aca="false">(F43-(G43-H43))*(1-(1-RM_CPR)^(1/12))</f>
        <v>2.63310230525026</v>
      </c>
      <c r="K43" s="19" t="n">
        <f aca="false">IF(C43&lt;=1,0,(F43-(G43-H43)-J43))</f>
        <v>193.108250446662</v>
      </c>
      <c r="L43" s="19" t="n">
        <f aca="false">E43*(1-RM_SEV)</f>
        <v>0.114918847664388</v>
      </c>
      <c r="M43" s="19" t="n">
        <f aca="false">E43-L43</f>
        <v>0.0492509347133094</v>
      </c>
      <c r="N43" s="19" t="n">
        <f aca="false">H43-D43*(RM_SERV+RM_TR)/12</f>
        <v>1.16577766064514</v>
      </c>
      <c r="O43" s="19" t="n">
        <f aca="false">T43*RM_A1_CP/12+U43*RM_A2_CP/12+V43*RM_A3_CP/12+W43*RM_M1_CP/12+X43*RM_B1_CP/12+Y43*RM_B2_CP/12+Z43*RM_B3_CP/12</f>
        <v>0.956546110564551</v>
      </c>
      <c r="P43" s="19" t="n">
        <f aca="false">MAX(0,N43-O43)</f>
        <v>0.209231550080588</v>
      </c>
      <c r="Q43" s="19" t="n">
        <f aca="false">MIN(P43,M43)</f>
        <v>0.0492509347133094</v>
      </c>
      <c r="R43" s="19" t="n">
        <f aca="false">P43-Q43</f>
        <v>0.159980615367279</v>
      </c>
      <c r="S43" s="19" t="n">
        <f aca="false">I43+J43+L43+Q43</f>
        <v>2.99091610288475</v>
      </c>
      <c r="T43" s="19" t="n">
        <f aca="false">AW42</f>
        <v>91.0991665495466</v>
      </c>
      <c r="U43" s="19" t="n">
        <f aca="false">AX42</f>
        <v>28</v>
      </c>
      <c r="V43" s="19" t="n">
        <f aca="false">AY42</f>
        <v>35</v>
      </c>
      <c r="W43" s="19" t="n">
        <f aca="false">AZ42</f>
        <v>17.5</v>
      </c>
      <c r="X43" s="19" t="n">
        <f aca="false">BA42</f>
        <v>10.5</v>
      </c>
      <c r="Y43" s="19" t="n">
        <f aca="false">BB42</f>
        <v>7</v>
      </c>
      <c r="Z43" s="19" t="n">
        <f aca="false">BC42</f>
        <v>7</v>
      </c>
      <c r="AA43" s="19" t="n">
        <f aca="false">MIN(T43,MAX(0,S43-(0)))</f>
        <v>2.99091610288475</v>
      </c>
      <c r="AB43" s="19" t="n">
        <f aca="false">MIN(U43,MAX(0,S43-(T43)))</f>
        <v>0</v>
      </c>
      <c r="AC43" s="19" t="n">
        <f aca="false">MIN(V43,MAX(0,S43-(T43+U43)))</f>
        <v>0</v>
      </c>
      <c r="AD43" s="19" t="n">
        <f aca="false">MIN(W43,MAX(0,S43-(T43+U43+V43)))</f>
        <v>0</v>
      </c>
      <c r="AE43" s="19" t="n">
        <f aca="false">MIN(X43,MAX(0,S43-(T43+U43+V43+W43)))</f>
        <v>0</v>
      </c>
      <c r="AF43" s="19" t="n">
        <f aca="false">MIN(Y43,MAX(0,S43-(T43+U43+V43+W43+X43)))</f>
        <v>0</v>
      </c>
      <c r="AG43" s="19" t="n">
        <f aca="false">MIN(Z43,MAX(0,S43-(T43+U43+V43+W43+X43+Y43)))</f>
        <v>0</v>
      </c>
      <c r="AH43" s="19" t="n">
        <f aca="false">T43-AA43</f>
        <v>88.1082504466618</v>
      </c>
      <c r="AI43" s="19" t="n">
        <f aca="false">U43-AB43</f>
        <v>28</v>
      </c>
      <c r="AJ43" s="19" t="n">
        <f aca="false">V43-AC43</f>
        <v>35</v>
      </c>
      <c r="AK43" s="19" t="n">
        <f aca="false">W43-AD43</f>
        <v>17.5</v>
      </c>
      <c r="AL43" s="19" t="n">
        <f aca="false">X43-AE43</f>
        <v>10.5</v>
      </c>
      <c r="AM43" s="19" t="n">
        <f aca="false">Y43-AF43</f>
        <v>7</v>
      </c>
      <c r="AN43" s="19" t="n">
        <f aca="false">Z43-AG43</f>
        <v>7</v>
      </c>
      <c r="AO43" s="19" t="n">
        <f aca="false">M43-Q43</f>
        <v>0</v>
      </c>
      <c r="AP43" s="19" t="n">
        <f aca="false">MIN(AH43,MAX(0,AO43-(AI43+AJ43+AK43+AL43+AM43+AN43)))</f>
        <v>0</v>
      </c>
      <c r="AQ43" s="19" t="n">
        <f aca="false">MIN(AI43,MAX(0,AO43-(AJ43+AK43+AL43+AM43+AN43)))</f>
        <v>0</v>
      </c>
      <c r="AR43" s="19" t="n">
        <f aca="false">MIN(AJ43,MAX(0,AO43-(AK43+AL43+AM43+AN43)))</f>
        <v>0</v>
      </c>
      <c r="AS43" s="19" t="n">
        <f aca="false">MIN(AK43,MAX(0,AO43-(AL43+AM43+AN43)))</f>
        <v>0</v>
      </c>
      <c r="AT43" s="19" t="n">
        <f aca="false">MIN(AL43,MAX(0,AO43-(AM43+AN43)))</f>
        <v>0</v>
      </c>
      <c r="AU43" s="19" t="n">
        <f aca="false">MIN(AM43,MAX(0,AO43-(AN43)))</f>
        <v>0</v>
      </c>
      <c r="AV43" s="19" t="n">
        <f aca="false">MIN(AN43,MAX(0,AO43-(0)))</f>
        <v>0</v>
      </c>
      <c r="AW43" s="19" t="n">
        <f aca="false">AH43-AP43</f>
        <v>88.1082504466618</v>
      </c>
      <c r="AX43" s="19" t="n">
        <f aca="false">AI43-AQ43</f>
        <v>28</v>
      </c>
      <c r="AY43" s="19" t="n">
        <f aca="false">AJ43-AR43</f>
        <v>35</v>
      </c>
      <c r="AZ43" s="19" t="n">
        <f aca="false">AK43-AS43</f>
        <v>17.5</v>
      </c>
      <c r="BA43" s="19" t="n">
        <f aca="false">AL43-AT43</f>
        <v>10.5</v>
      </c>
      <c r="BB43" s="19" t="n">
        <f aca="false">AM43-AU43</f>
        <v>7</v>
      </c>
      <c r="BC43" s="19" t="n">
        <f aca="false">AN43-AV43</f>
        <v>7</v>
      </c>
    </row>
    <row r="44" customFormat="false" ht="15" hidden="false" customHeight="false" outlineLevel="0" collapsed="false">
      <c r="B44" s="18" t="n">
        <v>40</v>
      </c>
      <c r="C44" s="18" t="n">
        <f aca="false">RM_TERM-B44+1</f>
        <v>321</v>
      </c>
      <c r="D44" s="19" t="n">
        <f aca="false">K43</f>
        <v>193.108250446662</v>
      </c>
      <c r="E44" s="19" t="n">
        <f aca="false">D44*(1-(1-RM_CDR)^(1/12))</f>
        <v>0.161665855133334</v>
      </c>
      <c r="F44" s="19" t="n">
        <f aca="false">D44-E44</f>
        <v>192.946584591528</v>
      </c>
      <c r="G44" s="19" t="n">
        <f aca="false">IF(F44&gt;0,F44*(RM_WAC/12)/(1-(1+RM_WAC/12)^(-C44)),0)</f>
        <v>1.38189355259529</v>
      </c>
      <c r="H44" s="19" t="n">
        <f aca="false">F44*RM_WAC/12</f>
        <v>1.18983727164776</v>
      </c>
      <c r="I44" s="19" t="n">
        <f aca="false">G44-H44+IF(C44&lt;=1,(F44-(G44-H44)-J44),0)</f>
        <v>0.192056280947536</v>
      </c>
      <c r="J44" s="19" t="n">
        <f aca="false">(F44-(G44-H44))*(1-(1-RM_CPR)^(1/12))</f>
        <v>2.59292370113172</v>
      </c>
      <c r="K44" s="19" t="n">
        <f aca="false">IF(C44&lt;=1,0,(F44-(G44-H44)-J44))</f>
        <v>190.161604609449</v>
      </c>
      <c r="L44" s="19" t="n">
        <f aca="false">E44*(1-RM_SEV)</f>
        <v>0.113166098593333</v>
      </c>
      <c r="M44" s="19" t="n">
        <f aca="false">E44-L44</f>
        <v>0.0484997565400001</v>
      </c>
      <c r="N44" s="19" t="n">
        <f aca="false">H44-D44*(RM_SERV+RM_TR)/12</f>
        <v>1.14799715071765</v>
      </c>
      <c r="O44" s="19" t="n">
        <f aca="false">T44*RM_A1_CP/12+U44*RM_A2_CP/12+V44*RM_A3_CP/12+W44*RM_M1_CP/12+X44*RM_B1_CP/12+Y44*RM_B2_CP/12+Z44*RM_B3_CP/12</f>
        <v>0.942588502084422</v>
      </c>
      <c r="P44" s="19" t="n">
        <f aca="false">MAX(0,N44-O44)</f>
        <v>0.205408648633227</v>
      </c>
      <c r="Q44" s="19" t="n">
        <f aca="false">MIN(P44,M44)</f>
        <v>0.0484997565400001</v>
      </c>
      <c r="R44" s="19" t="n">
        <f aca="false">P44-Q44</f>
        <v>0.156908892093226</v>
      </c>
      <c r="S44" s="19" t="n">
        <f aca="false">I44+J44+L44+Q44</f>
        <v>2.94664583721259</v>
      </c>
      <c r="T44" s="19" t="n">
        <f aca="false">AW43</f>
        <v>88.1082504466618</v>
      </c>
      <c r="U44" s="19" t="n">
        <f aca="false">AX43</f>
        <v>28</v>
      </c>
      <c r="V44" s="19" t="n">
        <f aca="false">AY43</f>
        <v>35</v>
      </c>
      <c r="W44" s="19" t="n">
        <f aca="false">AZ43</f>
        <v>17.5</v>
      </c>
      <c r="X44" s="19" t="n">
        <f aca="false">BA43</f>
        <v>10.5</v>
      </c>
      <c r="Y44" s="19" t="n">
        <f aca="false">BB43</f>
        <v>7</v>
      </c>
      <c r="Z44" s="19" t="n">
        <f aca="false">BC43</f>
        <v>7</v>
      </c>
      <c r="AA44" s="19" t="n">
        <f aca="false">MIN(T44,MAX(0,S44-(0)))</f>
        <v>2.94664583721259</v>
      </c>
      <c r="AB44" s="19" t="n">
        <f aca="false">MIN(U44,MAX(0,S44-(T44)))</f>
        <v>0</v>
      </c>
      <c r="AC44" s="19" t="n">
        <f aca="false">MIN(V44,MAX(0,S44-(T44+U44)))</f>
        <v>0</v>
      </c>
      <c r="AD44" s="19" t="n">
        <f aca="false">MIN(W44,MAX(0,S44-(T44+U44+V44)))</f>
        <v>0</v>
      </c>
      <c r="AE44" s="19" t="n">
        <f aca="false">MIN(X44,MAX(0,S44-(T44+U44+V44+W44)))</f>
        <v>0</v>
      </c>
      <c r="AF44" s="19" t="n">
        <f aca="false">MIN(Y44,MAX(0,S44-(T44+U44+V44+W44+X44)))</f>
        <v>0</v>
      </c>
      <c r="AG44" s="19" t="n">
        <f aca="false">MIN(Z44,MAX(0,S44-(T44+U44+V44+W44+X44+Y44)))</f>
        <v>0</v>
      </c>
      <c r="AH44" s="19" t="n">
        <f aca="false">T44-AA44</f>
        <v>85.1616046094492</v>
      </c>
      <c r="AI44" s="19" t="n">
        <f aca="false">U44-AB44</f>
        <v>28</v>
      </c>
      <c r="AJ44" s="19" t="n">
        <f aca="false">V44-AC44</f>
        <v>35</v>
      </c>
      <c r="AK44" s="19" t="n">
        <f aca="false">W44-AD44</f>
        <v>17.5</v>
      </c>
      <c r="AL44" s="19" t="n">
        <f aca="false">X44-AE44</f>
        <v>10.5</v>
      </c>
      <c r="AM44" s="19" t="n">
        <f aca="false">Y44-AF44</f>
        <v>7</v>
      </c>
      <c r="AN44" s="19" t="n">
        <f aca="false">Z44-AG44</f>
        <v>7</v>
      </c>
      <c r="AO44" s="19" t="n">
        <f aca="false">M44-Q44</f>
        <v>0</v>
      </c>
      <c r="AP44" s="19" t="n">
        <f aca="false">MIN(AH44,MAX(0,AO44-(AI44+AJ44+AK44+AL44+AM44+AN44)))</f>
        <v>0</v>
      </c>
      <c r="AQ44" s="19" t="n">
        <f aca="false">MIN(AI44,MAX(0,AO44-(AJ44+AK44+AL44+AM44+AN44)))</f>
        <v>0</v>
      </c>
      <c r="AR44" s="19" t="n">
        <f aca="false">MIN(AJ44,MAX(0,AO44-(AK44+AL44+AM44+AN44)))</f>
        <v>0</v>
      </c>
      <c r="AS44" s="19" t="n">
        <f aca="false">MIN(AK44,MAX(0,AO44-(AL44+AM44+AN44)))</f>
        <v>0</v>
      </c>
      <c r="AT44" s="19" t="n">
        <f aca="false">MIN(AL44,MAX(0,AO44-(AM44+AN44)))</f>
        <v>0</v>
      </c>
      <c r="AU44" s="19" t="n">
        <f aca="false">MIN(AM44,MAX(0,AO44-(AN44)))</f>
        <v>0</v>
      </c>
      <c r="AV44" s="19" t="n">
        <f aca="false">MIN(AN44,MAX(0,AO44-(0)))</f>
        <v>0</v>
      </c>
      <c r="AW44" s="19" t="n">
        <f aca="false">AH44-AP44</f>
        <v>85.1616046094492</v>
      </c>
      <c r="AX44" s="19" t="n">
        <f aca="false">AI44-AQ44</f>
        <v>28</v>
      </c>
      <c r="AY44" s="19" t="n">
        <f aca="false">AJ44-AR44</f>
        <v>35</v>
      </c>
      <c r="AZ44" s="19" t="n">
        <f aca="false">AK44-AS44</f>
        <v>17.5</v>
      </c>
      <c r="BA44" s="19" t="n">
        <f aca="false">AL44-AT44</f>
        <v>10.5</v>
      </c>
      <c r="BB44" s="19" t="n">
        <f aca="false">AM44-AU44</f>
        <v>7</v>
      </c>
      <c r="BC44" s="19" t="n">
        <f aca="false">AN44-AV44</f>
        <v>7</v>
      </c>
    </row>
    <row r="45" customFormat="false" ht="15" hidden="false" customHeight="false" outlineLevel="0" collapsed="false">
      <c r="B45" s="18" t="n">
        <v>41</v>
      </c>
      <c r="C45" s="18" t="n">
        <f aca="false">RM_TERM-B45+1</f>
        <v>320</v>
      </c>
      <c r="D45" s="19" t="n">
        <f aca="false">K44</f>
        <v>190.161604609449</v>
      </c>
      <c r="E45" s="19" t="n">
        <f aca="false">D45*(1-(1-RM_CDR)^(1/12))</f>
        <v>0.159198989953072</v>
      </c>
      <c r="F45" s="19" t="n">
        <f aca="false">D45-E45</f>
        <v>190.002405619496</v>
      </c>
      <c r="G45" s="19" t="n">
        <f aca="false">IF(F45&gt;0,F45*(RM_WAC/12)/(1-(1+RM_WAC/12)^(-C45)),0)</f>
        <v>1.3621630661777</v>
      </c>
      <c r="H45" s="19" t="n">
        <f aca="false">F45*RM_WAC/12</f>
        <v>1.17168150132023</v>
      </c>
      <c r="I45" s="19" t="n">
        <f aca="false">G45-H45+IF(C45&lt;=1,(F45-(G45-H45)-J45),0)</f>
        <v>0.190481564857477</v>
      </c>
      <c r="J45" s="19" t="n">
        <f aca="false">(F45-(G45-H45))*(1-(1-RM_CPR)^(1/12))</f>
        <v>2.55333994460389</v>
      </c>
      <c r="K45" s="19" t="n">
        <f aca="false">IF(C45&lt;=1,0,(F45-(G45-H45)-J45))</f>
        <v>187.258584110035</v>
      </c>
      <c r="L45" s="19" t="n">
        <f aca="false">E45*(1-RM_SEV)</f>
        <v>0.111439292967151</v>
      </c>
      <c r="M45" s="19" t="n">
        <f aca="false">E45-L45</f>
        <v>0.0477596969859217</v>
      </c>
      <c r="N45" s="19" t="n">
        <f aca="false">H45-D45*(RM_SERV+RM_TR)/12</f>
        <v>1.13047982032151</v>
      </c>
      <c r="O45" s="19" t="n">
        <f aca="false">T45*RM_A1_CP/12+U45*RM_A2_CP/12+V45*RM_A3_CP/12+W45*RM_M1_CP/12+X45*RM_B1_CP/12+Y45*RM_B2_CP/12+Z45*RM_B3_CP/12</f>
        <v>0.92883748817743</v>
      </c>
      <c r="P45" s="19" t="n">
        <f aca="false">MAX(0,N45-O45)</f>
        <v>0.201642332144082</v>
      </c>
      <c r="Q45" s="19" t="n">
        <f aca="false">MIN(P45,M45)</f>
        <v>0.0477596969859217</v>
      </c>
      <c r="R45" s="19" t="n">
        <f aca="false">P45-Q45</f>
        <v>0.15388263515816</v>
      </c>
      <c r="S45" s="19" t="n">
        <f aca="false">I45+J45+L45+Q45</f>
        <v>2.90302049941443</v>
      </c>
      <c r="T45" s="19" t="n">
        <f aca="false">AW44</f>
        <v>85.1616046094492</v>
      </c>
      <c r="U45" s="19" t="n">
        <f aca="false">AX44</f>
        <v>28</v>
      </c>
      <c r="V45" s="19" t="n">
        <f aca="false">AY44</f>
        <v>35</v>
      </c>
      <c r="W45" s="19" t="n">
        <f aca="false">AZ44</f>
        <v>17.5</v>
      </c>
      <c r="X45" s="19" t="n">
        <f aca="false">BA44</f>
        <v>10.5</v>
      </c>
      <c r="Y45" s="19" t="n">
        <f aca="false">BB44</f>
        <v>7</v>
      </c>
      <c r="Z45" s="19" t="n">
        <f aca="false">BC44</f>
        <v>7</v>
      </c>
      <c r="AA45" s="19" t="n">
        <f aca="false">MIN(T45,MAX(0,S45-(0)))</f>
        <v>2.90302049941443</v>
      </c>
      <c r="AB45" s="19" t="n">
        <f aca="false">MIN(U45,MAX(0,S45-(T45)))</f>
        <v>0</v>
      </c>
      <c r="AC45" s="19" t="n">
        <f aca="false">MIN(V45,MAX(0,S45-(T45+U45)))</f>
        <v>0</v>
      </c>
      <c r="AD45" s="19" t="n">
        <f aca="false">MIN(W45,MAX(0,S45-(T45+U45+V45)))</f>
        <v>0</v>
      </c>
      <c r="AE45" s="19" t="n">
        <f aca="false">MIN(X45,MAX(0,S45-(T45+U45+V45+W45)))</f>
        <v>0</v>
      </c>
      <c r="AF45" s="19" t="n">
        <f aca="false">MIN(Y45,MAX(0,S45-(T45+U45+V45+W45+X45)))</f>
        <v>0</v>
      </c>
      <c r="AG45" s="19" t="n">
        <f aca="false">MIN(Z45,MAX(0,S45-(T45+U45+V45+W45+X45+Y45)))</f>
        <v>0</v>
      </c>
      <c r="AH45" s="19" t="n">
        <f aca="false">T45-AA45</f>
        <v>82.2585841100348</v>
      </c>
      <c r="AI45" s="19" t="n">
        <f aca="false">U45-AB45</f>
        <v>28</v>
      </c>
      <c r="AJ45" s="19" t="n">
        <f aca="false">V45-AC45</f>
        <v>35</v>
      </c>
      <c r="AK45" s="19" t="n">
        <f aca="false">W45-AD45</f>
        <v>17.5</v>
      </c>
      <c r="AL45" s="19" t="n">
        <f aca="false">X45-AE45</f>
        <v>10.5</v>
      </c>
      <c r="AM45" s="19" t="n">
        <f aca="false">Y45-AF45</f>
        <v>7</v>
      </c>
      <c r="AN45" s="19" t="n">
        <f aca="false">Z45-AG45</f>
        <v>7</v>
      </c>
      <c r="AO45" s="19" t="n">
        <f aca="false">M45-Q45</f>
        <v>0</v>
      </c>
      <c r="AP45" s="19" t="n">
        <f aca="false">MIN(AH45,MAX(0,AO45-(AI45+AJ45+AK45+AL45+AM45+AN45)))</f>
        <v>0</v>
      </c>
      <c r="AQ45" s="19" t="n">
        <f aca="false">MIN(AI45,MAX(0,AO45-(AJ45+AK45+AL45+AM45+AN45)))</f>
        <v>0</v>
      </c>
      <c r="AR45" s="19" t="n">
        <f aca="false">MIN(AJ45,MAX(0,AO45-(AK45+AL45+AM45+AN45)))</f>
        <v>0</v>
      </c>
      <c r="AS45" s="19" t="n">
        <f aca="false">MIN(AK45,MAX(0,AO45-(AL45+AM45+AN45)))</f>
        <v>0</v>
      </c>
      <c r="AT45" s="19" t="n">
        <f aca="false">MIN(AL45,MAX(0,AO45-(AM45+AN45)))</f>
        <v>0</v>
      </c>
      <c r="AU45" s="19" t="n">
        <f aca="false">MIN(AM45,MAX(0,AO45-(AN45)))</f>
        <v>0</v>
      </c>
      <c r="AV45" s="19" t="n">
        <f aca="false">MIN(AN45,MAX(0,AO45-(0)))</f>
        <v>0</v>
      </c>
      <c r="AW45" s="19" t="n">
        <f aca="false">AH45-AP45</f>
        <v>82.2585841100348</v>
      </c>
      <c r="AX45" s="19" t="n">
        <f aca="false">AI45-AQ45</f>
        <v>28</v>
      </c>
      <c r="AY45" s="19" t="n">
        <f aca="false">AJ45-AR45</f>
        <v>35</v>
      </c>
      <c r="AZ45" s="19" t="n">
        <f aca="false">AK45-AS45</f>
        <v>17.5</v>
      </c>
      <c r="BA45" s="19" t="n">
        <f aca="false">AL45-AT45</f>
        <v>10.5</v>
      </c>
      <c r="BB45" s="19" t="n">
        <f aca="false">AM45-AU45</f>
        <v>7</v>
      </c>
      <c r="BC45" s="19" t="n">
        <f aca="false">AN45-AV45</f>
        <v>7</v>
      </c>
    </row>
    <row r="46" customFormat="false" ht="15" hidden="false" customHeight="false" outlineLevel="0" collapsed="false">
      <c r="B46" s="18" t="n">
        <v>42</v>
      </c>
      <c r="C46" s="18" t="n">
        <f aca="false">RM_TERM-B46+1</f>
        <v>319</v>
      </c>
      <c r="D46" s="19" t="n">
        <f aca="false">K45</f>
        <v>187.258584110035</v>
      </c>
      <c r="E46" s="19" t="n">
        <f aca="false">D46*(1-(1-RM_CDR)^(1/12))</f>
        <v>0.1567686469179</v>
      </c>
      <c r="F46" s="19" t="n">
        <f aca="false">D46-E46</f>
        <v>187.101815463117</v>
      </c>
      <c r="G46" s="19" t="n">
        <f aca="false">IF(F46&gt;0,F46*(RM_WAC/12)/(1-(1+RM_WAC/12)^(-C46)),0)</f>
        <v>1.34271428893629</v>
      </c>
      <c r="H46" s="19" t="n">
        <f aca="false">F46*RM_WAC/12</f>
        <v>1.15379452868922</v>
      </c>
      <c r="I46" s="19" t="n">
        <f aca="false">G46-H46+IF(C46&lt;=1,(F46-(G46-H46)-J46),0)</f>
        <v>0.188919760247074</v>
      </c>
      <c r="J46" s="19" t="n">
        <f aca="false">(F46-(G46-H46))*(1-(1-RM_CPR)^(1/12))</f>
        <v>2.51434236882999</v>
      </c>
      <c r="K46" s="19" t="n">
        <f aca="false">IF(C46&lt;=1,0,(F46-(G46-H46)-J46))</f>
        <v>184.39855333404</v>
      </c>
      <c r="L46" s="19" t="n">
        <f aca="false">E46*(1-RM_SEV)</f>
        <v>0.10973805284253</v>
      </c>
      <c r="M46" s="19" t="n">
        <f aca="false">E46-L46</f>
        <v>0.0470305940753699</v>
      </c>
      <c r="N46" s="19" t="n">
        <f aca="false">H46-D46*(RM_SERV+RM_TR)/12</f>
        <v>1.11322183546538</v>
      </c>
      <c r="O46" s="19" t="n">
        <f aca="false">T46*RM_A1_CP/12+U46*RM_A2_CP/12+V46*RM_A3_CP/12+W46*RM_M1_CP/12+X46*RM_B1_CP/12+Y46*RM_B2_CP/12+Z46*RM_B3_CP/12</f>
        <v>0.915290059180162</v>
      </c>
      <c r="P46" s="19" t="n">
        <f aca="false">MAX(0,N46-O46)</f>
        <v>0.197931776285217</v>
      </c>
      <c r="Q46" s="19" t="n">
        <f aca="false">MIN(P46,M46)</f>
        <v>0.0470305940753699</v>
      </c>
      <c r="R46" s="19" t="n">
        <f aca="false">P46-Q46</f>
        <v>0.150901182209847</v>
      </c>
      <c r="S46" s="19" t="n">
        <f aca="false">I46+J46+L46+Q46</f>
        <v>2.86003077599496</v>
      </c>
      <c r="T46" s="19" t="n">
        <f aca="false">AW45</f>
        <v>82.2585841100348</v>
      </c>
      <c r="U46" s="19" t="n">
        <f aca="false">AX45</f>
        <v>28</v>
      </c>
      <c r="V46" s="19" t="n">
        <f aca="false">AY45</f>
        <v>35</v>
      </c>
      <c r="W46" s="19" t="n">
        <f aca="false">AZ45</f>
        <v>17.5</v>
      </c>
      <c r="X46" s="19" t="n">
        <f aca="false">BA45</f>
        <v>10.5</v>
      </c>
      <c r="Y46" s="19" t="n">
        <f aca="false">BB45</f>
        <v>7</v>
      </c>
      <c r="Z46" s="19" t="n">
        <f aca="false">BC45</f>
        <v>7</v>
      </c>
      <c r="AA46" s="19" t="n">
        <f aca="false">MIN(T46,MAX(0,S46-(0)))</f>
        <v>2.86003077599496</v>
      </c>
      <c r="AB46" s="19" t="n">
        <f aca="false">MIN(U46,MAX(0,S46-(T46)))</f>
        <v>0</v>
      </c>
      <c r="AC46" s="19" t="n">
        <f aca="false">MIN(V46,MAX(0,S46-(T46+U46)))</f>
        <v>0</v>
      </c>
      <c r="AD46" s="19" t="n">
        <f aca="false">MIN(W46,MAX(0,S46-(T46+U46+V46)))</f>
        <v>0</v>
      </c>
      <c r="AE46" s="19" t="n">
        <f aca="false">MIN(X46,MAX(0,S46-(T46+U46+V46+W46)))</f>
        <v>0</v>
      </c>
      <c r="AF46" s="19" t="n">
        <f aca="false">MIN(Y46,MAX(0,S46-(T46+U46+V46+W46+X46)))</f>
        <v>0</v>
      </c>
      <c r="AG46" s="19" t="n">
        <f aca="false">MIN(Z46,MAX(0,S46-(T46+U46+V46+W46+X46+Y46)))</f>
        <v>0</v>
      </c>
      <c r="AH46" s="19" t="n">
        <f aca="false">T46-AA46</f>
        <v>79.3985533340399</v>
      </c>
      <c r="AI46" s="19" t="n">
        <f aca="false">U46-AB46</f>
        <v>28</v>
      </c>
      <c r="AJ46" s="19" t="n">
        <f aca="false">V46-AC46</f>
        <v>35</v>
      </c>
      <c r="AK46" s="19" t="n">
        <f aca="false">W46-AD46</f>
        <v>17.5</v>
      </c>
      <c r="AL46" s="19" t="n">
        <f aca="false">X46-AE46</f>
        <v>10.5</v>
      </c>
      <c r="AM46" s="19" t="n">
        <f aca="false">Y46-AF46</f>
        <v>7</v>
      </c>
      <c r="AN46" s="19" t="n">
        <f aca="false">Z46-AG46</f>
        <v>7</v>
      </c>
      <c r="AO46" s="19" t="n">
        <f aca="false">M46-Q46</f>
        <v>0</v>
      </c>
      <c r="AP46" s="19" t="n">
        <f aca="false">MIN(AH46,MAX(0,AO46-(AI46+AJ46+AK46+AL46+AM46+AN46)))</f>
        <v>0</v>
      </c>
      <c r="AQ46" s="19" t="n">
        <f aca="false">MIN(AI46,MAX(0,AO46-(AJ46+AK46+AL46+AM46+AN46)))</f>
        <v>0</v>
      </c>
      <c r="AR46" s="19" t="n">
        <f aca="false">MIN(AJ46,MAX(0,AO46-(AK46+AL46+AM46+AN46)))</f>
        <v>0</v>
      </c>
      <c r="AS46" s="19" t="n">
        <f aca="false">MIN(AK46,MAX(0,AO46-(AL46+AM46+AN46)))</f>
        <v>0</v>
      </c>
      <c r="AT46" s="19" t="n">
        <f aca="false">MIN(AL46,MAX(0,AO46-(AM46+AN46)))</f>
        <v>0</v>
      </c>
      <c r="AU46" s="19" t="n">
        <f aca="false">MIN(AM46,MAX(0,AO46-(AN46)))</f>
        <v>0</v>
      </c>
      <c r="AV46" s="19" t="n">
        <f aca="false">MIN(AN46,MAX(0,AO46-(0)))</f>
        <v>0</v>
      </c>
      <c r="AW46" s="19" t="n">
        <f aca="false">AH46-AP46</f>
        <v>79.3985533340399</v>
      </c>
      <c r="AX46" s="19" t="n">
        <f aca="false">AI46-AQ46</f>
        <v>28</v>
      </c>
      <c r="AY46" s="19" t="n">
        <f aca="false">AJ46-AR46</f>
        <v>35</v>
      </c>
      <c r="AZ46" s="19" t="n">
        <f aca="false">AK46-AS46</f>
        <v>17.5</v>
      </c>
      <c r="BA46" s="19" t="n">
        <f aca="false">AL46-AT46</f>
        <v>10.5</v>
      </c>
      <c r="BB46" s="19" t="n">
        <f aca="false">AM46-AU46</f>
        <v>7</v>
      </c>
      <c r="BC46" s="19" t="n">
        <f aca="false">AN46-AV46</f>
        <v>7</v>
      </c>
    </row>
    <row r="47" customFormat="false" ht="15" hidden="false" customHeight="false" outlineLevel="0" collapsed="false">
      <c r="B47" s="18" t="n">
        <v>43</v>
      </c>
      <c r="C47" s="18" t="n">
        <f aca="false">RM_TERM-B47+1</f>
        <v>318</v>
      </c>
      <c r="D47" s="19" t="n">
        <f aca="false">K46</f>
        <v>184.39855333404</v>
      </c>
      <c r="E47" s="19" t="n">
        <f aca="false">D47*(1-(1-RM_CDR)^(1/12))</f>
        <v>0.154374293905848</v>
      </c>
      <c r="F47" s="19" t="n">
        <f aca="false">D47-E47</f>
        <v>184.244179040134</v>
      </c>
      <c r="G47" s="19" t="n">
        <f aca="false">IF(F47&gt;0,F47*(RM_WAC/12)/(1-(1+RM_WAC/12)^(-C47)),0)</f>
        <v>1.32354319866613</v>
      </c>
      <c r="H47" s="19" t="n">
        <f aca="false">F47*RM_WAC/12</f>
        <v>1.13617243741416</v>
      </c>
      <c r="I47" s="19" t="n">
        <f aca="false">G47-H47+IF(C47&lt;=1,(F47-(G47-H47)-J47),0)</f>
        <v>0.187370761251969</v>
      </c>
      <c r="J47" s="19" t="n">
        <f aca="false">(F47-(G47-H47))*(1-(1-RM_CPR)^(1/12))</f>
        <v>2.47592243214124</v>
      </c>
      <c r="K47" s="19" t="n">
        <f aca="false">IF(C47&lt;=1,0,(F47-(G47-H47)-J47))</f>
        <v>181.580885846741</v>
      </c>
      <c r="L47" s="19" t="n">
        <f aca="false">E47*(1-RM_SEV)</f>
        <v>0.108062005734094</v>
      </c>
      <c r="M47" s="19" t="n">
        <f aca="false">E47-L47</f>
        <v>0.0463122881717546</v>
      </c>
      <c r="N47" s="19" t="n">
        <f aca="false">H47-D47*(RM_SERV+RM_TR)/12</f>
        <v>1.09621941752512</v>
      </c>
      <c r="O47" s="19" t="n">
        <f aca="false">T47*RM_A1_CP/12+U47*RM_A2_CP/12+V47*RM_A3_CP/12+W47*RM_M1_CP/12+X47*RM_B1_CP/12+Y47*RM_B2_CP/12+Z47*RM_B3_CP/12</f>
        <v>0.901943248892186</v>
      </c>
      <c r="P47" s="19" t="n">
        <f aca="false">MAX(0,N47-O47)</f>
        <v>0.194276168632931</v>
      </c>
      <c r="Q47" s="19" t="n">
        <f aca="false">MIN(P47,M47)</f>
        <v>0.0463122881717546</v>
      </c>
      <c r="R47" s="19" t="n">
        <f aca="false">P47-Q47</f>
        <v>0.147963880461177</v>
      </c>
      <c r="S47" s="19" t="n">
        <f aca="false">I47+J47+L47+Q47</f>
        <v>2.81766748729905</v>
      </c>
      <c r="T47" s="19" t="n">
        <f aca="false">AW46</f>
        <v>79.3985533340399</v>
      </c>
      <c r="U47" s="19" t="n">
        <f aca="false">AX46</f>
        <v>28</v>
      </c>
      <c r="V47" s="19" t="n">
        <f aca="false">AY46</f>
        <v>35</v>
      </c>
      <c r="W47" s="19" t="n">
        <f aca="false">AZ46</f>
        <v>17.5</v>
      </c>
      <c r="X47" s="19" t="n">
        <f aca="false">BA46</f>
        <v>10.5</v>
      </c>
      <c r="Y47" s="19" t="n">
        <f aca="false">BB46</f>
        <v>7</v>
      </c>
      <c r="Z47" s="19" t="n">
        <f aca="false">BC46</f>
        <v>7</v>
      </c>
      <c r="AA47" s="19" t="n">
        <f aca="false">MIN(T47,MAX(0,S47-(0)))</f>
        <v>2.81766748729905</v>
      </c>
      <c r="AB47" s="19" t="n">
        <f aca="false">MIN(U47,MAX(0,S47-(T47)))</f>
        <v>0</v>
      </c>
      <c r="AC47" s="19" t="n">
        <f aca="false">MIN(V47,MAX(0,S47-(T47+U47)))</f>
        <v>0</v>
      </c>
      <c r="AD47" s="19" t="n">
        <f aca="false">MIN(W47,MAX(0,S47-(T47+U47+V47)))</f>
        <v>0</v>
      </c>
      <c r="AE47" s="19" t="n">
        <f aca="false">MIN(X47,MAX(0,S47-(T47+U47+V47+W47)))</f>
        <v>0</v>
      </c>
      <c r="AF47" s="19" t="n">
        <f aca="false">MIN(Y47,MAX(0,S47-(T47+U47+V47+W47+X47)))</f>
        <v>0</v>
      </c>
      <c r="AG47" s="19" t="n">
        <f aca="false">MIN(Z47,MAX(0,S47-(T47+U47+V47+W47+X47+Y47)))</f>
        <v>0</v>
      </c>
      <c r="AH47" s="19" t="n">
        <f aca="false">T47-AA47</f>
        <v>76.5808858467408</v>
      </c>
      <c r="AI47" s="19" t="n">
        <f aca="false">U47-AB47</f>
        <v>28</v>
      </c>
      <c r="AJ47" s="19" t="n">
        <f aca="false">V47-AC47</f>
        <v>35</v>
      </c>
      <c r="AK47" s="19" t="n">
        <f aca="false">W47-AD47</f>
        <v>17.5</v>
      </c>
      <c r="AL47" s="19" t="n">
        <f aca="false">X47-AE47</f>
        <v>10.5</v>
      </c>
      <c r="AM47" s="19" t="n">
        <f aca="false">Y47-AF47</f>
        <v>7</v>
      </c>
      <c r="AN47" s="19" t="n">
        <f aca="false">Z47-AG47</f>
        <v>7</v>
      </c>
      <c r="AO47" s="19" t="n">
        <f aca="false">M47-Q47</f>
        <v>0</v>
      </c>
      <c r="AP47" s="19" t="n">
        <f aca="false">MIN(AH47,MAX(0,AO47-(AI47+AJ47+AK47+AL47+AM47+AN47)))</f>
        <v>0</v>
      </c>
      <c r="AQ47" s="19" t="n">
        <f aca="false">MIN(AI47,MAX(0,AO47-(AJ47+AK47+AL47+AM47+AN47)))</f>
        <v>0</v>
      </c>
      <c r="AR47" s="19" t="n">
        <f aca="false">MIN(AJ47,MAX(0,AO47-(AK47+AL47+AM47+AN47)))</f>
        <v>0</v>
      </c>
      <c r="AS47" s="19" t="n">
        <f aca="false">MIN(AK47,MAX(0,AO47-(AL47+AM47+AN47)))</f>
        <v>0</v>
      </c>
      <c r="AT47" s="19" t="n">
        <f aca="false">MIN(AL47,MAX(0,AO47-(AM47+AN47)))</f>
        <v>0</v>
      </c>
      <c r="AU47" s="19" t="n">
        <f aca="false">MIN(AM47,MAX(0,AO47-(AN47)))</f>
        <v>0</v>
      </c>
      <c r="AV47" s="19" t="n">
        <f aca="false">MIN(AN47,MAX(0,AO47-(0)))</f>
        <v>0</v>
      </c>
      <c r="AW47" s="19" t="n">
        <f aca="false">AH47-AP47</f>
        <v>76.5808858467408</v>
      </c>
      <c r="AX47" s="19" t="n">
        <f aca="false">AI47-AQ47</f>
        <v>28</v>
      </c>
      <c r="AY47" s="19" t="n">
        <f aca="false">AJ47-AR47</f>
        <v>35</v>
      </c>
      <c r="AZ47" s="19" t="n">
        <f aca="false">AK47-AS47</f>
        <v>17.5</v>
      </c>
      <c r="BA47" s="19" t="n">
        <f aca="false">AL47-AT47</f>
        <v>10.5</v>
      </c>
      <c r="BB47" s="19" t="n">
        <f aca="false">AM47-AU47</f>
        <v>7</v>
      </c>
      <c r="BC47" s="19" t="n">
        <f aca="false">AN47-AV47</f>
        <v>7</v>
      </c>
    </row>
    <row r="48" customFormat="false" ht="15" hidden="false" customHeight="false" outlineLevel="0" collapsed="false">
      <c r="B48" s="18" t="n">
        <v>44</v>
      </c>
      <c r="C48" s="18" t="n">
        <f aca="false">RM_TERM-B48+1</f>
        <v>317</v>
      </c>
      <c r="D48" s="19" t="n">
        <f aca="false">K47</f>
        <v>181.580885846741</v>
      </c>
      <c r="E48" s="19" t="n">
        <f aca="false">D48*(1-(1-RM_CDR)^(1/12))</f>
        <v>0.152015406479952</v>
      </c>
      <c r="F48" s="19" t="n">
        <f aca="false">D48-E48</f>
        <v>181.428870440261</v>
      </c>
      <c r="G48" s="19" t="n">
        <f aca="false">IF(F48&gt;0,F48*(RM_WAC/12)/(1-(1+RM_WAC/12)^(-C48)),0)</f>
        <v>1.30464583059076</v>
      </c>
      <c r="H48" s="19" t="n">
        <f aca="false">F48*RM_WAC/12</f>
        <v>1.11881136771494</v>
      </c>
      <c r="I48" s="19" t="n">
        <f aca="false">G48-H48+IF(C48&lt;=1,(F48-(G48-H48)-J48),0)</f>
        <v>0.185834462875814</v>
      </c>
      <c r="J48" s="19" t="n">
        <f aca="false">(F48-(G48-H48))*(1-(1-RM_CPR)^(1/12))</f>
        <v>2.43807171623803</v>
      </c>
      <c r="K48" s="19" t="n">
        <f aca="false">IF(C48&lt;=1,0,(F48-(G48-H48)-J48))</f>
        <v>178.804964261147</v>
      </c>
      <c r="L48" s="19" t="n">
        <f aca="false">E48*(1-RM_SEV)</f>
        <v>0.106410784535966</v>
      </c>
      <c r="M48" s="19" t="n">
        <f aca="false">E48-L48</f>
        <v>0.0456046219439855</v>
      </c>
      <c r="N48" s="19" t="n">
        <f aca="false">H48-D48*(RM_SERV+RM_TR)/12</f>
        <v>1.07946884244815</v>
      </c>
      <c r="O48" s="19" t="n">
        <f aca="false">T48*RM_A1_CP/12+U48*RM_A2_CP/12+V48*RM_A3_CP/12+W48*RM_M1_CP/12+X48*RM_B1_CP/12+Y48*RM_B2_CP/12+Z48*RM_B3_CP/12</f>
        <v>0.888794133951457</v>
      </c>
      <c r="P48" s="19" t="n">
        <f aca="false">MAX(0,N48-O48)</f>
        <v>0.190674708496691</v>
      </c>
      <c r="Q48" s="19" t="n">
        <f aca="false">MIN(P48,M48)</f>
        <v>0.0456046219439855</v>
      </c>
      <c r="R48" s="19" t="n">
        <f aca="false">P48-Q48</f>
        <v>0.145070086552705</v>
      </c>
      <c r="S48" s="19" t="n">
        <f aca="false">I48+J48+L48+Q48</f>
        <v>2.7759215855938</v>
      </c>
      <c r="T48" s="19" t="n">
        <f aca="false">AW47</f>
        <v>76.5808858467408</v>
      </c>
      <c r="U48" s="19" t="n">
        <f aca="false">AX47</f>
        <v>28</v>
      </c>
      <c r="V48" s="19" t="n">
        <f aca="false">AY47</f>
        <v>35</v>
      </c>
      <c r="W48" s="19" t="n">
        <f aca="false">AZ47</f>
        <v>17.5</v>
      </c>
      <c r="X48" s="19" t="n">
        <f aca="false">BA47</f>
        <v>10.5</v>
      </c>
      <c r="Y48" s="19" t="n">
        <f aca="false">BB47</f>
        <v>7</v>
      </c>
      <c r="Z48" s="19" t="n">
        <f aca="false">BC47</f>
        <v>7</v>
      </c>
      <c r="AA48" s="19" t="n">
        <f aca="false">MIN(T48,MAX(0,S48-(0)))</f>
        <v>2.7759215855938</v>
      </c>
      <c r="AB48" s="19" t="n">
        <f aca="false">MIN(U48,MAX(0,S48-(T48)))</f>
        <v>0</v>
      </c>
      <c r="AC48" s="19" t="n">
        <f aca="false">MIN(V48,MAX(0,S48-(T48+U48)))</f>
        <v>0</v>
      </c>
      <c r="AD48" s="19" t="n">
        <f aca="false">MIN(W48,MAX(0,S48-(T48+U48+V48)))</f>
        <v>0</v>
      </c>
      <c r="AE48" s="19" t="n">
        <f aca="false">MIN(X48,MAX(0,S48-(T48+U48+V48+W48)))</f>
        <v>0</v>
      </c>
      <c r="AF48" s="19" t="n">
        <f aca="false">MIN(Y48,MAX(0,S48-(T48+U48+V48+W48+X48)))</f>
        <v>0</v>
      </c>
      <c r="AG48" s="19" t="n">
        <f aca="false">MIN(Z48,MAX(0,S48-(T48+U48+V48+W48+X48+Y48)))</f>
        <v>0</v>
      </c>
      <c r="AH48" s="19" t="n">
        <f aca="false">T48-AA48</f>
        <v>73.804964261147</v>
      </c>
      <c r="AI48" s="19" t="n">
        <f aca="false">U48-AB48</f>
        <v>28</v>
      </c>
      <c r="AJ48" s="19" t="n">
        <f aca="false">V48-AC48</f>
        <v>35</v>
      </c>
      <c r="AK48" s="19" t="n">
        <f aca="false">W48-AD48</f>
        <v>17.5</v>
      </c>
      <c r="AL48" s="19" t="n">
        <f aca="false">X48-AE48</f>
        <v>10.5</v>
      </c>
      <c r="AM48" s="19" t="n">
        <f aca="false">Y48-AF48</f>
        <v>7</v>
      </c>
      <c r="AN48" s="19" t="n">
        <f aca="false">Z48-AG48</f>
        <v>7</v>
      </c>
      <c r="AO48" s="19" t="n">
        <f aca="false">M48-Q48</f>
        <v>0</v>
      </c>
      <c r="AP48" s="19" t="n">
        <f aca="false">MIN(AH48,MAX(0,AO48-(AI48+AJ48+AK48+AL48+AM48+AN48)))</f>
        <v>0</v>
      </c>
      <c r="AQ48" s="19" t="n">
        <f aca="false">MIN(AI48,MAX(0,AO48-(AJ48+AK48+AL48+AM48+AN48)))</f>
        <v>0</v>
      </c>
      <c r="AR48" s="19" t="n">
        <f aca="false">MIN(AJ48,MAX(0,AO48-(AK48+AL48+AM48+AN48)))</f>
        <v>0</v>
      </c>
      <c r="AS48" s="19" t="n">
        <f aca="false">MIN(AK48,MAX(0,AO48-(AL48+AM48+AN48)))</f>
        <v>0</v>
      </c>
      <c r="AT48" s="19" t="n">
        <f aca="false">MIN(AL48,MAX(0,AO48-(AM48+AN48)))</f>
        <v>0</v>
      </c>
      <c r="AU48" s="19" t="n">
        <f aca="false">MIN(AM48,MAX(0,AO48-(AN48)))</f>
        <v>0</v>
      </c>
      <c r="AV48" s="19" t="n">
        <f aca="false">MIN(AN48,MAX(0,AO48-(0)))</f>
        <v>0</v>
      </c>
      <c r="AW48" s="19" t="n">
        <f aca="false">AH48-AP48</f>
        <v>73.804964261147</v>
      </c>
      <c r="AX48" s="19" t="n">
        <f aca="false">AI48-AQ48</f>
        <v>28</v>
      </c>
      <c r="AY48" s="19" t="n">
        <f aca="false">AJ48-AR48</f>
        <v>35</v>
      </c>
      <c r="AZ48" s="19" t="n">
        <f aca="false">AK48-AS48</f>
        <v>17.5</v>
      </c>
      <c r="BA48" s="19" t="n">
        <f aca="false">AL48-AT48</f>
        <v>10.5</v>
      </c>
      <c r="BB48" s="19" t="n">
        <f aca="false">AM48-AU48</f>
        <v>7</v>
      </c>
      <c r="BC48" s="19" t="n">
        <f aca="false">AN48-AV48</f>
        <v>7</v>
      </c>
    </row>
    <row r="49" customFormat="false" ht="15" hidden="false" customHeight="false" outlineLevel="0" collapsed="false">
      <c r="B49" s="18" t="n">
        <v>45</v>
      </c>
      <c r="C49" s="18" t="n">
        <f aca="false">RM_TERM-B49+1</f>
        <v>316</v>
      </c>
      <c r="D49" s="19" t="n">
        <f aca="false">K48</f>
        <v>178.804964261147</v>
      </c>
      <c r="E49" s="19" t="n">
        <f aca="false">D49*(1-(1-RM_CDR)^(1/12))</f>
        <v>0.149691467777798</v>
      </c>
      <c r="F49" s="19" t="n">
        <f aca="false">D49-E49</f>
        <v>178.655272793369</v>
      </c>
      <c r="G49" s="19" t="n">
        <f aca="false">IF(F49&gt;0,F49*(RM_WAC/12)/(1-(1+RM_WAC/12)^(-C49)),0)</f>
        <v>1.28601827654226</v>
      </c>
      <c r="H49" s="19" t="n">
        <f aca="false">F49*RM_WAC/12</f>
        <v>1.10170751555911</v>
      </c>
      <c r="I49" s="19" t="n">
        <f aca="false">G49-H49+IF(C49&lt;=1,(F49-(G49-H49)-J49),0)</f>
        <v>0.184310760983148</v>
      </c>
      <c r="J49" s="19" t="n">
        <f aca="false">(F49-(G49-H49))*(1-(1-RM_CPR)^(1/12))</f>
        <v>2.40078192441693</v>
      </c>
      <c r="K49" s="19" t="n">
        <f aca="false">IF(C49&lt;=1,0,(F49-(G49-H49)-J49))</f>
        <v>176.070180107969</v>
      </c>
      <c r="L49" s="19" t="n">
        <f aca="false">E49*(1-RM_SEV)</f>
        <v>0.104784027444459</v>
      </c>
      <c r="M49" s="19" t="n">
        <f aca="false">E49-L49</f>
        <v>0.0449074403333395</v>
      </c>
      <c r="N49" s="19" t="n">
        <f aca="false">H49-D49*(RM_SERV+RM_TR)/12</f>
        <v>1.06296643996919</v>
      </c>
      <c r="O49" s="19" t="n">
        <f aca="false">T49*RM_A1_CP/12+U49*RM_A2_CP/12+V49*RM_A3_CP/12+W49*RM_M1_CP/12+X49*RM_B1_CP/12+Y49*RM_B2_CP/12+Z49*RM_B3_CP/12</f>
        <v>0.875839833218686</v>
      </c>
      <c r="P49" s="19" t="n">
        <f aca="false">MAX(0,N49-O49)</f>
        <v>0.187126606750509</v>
      </c>
      <c r="Q49" s="19" t="n">
        <f aca="false">MIN(P49,M49)</f>
        <v>0.0449074403333395</v>
      </c>
      <c r="R49" s="19" t="n">
        <f aca="false">P49-Q49</f>
        <v>0.142219166417169</v>
      </c>
      <c r="S49" s="19" t="n">
        <f aca="false">I49+J49+L49+Q49</f>
        <v>2.73478415317787</v>
      </c>
      <c r="T49" s="19" t="n">
        <f aca="false">AW48</f>
        <v>73.804964261147</v>
      </c>
      <c r="U49" s="19" t="n">
        <f aca="false">AX48</f>
        <v>28</v>
      </c>
      <c r="V49" s="19" t="n">
        <f aca="false">AY48</f>
        <v>35</v>
      </c>
      <c r="W49" s="19" t="n">
        <f aca="false">AZ48</f>
        <v>17.5</v>
      </c>
      <c r="X49" s="19" t="n">
        <f aca="false">BA48</f>
        <v>10.5</v>
      </c>
      <c r="Y49" s="19" t="n">
        <f aca="false">BB48</f>
        <v>7</v>
      </c>
      <c r="Z49" s="19" t="n">
        <f aca="false">BC48</f>
        <v>7</v>
      </c>
      <c r="AA49" s="19" t="n">
        <f aca="false">MIN(T49,MAX(0,S49-(0)))</f>
        <v>2.73478415317787</v>
      </c>
      <c r="AB49" s="19" t="n">
        <f aca="false">MIN(U49,MAX(0,S49-(T49)))</f>
        <v>0</v>
      </c>
      <c r="AC49" s="19" t="n">
        <f aca="false">MIN(V49,MAX(0,S49-(T49+U49)))</f>
        <v>0</v>
      </c>
      <c r="AD49" s="19" t="n">
        <f aca="false">MIN(W49,MAX(0,S49-(T49+U49+V49)))</f>
        <v>0</v>
      </c>
      <c r="AE49" s="19" t="n">
        <f aca="false">MIN(X49,MAX(0,S49-(T49+U49+V49+W49)))</f>
        <v>0</v>
      </c>
      <c r="AF49" s="19" t="n">
        <f aca="false">MIN(Y49,MAX(0,S49-(T49+U49+V49+W49+X49)))</f>
        <v>0</v>
      </c>
      <c r="AG49" s="19" t="n">
        <f aca="false">MIN(Z49,MAX(0,S49-(T49+U49+V49+W49+X49+Y49)))</f>
        <v>0</v>
      </c>
      <c r="AH49" s="19" t="n">
        <f aca="false">T49-AA49</f>
        <v>71.0701801079691</v>
      </c>
      <c r="AI49" s="19" t="n">
        <f aca="false">U49-AB49</f>
        <v>28</v>
      </c>
      <c r="AJ49" s="19" t="n">
        <f aca="false">V49-AC49</f>
        <v>35</v>
      </c>
      <c r="AK49" s="19" t="n">
        <f aca="false">W49-AD49</f>
        <v>17.5</v>
      </c>
      <c r="AL49" s="19" t="n">
        <f aca="false">X49-AE49</f>
        <v>10.5</v>
      </c>
      <c r="AM49" s="19" t="n">
        <f aca="false">Y49-AF49</f>
        <v>7</v>
      </c>
      <c r="AN49" s="19" t="n">
        <f aca="false">Z49-AG49</f>
        <v>7</v>
      </c>
      <c r="AO49" s="19" t="n">
        <f aca="false">M49-Q49</f>
        <v>0</v>
      </c>
      <c r="AP49" s="19" t="n">
        <f aca="false">MIN(AH49,MAX(0,AO49-(AI49+AJ49+AK49+AL49+AM49+AN49)))</f>
        <v>0</v>
      </c>
      <c r="AQ49" s="19" t="n">
        <f aca="false">MIN(AI49,MAX(0,AO49-(AJ49+AK49+AL49+AM49+AN49)))</f>
        <v>0</v>
      </c>
      <c r="AR49" s="19" t="n">
        <f aca="false">MIN(AJ49,MAX(0,AO49-(AK49+AL49+AM49+AN49)))</f>
        <v>0</v>
      </c>
      <c r="AS49" s="19" t="n">
        <f aca="false">MIN(AK49,MAX(0,AO49-(AL49+AM49+AN49)))</f>
        <v>0</v>
      </c>
      <c r="AT49" s="19" t="n">
        <f aca="false">MIN(AL49,MAX(0,AO49-(AM49+AN49)))</f>
        <v>0</v>
      </c>
      <c r="AU49" s="19" t="n">
        <f aca="false">MIN(AM49,MAX(0,AO49-(AN49)))</f>
        <v>0</v>
      </c>
      <c r="AV49" s="19" t="n">
        <f aca="false">MIN(AN49,MAX(0,AO49-(0)))</f>
        <v>0</v>
      </c>
      <c r="AW49" s="19" t="n">
        <f aca="false">AH49-AP49</f>
        <v>71.0701801079691</v>
      </c>
      <c r="AX49" s="19" t="n">
        <f aca="false">AI49-AQ49</f>
        <v>28</v>
      </c>
      <c r="AY49" s="19" t="n">
        <f aca="false">AJ49-AR49</f>
        <v>35</v>
      </c>
      <c r="AZ49" s="19" t="n">
        <f aca="false">AK49-AS49</f>
        <v>17.5</v>
      </c>
      <c r="BA49" s="19" t="n">
        <f aca="false">AL49-AT49</f>
        <v>10.5</v>
      </c>
      <c r="BB49" s="19" t="n">
        <f aca="false">AM49-AU49</f>
        <v>7</v>
      </c>
      <c r="BC49" s="19" t="n">
        <f aca="false">AN49-AV49</f>
        <v>7</v>
      </c>
    </row>
    <row r="50" customFormat="false" ht="15" hidden="false" customHeight="false" outlineLevel="0" collapsed="false">
      <c r="B50" s="18" t="n">
        <v>46</v>
      </c>
      <c r="C50" s="18" t="n">
        <f aca="false">RM_TERM-B50+1</f>
        <v>315</v>
      </c>
      <c r="D50" s="19" t="n">
        <f aca="false">K49</f>
        <v>176.070180107969</v>
      </c>
      <c r="E50" s="19" t="n">
        <f aca="false">D50*(1-(1-RM_CDR)^(1/12))</f>
        <v>0.147401968402676</v>
      </c>
      <c r="F50" s="19" t="n">
        <f aca="false">D50-E50</f>
        <v>175.922778139566</v>
      </c>
      <c r="G50" s="19" t="n">
        <f aca="false">IF(F50&gt;0,F50*(RM_WAC/12)/(1-(1+RM_WAC/12)^(-C50)),0)</f>
        <v>1.267656684153</v>
      </c>
      <c r="H50" s="19" t="n">
        <f aca="false">F50*RM_WAC/12</f>
        <v>1.08485713186066</v>
      </c>
      <c r="I50" s="19" t="n">
        <f aca="false">G50-H50+IF(C50&lt;=1,(F50-(G50-H50)-J50),0)</f>
        <v>0.182799552292345</v>
      </c>
      <c r="J50" s="19" t="n">
        <f aca="false">(F50-(G50-H50))*(1-(1-RM_CPR)^(1/12))</f>
        <v>2.36404487982299</v>
      </c>
      <c r="K50" s="19" t="n">
        <f aca="false">IF(C50&lt;=1,0,(F50-(G50-H50)-J50))</f>
        <v>173.375933707451</v>
      </c>
      <c r="L50" s="19" t="n">
        <f aca="false">E50*(1-RM_SEV)</f>
        <v>0.103181377881873</v>
      </c>
      <c r="M50" s="19" t="n">
        <f aca="false">E50-L50</f>
        <v>0.0442205905208028</v>
      </c>
      <c r="N50" s="19" t="n">
        <f aca="false">H50-D50*(RM_SERV+RM_TR)/12</f>
        <v>1.04670859283727</v>
      </c>
      <c r="O50" s="19" t="n">
        <f aca="false">T50*RM_A1_CP/12+U50*RM_A2_CP/12+V50*RM_A3_CP/12+W50*RM_M1_CP/12+X50*RM_B1_CP/12+Y50*RM_B2_CP/12+Z50*RM_B3_CP/12</f>
        <v>0.863077507170523</v>
      </c>
      <c r="P50" s="19" t="n">
        <f aca="false">MAX(0,N50-O50)</f>
        <v>0.183631085666744</v>
      </c>
      <c r="Q50" s="19" t="n">
        <f aca="false">MIN(P50,M50)</f>
        <v>0.0442205905208028</v>
      </c>
      <c r="R50" s="19" t="n">
        <f aca="false">P50-Q50</f>
        <v>0.139410495145941</v>
      </c>
      <c r="S50" s="19" t="n">
        <f aca="false">I50+J50+L50+Q50</f>
        <v>2.69424640051801</v>
      </c>
      <c r="T50" s="19" t="n">
        <f aca="false">AW49</f>
        <v>71.0701801079691</v>
      </c>
      <c r="U50" s="19" t="n">
        <f aca="false">AX49</f>
        <v>28</v>
      </c>
      <c r="V50" s="19" t="n">
        <f aca="false">AY49</f>
        <v>35</v>
      </c>
      <c r="W50" s="19" t="n">
        <f aca="false">AZ49</f>
        <v>17.5</v>
      </c>
      <c r="X50" s="19" t="n">
        <f aca="false">BA49</f>
        <v>10.5</v>
      </c>
      <c r="Y50" s="19" t="n">
        <f aca="false">BB49</f>
        <v>7</v>
      </c>
      <c r="Z50" s="19" t="n">
        <f aca="false">BC49</f>
        <v>7</v>
      </c>
      <c r="AA50" s="19" t="n">
        <f aca="false">MIN(T50,MAX(0,S50-(0)))</f>
        <v>2.69424640051801</v>
      </c>
      <c r="AB50" s="19" t="n">
        <f aca="false">MIN(U50,MAX(0,S50-(T50)))</f>
        <v>0</v>
      </c>
      <c r="AC50" s="19" t="n">
        <f aca="false">MIN(V50,MAX(0,S50-(T50+U50)))</f>
        <v>0</v>
      </c>
      <c r="AD50" s="19" t="n">
        <f aca="false">MIN(W50,MAX(0,S50-(T50+U50+V50)))</f>
        <v>0</v>
      </c>
      <c r="AE50" s="19" t="n">
        <f aca="false">MIN(X50,MAX(0,S50-(T50+U50+V50+W50)))</f>
        <v>0</v>
      </c>
      <c r="AF50" s="19" t="n">
        <f aca="false">MIN(Y50,MAX(0,S50-(T50+U50+V50+W50+X50)))</f>
        <v>0</v>
      </c>
      <c r="AG50" s="19" t="n">
        <f aca="false">MIN(Z50,MAX(0,S50-(T50+U50+V50+W50+X50+Y50)))</f>
        <v>0</v>
      </c>
      <c r="AH50" s="19" t="n">
        <f aca="false">T50-AA50</f>
        <v>68.3759337074511</v>
      </c>
      <c r="AI50" s="19" t="n">
        <f aca="false">U50-AB50</f>
        <v>28</v>
      </c>
      <c r="AJ50" s="19" t="n">
        <f aca="false">V50-AC50</f>
        <v>35</v>
      </c>
      <c r="AK50" s="19" t="n">
        <f aca="false">W50-AD50</f>
        <v>17.5</v>
      </c>
      <c r="AL50" s="19" t="n">
        <f aca="false">X50-AE50</f>
        <v>10.5</v>
      </c>
      <c r="AM50" s="19" t="n">
        <f aca="false">Y50-AF50</f>
        <v>7</v>
      </c>
      <c r="AN50" s="19" t="n">
        <f aca="false">Z50-AG50</f>
        <v>7</v>
      </c>
      <c r="AO50" s="19" t="n">
        <f aca="false">M50-Q50</f>
        <v>0</v>
      </c>
      <c r="AP50" s="19" t="n">
        <f aca="false">MIN(AH50,MAX(0,AO50-(AI50+AJ50+AK50+AL50+AM50+AN50)))</f>
        <v>0</v>
      </c>
      <c r="AQ50" s="19" t="n">
        <f aca="false">MIN(AI50,MAX(0,AO50-(AJ50+AK50+AL50+AM50+AN50)))</f>
        <v>0</v>
      </c>
      <c r="AR50" s="19" t="n">
        <f aca="false">MIN(AJ50,MAX(0,AO50-(AK50+AL50+AM50+AN50)))</f>
        <v>0</v>
      </c>
      <c r="AS50" s="19" t="n">
        <f aca="false">MIN(AK50,MAX(0,AO50-(AL50+AM50+AN50)))</f>
        <v>0</v>
      </c>
      <c r="AT50" s="19" t="n">
        <f aca="false">MIN(AL50,MAX(0,AO50-(AM50+AN50)))</f>
        <v>0</v>
      </c>
      <c r="AU50" s="19" t="n">
        <f aca="false">MIN(AM50,MAX(0,AO50-(AN50)))</f>
        <v>0</v>
      </c>
      <c r="AV50" s="19" t="n">
        <f aca="false">MIN(AN50,MAX(0,AO50-(0)))</f>
        <v>0</v>
      </c>
      <c r="AW50" s="19" t="n">
        <f aca="false">AH50-AP50</f>
        <v>68.3759337074511</v>
      </c>
      <c r="AX50" s="19" t="n">
        <f aca="false">AI50-AQ50</f>
        <v>28</v>
      </c>
      <c r="AY50" s="19" t="n">
        <f aca="false">AJ50-AR50</f>
        <v>35</v>
      </c>
      <c r="AZ50" s="19" t="n">
        <f aca="false">AK50-AS50</f>
        <v>17.5</v>
      </c>
      <c r="BA50" s="19" t="n">
        <f aca="false">AL50-AT50</f>
        <v>10.5</v>
      </c>
      <c r="BB50" s="19" t="n">
        <f aca="false">AM50-AU50</f>
        <v>7</v>
      </c>
      <c r="BC50" s="19" t="n">
        <f aca="false">AN50-AV50</f>
        <v>7</v>
      </c>
    </row>
    <row r="51" customFormat="false" ht="15" hidden="false" customHeight="false" outlineLevel="0" collapsed="false">
      <c r="B51" s="18" t="n">
        <v>47</v>
      </c>
      <c r="C51" s="18" t="n">
        <f aca="false">RM_TERM-B51+1</f>
        <v>314</v>
      </c>
      <c r="D51" s="19" t="n">
        <f aca="false">K50</f>
        <v>173.375933707451</v>
      </c>
      <c r="E51" s="19" t="n">
        <f aca="false">D51*(1-(1-RM_CDR)^(1/12))</f>
        <v>0.14514640631627</v>
      </c>
      <c r="F51" s="19" t="n">
        <f aca="false">D51-E51</f>
        <v>173.230787301135</v>
      </c>
      <c r="G51" s="19" t="n">
        <f aca="false">IF(F51&gt;0,F51*(RM_WAC/12)/(1-(1+RM_WAC/12)^(-C51)),0)</f>
        <v>1.24955725605894</v>
      </c>
      <c r="H51" s="19" t="n">
        <f aca="false">F51*RM_WAC/12</f>
        <v>1.06825652169033</v>
      </c>
      <c r="I51" s="19" t="n">
        <f aca="false">G51-H51+IF(C51&lt;=1,(F51-(G51-H51)-J51),0)</f>
        <v>0.181300734368608</v>
      </c>
      <c r="J51" s="19" t="n">
        <f aca="false">(F51-(G51-H51))*(1-(1-RM_CPR)^(1/12))</f>
        <v>2.32785252372726</v>
      </c>
      <c r="K51" s="19" t="n">
        <f aca="false">IF(C51&lt;=1,0,(F51-(G51-H51)-J51))</f>
        <v>170.721634043039</v>
      </c>
      <c r="L51" s="19" t="n">
        <f aca="false">E51*(1-RM_SEV)</f>
        <v>0.101602484421389</v>
      </c>
      <c r="M51" s="19" t="n">
        <f aca="false">E51-L51</f>
        <v>0.0435439218948811</v>
      </c>
      <c r="N51" s="19" t="n">
        <f aca="false">H51-D51*(RM_SERV+RM_TR)/12</f>
        <v>1.03069173605372</v>
      </c>
      <c r="O51" s="19" t="n">
        <f aca="false">T51*RM_A1_CP/12+U51*RM_A2_CP/12+V51*RM_A3_CP/12+W51*RM_M1_CP/12+X51*RM_B1_CP/12+Y51*RM_B2_CP/12+Z51*RM_B3_CP/12</f>
        <v>0.850504357301439</v>
      </c>
      <c r="P51" s="19" t="n">
        <f aca="false">MAX(0,N51-O51)</f>
        <v>0.180187378752278</v>
      </c>
      <c r="Q51" s="19" t="n">
        <f aca="false">MIN(P51,M51)</f>
        <v>0.0435439218948811</v>
      </c>
      <c r="R51" s="19" t="n">
        <f aca="false">P51-Q51</f>
        <v>0.136643456857397</v>
      </c>
      <c r="S51" s="19" t="n">
        <f aca="false">I51+J51+L51+Q51</f>
        <v>2.65429966441214</v>
      </c>
      <c r="T51" s="19" t="n">
        <f aca="false">AW50</f>
        <v>68.3759337074511</v>
      </c>
      <c r="U51" s="19" t="n">
        <f aca="false">AX50</f>
        <v>28</v>
      </c>
      <c r="V51" s="19" t="n">
        <f aca="false">AY50</f>
        <v>35</v>
      </c>
      <c r="W51" s="19" t="n">
        <f aca="false">AZ50</f>
        <v>17.5</v>
      </c>
      <c r="X51" s="19" t="n">
        <f aca="false">BA50</f>
        <v>10.5</v>
      </c>
      <c r="Y51" s="19" t="n">
        <f aca="false">BB50</f>
        <v>7</v>
      </c>
      <c r="Z51" s="19" t="n">
        <f aca="false">BC50</f>
        <v>7</v>
      </c>
      <c r="AA51" s="19" t="n">
        <f aca="false">MIN(T51,MAX(0,S51-(0)))</f>
        <v>2.65429966441214</v>
      </c>
      <c r="AB51" s="19" t="n">
        <f aca="false">MIN(U51,MAX(0,S51-(T51)))</f>
        <v>0</v>
      </c>
      <c r="AC51" s="19" t="n">
        <f aca="false">MIN(V51,MAX(0,S51-(T51+U51)))</f>
        <v>0</v>
      </c>
      <c r="AD51" s="19" t="n">
        <f aca="false">MIN(W51,MAX(0,S51-(T51+U51+V51)))</f>
        <v>0</v>
      </c>
      <c r="AE51" s="19" t="n">
        <f aca="false">MIN(X51,MAX(0,S51-(T51+U51+V51+W51)))</f>
        <v>0</v>
      </c>
      <c r="AF51" s="19" t="n">
        <f aca="false">MIN(Y51,MAX(0,S51-(T51+U51+V51+W51+X51)))</f>
        <v>0</v>
      </c>
      <c r="AG51" s="19" t="n">
        <f aca="false">MIN(Z51,MAX(0,S51-(T51+U51+V51+W51+X51+Y51)))</f>
        <v>0</v>
      </c>
      <c r="AH51" s="19" t="n">
        <f aca="false">T51-AA51</f>
        <v>65.721634043039</v>
      </c>
      <c r="AI51" s="19" t="n">
        <f aca="false">U51-AB51</f>
        <v>28</v>
      </c>
      <c r="AJ51" s="19" t="n">
        <f aca="false">V51-AC51</f>
        <v>35</v>
      </c>
      <c r="AK51" s="19" t="n">
        <f aca="false">W51-AD51</f>
        <v>17.5</v>
      </c>
      <c r="AL51" s="19" t="n">
        <f aca="false">X51-AE51</f>
        <v>10.5</v>
      </c>
      <c r="AM51" s="19" t="n">
        <f aca="false">Y51-AF51</f>
        <v>7</v>
      </c>
      <c r="AN51" s="19" t="n">
        <f aca="false">Z51-AG51</f>
        <v>7</v>
      </c>
      <c r="AO51" s="19" t="n">
        <f aca="false">M51-Q51</f>
        <v>0</v>
      </c>
      <c r="AP51" s="19" t="n">
        <f aca="false">MIN(AH51,MAX(0,AO51-(AI51+AJ51+AK51+AL51+AM51+AN51)))</f>
        <v>0</v>
      </c>
      <c r="AQ51" s="19" t="n">
        <f aca="false">MIN(AI51,MAX(0,AO51-(AJ51+AK51+AL51+AM51+AN51)))</f>
        <v>0</v>
      </c>
      <c r="AR51" s="19" t="n">
        <f aca="false">MIN(AJ51,MAX(0,AO51-(AK51+AL51+AM51+AN51)))</f>
        <v>0</v>
      </c>
      <c r="AS51" s="19" t="n">
        <f aca="false">MIN(AK51,MAX(0,AO51-(AL51+AM51+AN51)))</f>
        <v>0</v>
      </c>
      <c r="AT51" s="19" t="n">
        <f aca="false">MIN(AL51,MAX(0,AO51-(AM51+AN51)))</f>
        <v>0</v>
      </c>
      <c r="AU51" s="19" t="n">
        <f aca="false">MIN(AM51,MAX(0,AO51-(AN51)))</f>
        <v>0</v>
      </c>
      <c r="AV51" s="19" t="n">
        <f aca="false">MIN(AN51,MAX(0,AO51-(0)))</f>
        <v>0</v>
      </c>
      <c r="AW51" s="19" t="n">
        <f aca="false">AH51-AP51</f>
        <v>65.721634043039</v>
      </c>
      <c r="AX51" s="19" t="n">
        <f aca="false">AI51-AQ51</f>
        <v>28</v>
      </c>
      <c r="AY51" s="19" t="n">
        <f aca="false">AJ51-AR51</f>
        <v>35</v>
      </c>
      <c r="AZ51" s="19" t="n">
        <f aca="false">AK51-AS51</f>
        <v>17.5</v>
      </c>
      <c r="BA51" s="19" t="n">
        <f aca="false">AL51-AT51</f>
        <v>10.5</v>
      </c>
      <c r="BB51" s="19" t="n">
        <f aca="false">AM51-AU51</f>
        <v>7</v>
      </c>
      <c r="BC51" s="19" t="n">
        <f aca="false">AN51-AV51</f>
        <v>7</v>
      </c>
    </row>
    <row r="52" customFormat="false" ht="15" hidden="false" customHeight="false" outlineLevel="0" collapsed="false">
      <c r="B52" s="18" t="n">
        <v>48</v>
      </c>
      <c r="C52" s="18" t="n">
        <f aca="false">RM_TERM-B52+1</f>
        <v>313</v>
      </c>
      <c r="D52" s="19" t="n">
        <f aca="false">K51</f>
        <v>170.721634043039</v>
      </c>
      <c r="E52" s="19" t="n">
        <f aca="false">D52*(1-(1-RM_CDR)^(1/12))</f>
        <v>0.142924286732903</v>
      </c>
      <c r="F52" s="19" t="n">
        <f aca="false">D52-E52</f>
        <v>170.578709756306</v>
      </c>
      <c r="G52" s="19" t="n">
        <f aca="false">IF(F52&gt;0,F52*(RM_WAC/12)/(1-(1+RM_WAC/12)^(-C52)),0)</f>
        <v>1.23171624911425</v>
      </c>
      <c r="H52" s="19" t="n">
        <f aca="false">F52*RM_WAC/12</f>
        <v>1.05190204349722</v>
      </c>
      <c r="I52" s="19" t="n">
        <f aca="false">G52-H52+IF(C52&lt;=1,(F52-(G52-H52)-J52),0)</f>
        <v>0.179814205617029</v>
      </c>
      <c r="J52" s="19" t="n">
        <f aca="false">(F52-(G52-H52))*(1-(1-RM_CPR)^(1/12))</f>
        <v>2.29219691382885</v>
      </c>
      <c r="K52" s="19" t="n">
        <f aca="false">IF(C52&lt;=1,0,(F52-(G52-H52)-J52))</f>
        <v>168.10669863686</v>
      </c>
      <c r="L52" s="19" t="n">
        <f aca="false">E52*(1-RM_SEV)</f>
        <v>0.100047000713032</v>
      </c>
      <c r="M52" s="19" t="n">
        <f aca="false">E52-L52</f>
        <v>0.0428772860198709</v>
      </c>
      <c r="N52" s="19" t="n">
        <f aca="false">H52-D52*(RM_SERV+RM_TR)/12</f>
        <v>1.01491235612123</v>
      </c>
      <c r="O52" s="19" t="n">
        <f aca="false">T52*RM_A1_CP/12+U52*RM_A2_CP/12+V52*RM_A3_CP/12+W52*RM_M1_CP/12+X52*RM_B1_CP/12+Y52*RM_B2_CP/12+Z52*RM_B3_CP/12</f>
        <v>0.838117625534182</v>
      </c>
      <c r="P52" s="19" t="n">
        <f aca="false">MAX(0,N52-O52)</f>
        <v>0.176794730587047</v>
      </c>
      <c r="Q52" s="19" t="n">
        <f aca="false">MIN(P52,M52)</f>
        <v>0.0428772860198709</v>
      </c>
      <c r="R52" s="19" t="n">
        <f aca="false">P52-Q52</f>
        <v>0.133917444567176</v>
      </c>
      <c r="S52" s="19" t="n">
        <f aca="false">I52+J52+L52+Q52</f>
        <v>2.61493540617879</v>
      </c>
      <c r="T52" s="19" t="n">
        <f aca="false">AW51</f>
        <v>65.721634043039</v>
      </c>
      <c r="U52" s="19" t="n">
        <f aca="false">AX51</f>
        <v>28</v>
      </c>
      <c r="V52" s="19" t="n">
        <f aca="false">AY51</f>
        <v>35</v>
      </c>
      <c r="W52" s="19" t="n">
        <f aca="false">AZ51</f>
        <v>17.5</v>
      </c>
      <c r="X52" s="19" t="n">
        <f aca="false">BA51</f>
        <v>10.5</v>
      </c>
      <c r="Y52" s="19" t="n">
        <f aca="false">BB51</f>
        <v>7</v>
      </c>
      <c r="Z52" s="19" t="n">
        <f aca="false">BC51</f>
        <v>7</v>
      </c>
      <c r="AA52" s="19" t="n">
        <f aca="false">MIN(T52,MAX(0,S52-(0)))</f>
        <v>2.61493540617879</v>
      </c>
      <c r="AB52" s="19" t="n">
        <f aca="false">MIN(U52,MAX(0,S52-(T52)))</f>
        <v>0</v>
      </c>
      <c r="AC52" s="19" t="n">
        <f aca="false">MIN(V52,MAX(0,S52-(T52+U52)))</f>
        <v>0</v>
      </c>
      <c r="AD52" s="19" t="n">
        <f aca="false">MIN(W52,MAX(0,S52-(T52+U52+V52)))</f>
        <v>0</v>
      </c>
      <c r="AE52" s="19" t="n">
        <f aca="false">MIN(X52,MAX(0,S52-(T52+U52+V52+W52)))</f>
        <v>0</v>
      </c>
      <c r="AF52" s="19" t="n">
        <f aca="false">MIN(Y52,MAX(0,S52-(T52+U52+V52+W52+X52)))</f>
        <v>0</v>
      </c>
      <c r="AG52" s="19" t="n">
        <f aca="false">MIN(Z52,MAX(0,S52-(T52+U52+V52+W52+X52+Y52)))</f>
        <v>0</v>
      </c>
      <c r="AH52" s="19" t="n">
        <f aca="false">T52-AA52</f>
        <v>63.1066986368602</v>
      </c>
      <c r="AI52" s="19" t="n">
        <f aca="false">U52-AB52</f>
        <v>28</v>
      </c>
      <c r="AJ52" s="19" t="n">
        <f aca="false">V52-AC52</f>
        <v>35</v>
      </c>
      <c r="AK52" s="19" t="n">
        <f aca="false">W52-AD52</f>
        <v>17.5</v>
      </c>
      <c r="AL52" s="19" t="n">
        <f aca="false">X52-AE52</f>
        <v>10.5</v>
      </c>
      <c r="AM52" s="19" t="n">
        <f aca="false">Y52-AF52</f>
        <v>7</v>
      </c>
      <c r="AN52" s="19" t="n">
        <f aca="false">Z52-AG52</f>
        <v>7</v>
      </c>
      <c r="AO52" s="19" t="n">
        <f aca="false">M52-Q52</f>
        <v>0</v>
      </c>
      <c r="AP52" s="19" t="n">
        <f aca="false">MIN(AH52,MAX(0,AO52-(AI52+AJ52+AK52+AL52+AM52+AN52)))</f>
        <v>0</v>
      </c>
      <c r="AQ52" s="19" t="n">
        <f aca="false">MIN(AI52,MAX(0,AO52-(AJ52+AK52+AL52+AM52+AN52)))</f>
        <v>0</v>
      </c>
      <c r="AR52" s="19" t="n">
        <f aca="false">MIN(AJ52,MAX(0,AO52-(AK52+AL52+AM52+AN52)))</f>
        <v>0</v>
      </c>
      <c r="AS52" s="19" t="n">
        <f aca="false">MIN(AK52,MAX(0,AO52-(AL52+AM52+AN52)))</f>
        <v>0</v>
      </c>
      <c r="AT52" s="19" t="n">
        <f aca="false">MIN(AL52,MAX(0,AO52-(AM52+AN52)))</f>
        <v>0</v>
      </c>
      <c r="AU52" s="19" t="n">
        <f aca="false">MIN(AM52,MAX(0,AO52-(AN52)))</f>
        <v>0</v>
      </c>
      <c r="AV52" s="19" t="n">
        <f aca="false">MIN(AN52,MAX(0,AO52-(0)))</f>
        <v>0</v>
      </c>
      <c r="AW52" s="19" t="n">
        <f aca="false">AH52-AP52</f>
        <v>63.1066986368602</v>
      </c>
      <c r="AX52" s="19" t="n">
        <f aca="false">AI52-AQ52</f>
        <v>28</v>
      </c>
      <c r="AY52" s="19" t="n">
        <f aca="false">AJ52-AR52</f>
        <v>35</v>
      </c>
      <c r="AZ52" s="19" t="n">
        <f aca="false">AK52-AS52</f>
        <v>17.5</v>
      </c>
      <c r="BA52" s="19" t="n">
        <f aca="false">AL52-AT52</f>
        <v>10.5</v>
      </c>
      <c r="BB52" s="19" t="n">
        <f aca="false">AM52-AU52</f>
        <v>7</v>
      </c>
      <c r="BC52" s="19" t="n">
        <f aca="false">AN52-AV52</f>
        <v>7</v>
      </c>
    </row>
    <row r="53" customFormat="false" ht="15" hidden="false" customHeight="false" outlineLevel="0" collapsed="false">
      <c r="B53" s="18" t="n">
        <v>49</v>
      </c>
      <c r="C53" s="18" t="n">
        <f aca="false">RM_TERM-B53+1</f>
        <v>312</v>
      </c>
      <c r="D53" s="19" t="n">
        <f aca="false">K52</f>
        <v>168.10669863686</v>
      </c>
      <c r="E53" s="19" t="n">
        <f aca="false">D53*(1-(1-RM_CDR)^(1/12))</f>
        <v>0.140735122015287</v>
      </c>
      <c r="F53" s="19" t="n">
        <f aca="false">D53-E53</f>
        <v>167.965963514845</v>
      </c>
      <c r="G53" s="19" t="n">
        <f aca="false">IF(F53&gt;0,F53*(RM_WAC/12)/(1-(1+RM_WAC/12)^(-C53)),0)</f>
        <v>1.21412997361724</v>
      </c>
      <c r="H53" s="19" t="n">
        <f aca="false">F53*RM_WAC/12</f>
        <v>1.03579010834154</v>
      </c>
      <c r="I53" s="19" t="n">
        <f aca="false">G53-H53+IF(C53&lt;=1,(F53-(G53-H53)-J53),0)</f>
        <v>0.178339865275701</v>
      </c>
      <c r="J53" s="19" t="n">
        <f aca="false">(F53-(G53-H53))*(1-(1-RM_CPR)^(1/12))</f>
        <v>2.25707022258141</v>
      </c>
      <c r="K53" s="19" t="n">
        <f aca="false">IF(C53&lt;=1,0,(F53-(G53-H53)-J53))</f>
        <v>165.530553426988</v>
      </c>
      <c r="L53" s="19" t="n">
        <f aca="false">E53*(1-RM_SEV)</f>
        <v>0.0985145854107011</v>
      </c>
      <c r="M53" s="19" t="n">
        <f aca="false">E53-L53</f>
        <v>0.0422205366045862</v>
      </c>
      <c r="N53" s="19" t="n">
        <f aca="false">H53-D53*(RM_SERV+RM_TR)/12</f>
        <v>0.999366990303557</v>
      </c>
      <c r="O53" s="19" t="n">
        <f aca="false">T53*RM_A1_CP/12+U53*RM_A2_CP/12+V53*RM_A3_CP/12+W53*RM_M1_CP/12+X53*RM_B1_CP/12+Y53*RM_B2_CP/12+Z53*RM_B3_CP/12</f>
        <v>0.825914593638681</v>
      </c>
      <c r="P53" s="19" t="n">
        <f aca="false">MAX(0,N53-O53)</f>
        <v>0.173452396664876</v>
      </c>
      <c r="Q53" s="19" t="n">
        <f aca="false">MIN(P53,M53)</f>
        <v>0.0422205366045862</v>
      </c>
      <c r="R53" s="19" t="n">
        <f aca="false">P53-Q53</f>
        <v>0.13123186006029</v>
      </c>
      <c r="S53" s="19" t="n">
        <f aca="false">I53+J53+L53+Q53</f>
        <v>2.5761452098724</v>
      </c>
      <c r="T53" s="19" t="n">
        <f aca="false">AW52</f>
        <v>63.1066986368602</v>
      </c>
      <c r="U53" s="19" t="n">
        <f aca="false">AX52</f>
        <v>28</v>
      </c>
      <c r="V53" s="19" t="n">
        <f aca="false">AY52</f>
        <v>35</v>
      </c>
      <c r="W53" s="19" t="n">
        <f aca="false">AZ52</f>
        <v>17.5</v>
      </c>
      <c r="X53" s="19" t="n">
        <f aca="false">BA52</f>
        <v>10.5</v>
      </c>
      <c r="Y53" s="19" t="n">
        <f aca="false">BB52</f>
        <v>7</v>
      </c>
      <c r="Z53" s="19" t="n">
        <f aca="false">BC52</f>
        <v>7</v>
      </c>
      <c r="AA53" s="19" t="n">
        <f aca="false">MIN(T53,MAX(0,S53-(0)))</f>
        <v>2.5761452098724</v>
      </c>
      <c r="AB53" s="19" t="n">
        <f aca="false">MIN(U53,MAX(0,S53-(T53)))</f>
        <v>0</v>
      </c>
      <c r="AC53" s="19" t="n">
        <f aca="false">MIN(V53,MAX(0,S53-(T53+U53)))</f>
        <v>0</v>
      </c>
      <c r="AD53" s="19" t="n">
        <f aca="false">MIN(W53,MAX(0,S53-(T53+U53+V53)))</f>
        <v>0</v>
      </c>
      <c r="AE53" s="19" t="n">
        <f aca="false">MIN(X53,MAX(0,S53-(T53+U53+V53+W53)))</f>
        <v>0</v>
      </c>
      <c r="AF53" s="19" t="n">
        <f aca="false">MIN(Y53,MAX(0,S53-(T53+U53+V53+W53+X53)))</f>
        <v>0</v>
      </c>
      <c r="AG53" s="19" t="n">
        <f aca="false">MIN(Z53,MAX(0,S53-(T53+U53+V53+W53+X53+Y53)))</f>
        <v>0</v>
      </c>
      <c r="AH53" s="19" t="n">
        <f aca="false">T53-AA53</f>
        <v>60.5305534269878</v>
      </c>
      <c r="AI53" s="19" t="n">
        <f aca="false">U53-AB53</f>
        <v>28</v>
      </c>
      <c r="AJ53" s="19" t="n">
        <f aca="false">V53-AC53</f>
        <v>35</v>
      </c>
      <c r="AK53" s="19" t="n">
        <f aca="false">W53-AD53</f>
        <v>17.5</v>
      </c>
      <c r="AL53" s="19" t="n">
        <f aca="false">X53-AE53</f>
        <v>10.5</v>
      </c>
      <c r="AM53" s="19" t="n">
        <f aca="false">Y53-AF53</f>
        <v>7</v>
      </c>
      <c r="AN53" s="19" t="n">
        <f aca="false">Z53-AG53</f>
        <v>7</v>
      </c>
      <c r="AO53" s="19" t="n">
        <f aca="false">M53-Q53</f>
        <v>0</v>
      </c>
      <c r="AP53" s="19" t="n">
        <f aca="false">MIN(AH53,MAX(0,AO53-(AI53+AJ53+AK53+AL53+AM53+AN53)))</f>
        <v>0</v>
      </c>
      <c r="AQ53" s="19" t="n">
        <f aca="false">MIN(AI53,MAX(0,AO53-(AJ53+AK53+AL53+AM53+AN53)))</f>
        <v>0</v>
      </c>
      <c r="AR53" s="19" t="n">
        <f aca="false">MIN(AJ53,MAX(0,AO53-(AK53+AL53+AM53+AN53)))</f>
        <v>0</v>
      </c>
      <c r="AS53" s="19" t="n">
        <f aca="false">MIN(AK53,MAX(0,AO53-(AL53+AM53+AN53)))</f>
        <v>0</v>
      </c>
      <c r="AT53" s="19" t="n">
        <f aca="false">MIN(AL53,MAX(0,AO53-(AM53+AN53)))</f>
        <v>0</v>
      </c>
      <c r="AU53" s="19" t="n">
        <f aca="false">MIN(AM53,MAX(0,AO53-(AN53)))</f>
        <v>0</v>
      </c>
      <c r="AV53" s="19" t="n">
        <f aca="false">MIN(AN53,MAX(0,AO53-(0)))</f>
        <v>0</v>
      </c>
      <c r="AW53" s="19" t="n">
        <f aca="false">AH53-AP53</f>
        <v>60.5305534269878</v>
      </c>
      <c r="AX53" s="19" t="n">
        <f aca="false">AI53-AQ53</f>
        <v>28</v>
      </c>
      <c r="AY53" s="19" t="n">
        <f aca="false">AJ53-AR53</f>
        <v>35</v>
      </c>
      <c r="AZ53" s="19" t="n">
        <f aca="false">AK53-AS53</f>
        <v>17.5</v>
      </c>
      <c r="BA53" s="19" t="n">
        <f aca="false">AL53-AT53</f>
        <v>10.5</v>
      </c>
      <c r="BB53" s="19" t="n">
        <f aca="false">AM53-AU53</f>
        <v>7</v>
      </c>
      <c r="BC53" s="19" t="n">
        <f aca="false">AN53-AV53</f>
        <v>7</v>
      </c>
    </row>
    <row r="54" customFormat="false" ht="15" hidden="false" customHeight="false" outlineLevel="0" collapsed="false">
      <c r="B54" s="18" t="n">
        <v>50</v>
      </c>
      <c r="C54" s="18" t="n">
        <f aca="false">RM_TERM-B54+1</f>
        <v>311</v>
      </c>
      <c r="D54" s="19" t="n">
        <f aca="false">K53</f>
        <v>165.530553426988</v>
      </c>
      <c r="E54" s="19" t="n">
        <f aca="false">D54*(1-(1-RM_CDR)^(1/12))</f>
        <v>0.138578431571775</v>
      </c>
      <c r="F54" s="19" t="n">
        <f aca="false">D54-E54</f>
        <v>165.391974995416</v>
      </c>
      <c r="G54" s="19" t="n">
        <f aca="false">IF(F54&gt;0,F54*(RM_WAC/12)/(1-(1+RM_WAC/12)^(-C54)),0)</f>
        <v>1.19679479254729</v>
      </c>
      <c r="H54" s="19" t="n">
        <f aca="false">F54*RM_WAC/12</f>
        <v>1.0199171791384</v>
      </c>
      <c r="I54" s="19" t="n">
        <f aca="false">G54-H54+IF(C54&lt;=1,(F54-(G54-H54)-J54),0)</f>
        <v>0.176877613408888</v>
      </c>
      <c r="J54" s="19" t="n">
        <f aca="false">(F54-(G54-H54))*(1-(1-RM_CPR)^(1/12))</f>
        <v>2.22246473554352</v>
      </c>
      <c r="K54" s="19" t="n">
        <f aca="false">IF(C54&lt;=1,0,(F54-(G54-H54)-J54))</f>
        <v>162.992632646464</v>
      </c>
      <c r="L54" s="19" t="n">
        <f aca="false">E54*(1-RM_SEV)</f>
        <v>0.0970049021002426</v>
      </c>
      <c r="M54" s="19" t="n">
        <f aca="false">E54-L54</f>
        <v>0.0415735294715326</v>
      </c>
      <c r="N54" s="19" t="n">
        <f aca="false">H54-D54*(RM_SERV+RM_TR)/12</f>
        <v>0.984052225895885</v>
      </c>
      <c r="O54" s="19" t="n">
        <f aca="false">T54*RM_A1_CP/12+U54*RM_A2_CP/12+V54*RM_A3_CP/12+W54*RM_M1_CP/12+X54*RM_B1_CP/12+Y54*RM_B2_CP/12+Z54*RM_B3_CP/12</f>
        <v>0.813892582659276</v>
      </c>
      <c r="P54" s="19" t="n">
        <f aca="false">MAX(0,N54-O54)</f>
        <v>0.170159643236608</v>
      </c>
      <c r="Q54" s="19" t="n">
        <f aca="false">MIN(P54,M54)</f>
        <v>0.0415735294715326</v>
      </c>
      <c r="R54" s="19" t="n">
        <f aca="false">P54-Q54</f>
        <v>0.128586113765076</v>
      </c>
      <c r="S54" s="19" t="n">
        <f aca="false">I54+J54+L54+Q54</f>
        <v>2.53792078052419</v>
      </c>
      <c r="T54" s="19" t="n">
        <f aca="false">AW53</f>
        <v>60.5305534269878</v>
      </c>
      <c r="U54" s="19" t="n">
        <f aca="false">AX53</f>
        <v>28</v>
      </c>
      <c r="V54" s="19" t="n">
        <f aca="false">AY53</f>
        <v>35</v>
      </c>
      <c r="W54" s="19" t="n">
        <f aca="false">AZ53</f>
        <v>17.5</v>
      </c>
      <c r="X54" s="19" t="n">
        <f aca="false">BA53</f>
        <v>10.5</v>
      </c>
      <c r="Y54" s="19" t="n">
        <f aca="false">BB53</f>
        <v>7</v>
      </c>
      <c r="Z54" s="19" t="n">
        <f aca="false">BC53</f>
        <v>7</v>
      </c>
      <c r="AA54" s="19" t="n">
        <f aca="false">MIN(T54,MAX(0,S54-(0)))</f>
        <v>2.53792078052419</v>
      </c>
      <c r="AB54" s="19" t="n">
        <f aca="false">MIN(U54,MAX(0,S54-(T54)))</f>
        <v>0</v>
      </c>
      <c r="AC54" s="19" t="n">
        <f aca="false">MIN(V54,MAX(0,S54-(T54+U54)))</f>
        <v>0</v>
      </c>
      <c r="AD54" s="19" t="n">
        <f aca="false">MIN(W54,MAX(0,S54-(T54+U54+V54)))</f>
        <v>0</v>
      </c>
      <c r="AE54" s="19" t="n">
        <f aca="false">MIN(X54,MAX(0,S54-(T54+U54+V54+W54)))</f>
        <v>0</v>
      </c>
      <c r="AF54" s="19" t="n">
        <f aca="false">MIN(Y54,MAX(0,S54-(T54+U54+V54+W54+X54)))</f>
        <v>0</v>
      </c>
      <c r="AG54" s="19" t="n">
        <f aca="false">MIN(Z54,MAX(0,S54-(T54+U54+V54+W54+X54+Y54)))</f>
        <v>0</v>
      </c>
      <c r="AH54" s="19" t="n">
        <f aca="false">T54-AA54</f>
        <v>57.9926326464636</v>
      </c>
      <c r="AI54" s="19" t="n">
        <f aca="false">U54-AB54</f>
        <v>28</v>
      </c>
      <c r="AJ54" s="19" t="n">
        <f aca="false">V54-AC54</f>
        <v>35</v>
      </c>
      <c r="AK54" s="19" t="n">
        <f aca="false">W54-AD54</f>
        <v>17.5</v>
      </c>
      <c r="AL54" s="19" t="n">
        <f aca="false">X54-AE54</f>
        <v>10.5</v>
      </c>
      <c r="AM54" s="19" t="n">
        <f aca="false">Y54-AF54</f>
        <v>7</v>
      </c>
      <c r="AN54" s="19" t="n">
        <f aca="false">Z54-AG54</f>
        <v>7</v>
      </c>
      <c r="AO54" s="19" t="n">
        <f aca="false">M54-Q54</f>
        <v>0</v>
      </c>
      <c r="AP54" s="19" t="n">
        <f aca="false">MIN(AH54,MAX(0,AO54-(AI54+AJ54+AK54+AL54+AM54+AN54)))</f>
        <v>0</v>
      </c>
      <c r="AQ54" s="19" t="n">
        <f aca="false">MIN(AI54,MAX(0,AO54-(AJ54+AK54+AL54+AM54+AN54)))</f>
        <v>0</v>
      </c>
      <c r="AR54" s="19" t="n">
        <f aca="false">MIN(AJ54,MAX(0,AO54-(AK54+AL54+AM54+AN54)))</f>
        <v>0</v>
      </c>
      <c r="AS54" s="19" t="n">
        <f aca="false">MIN(AK54,MAX(0,AO54-(AL54+AM54+AN54)))</f>
        <v>0</v>
      </c>
      <c r="AT54" s="19" t="n">
        <f aca="false">MIN(AL54,MAX(0,AO54-(AM54+AN54)))</f>
        <v>0</v>
      </c>
      <c r="AU54" s="19" t="n">
        <f aca="false">MIN(AM54,MAX(0,AO54-(AN54)))</f>
        <v>0</v>
      </c>
      <c r="AV54" s="19" t="n">
        <f aca="false">MIN(AN54,MAX(0,AO54-(0)))</f>
        <v>0</v>
      </c>
      <c r="AW54" s="19" t="n">
        <f aca="false">AH54-AP54</f>
        <v>57.9926326464636</v>
      </c>
      <c r="AX54" s="19" t="n">
        <f aca="false">AI54-AQ54</f>
        <v>28</v>
      </c>
      <c r="AY54" s="19" t="n">
        <f aca="false">AJ54-AR54</f>
        <v>35</v>
      </c>
      <c r="AZ54" s="19" t="n">
        <f aca="false">AK54-AS54</f>
        <v>17.5</v>
      </c>
      <c r="BA54" s="19" t="n">
        <f aca="false">AL54-AT54</f>
        <v>10.5</v>
      </c>
      <c r="BB54" s="19" t="n">
        <f aca="false">AM54-AU54</f>
        <v>7</v>
      </c>
      <c r="BC54" s="19" t="n">
        <f aca="false">AN54-AV54</f>
        <v>7</v>
      </c>
    </row>
    <row r="55" customFormat="false" ht="15" hidden="false" customHeight="false" outlineLevel="0" collapsed="false">
      <c r="B55" s="18" t="n">
        <v>51</v>
      </c>
      <c r="C55" s="18" t="n">
        <f aca="false">RM_TERM-B55+1</f>
        <v>310</v>
      </c>
      <c r="D55" s="19" t="n">
        <f aca="false">K54</f>
        <v>162.992632646464</v>
      </c>
      <c r="E55" s="19" t="n">
        <f aca="false">D55*(1-(1-RM_CDR)^(1/12))</f>
        <v>0.136453741755079</v>
      </c>
      <c r="F55" s="19" t="n">
        <f aca="false">D55-E55</f>
        <v>162.856178904708</v>
      </c>
      <c r="G55" s="19" t="n">
        <f aca="false">IF(F55&gt;0,F55*(RM_WAC/12)/(1-(1+RM_WAC/12)^(-C55)),0)</f>
        <v>1.17970712081262</v>
      </c>
      <c r="H55" s="19" t="n">
        <f aca="false">F55*RM_WAC/12</f>
        <v>1.00427976991237</v>
      </c>
      <c r="I55" s="19" t="n">
        <f aca="false">G55-H55+IF(C55&lt;=1,(F55-(G55-H55)-J55),0)</f>
        <v>0.175427350900252</v>
      </c>
      <c r="J55" s="19" t="n">
        <f aca="false">(F55-(G55-H55))*(1-(1-RM_CPR)^(1/12))</f>
        <v>2.18837284975284</v>
      </c>
      <c r="K55" s="19" t="n">
        <f aca="false">IF(C55&lt;=1,0,(F55-(G55-H55)-J55))</f>
        <v>160.492378704055</v>
      </c>
      <c r="L55" s="19" t="n">
        <f aca="false">E55*(1-RM_SEV)</f>
        <v>0.0955176192285551</v>
      </c>
      <c r="M55" s="19" t="n">
        <f aca="false">E55-L55</f>
        <v>0.0409361225265236</v>
      </c>
      <c r="N55" s="19" t="n">
        <f aca="false">H55-D55*(RM_SERV+RM_TR)/12</f>
        <v>0.968964699505635</v>
      </c>
      <c r="O55" s="19" t="n">
        <f aca="false">T55*RM_A1_CP/12+U55*RM_A2_CP/12+V55*RM_A3_CP/12+W55*RM_M1_CP/12+X55*RM_B1_CP/12+Y55*RM_B2_CP/12+Z55*RM_B3_CP/12</f>
        <v>0.802048952350164</v>
      </c>
      <c r="P55" s="19" t="n">
        <f aca="false">MAX(0,N55-O55)</f>
        <v>0.166915747155472</v>
      </c>
      <c r="Q55" s="19" t="n">
        <f aca="false">MIN(P55,M55)</f>
        <v>0.0409361225265236</v>
      </c>
      <c r="R55" s="19" t="n">
        <f aca="false">P55-Q55</f>
        <v>0.125979624628948</v>
      </c>
      <c r="S55" s="19" t="n">
        <f aca="false">I55+J55+L55+Q55</f>
        <v>2.50025394240817</v>
      </c>
      <c r="T55" s="19" t="n">
        <f aca="false">AW54</f>
        <v>57.9926326464636</v>
      </c>
      <c r="U55" s="19" t="n">
        <f aca="false">AX54</f>
        <v>28</v>
      </c>
      <c r="V55" s="19" t="n">
        <f aca="false">AY54</f>
        <v>35</v>
      </c>
      <c r="W55" s="19" t="n">
        <f aca="false">AZ54</f>
        <v>17.5</v>
      </c>
      <c r="X55" s="19" t="n">
        <f aca="false">BA54</f>
        <v>10.5</v>
      </c>
      <c r="Y55" s="19" t="n">
        <f aca="false">BB54</f>
        <v>7</v>
      </c>
      <c r="Z55" s="19" t="n">
        <f aca="false">BC54</f>
        <v>7</v>
      </c>
      <c r="AA55" s="19" t="n">
        <f aca="false">MIN(T55,MAX(0,S55-(0)))</f>
        <v>2.50025394240817</v>
      </c>
      <c r="AB55" s="19" t="n">
        <f aca="false">MIN(U55,MAX(0,S55-(T55)))</f>
        <v>0</v>
      </c>
      <c r="AC55" s="19" t="n">
        <f aca="false">MIN(V55,MAX(0,S55-(T55+U55)))</f>
        <v>0</v>
      </c>
      <c r="AD55" s="19" t="n">
        <f aca="false">MIN(W55,MAX(0,S55-(T55+U55+V55)))</f>
        <v>0</v>
      </c>
      <c r="AE55" s="19" t="n">
        <f aca="false">MIN(X55,MAX(0,S55-(T55+U55+V55+W55)))</f>
        <v>0</v>
      </c>
      <c r="AF55" s="19" t="n">
        <f aca="false">MIN(Y55,MAX(0,S55-(T55+U55+V55+W55+X55)))</f>
        <v>0</v>
      </c>
      <c r="AG55" s="19" t="n">
        <f aca="false">MIN(Z55,MAX(0,S55-(T55+U55+V55+W55+X55+Y55)))</f>
        <v>0</v>
      </c>
      <c r="AH55" s="19" t="n">
        <f aca="false">T55-AA55</f>
        <v>55.4923787040555</v>
      </c>
      <c r="AI55" s="19" t="n">
        <f aca="false">U55-AB55</f>
        <v>28</v>
      </c>
      <c r="AJ55" s="19" t="n">
        <f aca="false">V55-AC55</f>
        <v>35</v>
      </c>
      <c r="AK55" s="19" t="n">
        <f aca="false">W55-AD55</f>
        <v>17.5</v>
      </c>
      <c r="AL55" s="19" t="n">
        <f aca="false">X55-AE55</f>
        <v>10.5</v>
      </c>
      <c r="AM55" s="19" t="n">
        <f aca="false">Y55-AF55</f>
        <v>7</v>
      </c>
      <c r="AN55" s="19" t="n">
        <f aca="false">Z55-AG55</f>
        <v>7</v>
      </c>
      <c r="AO55" s="19" t="n">
        <f aca="false">M55-Q55</f>
        <v>0</v>
      </c>
      <c r="AP55" s="19" t="n">
        <f aca="false">MIN(AH55,MAX(0,AO55-(AI55+AJ55+AK55+AL55+AM55+AN55)))</f>
        <v>0</v>
      </c>
      <c r="AQ55" s="19" t="n">
        <f aca="false">MIN(AI55,MAX(0,AO55-(AJ55+AK55+AL55+AM55+AN55)))</f>
        <v>0</v>
      </c>
      <c r="AR55" s="19" t="n">
        <f aca="false">MIN(AJ55,MAX(0,AO55-(AK55+AL55+AM55+AN55)))</f>
        <v>0</v>
      </c>
      <c r="AS55" s="19" t="n">
        <f aca="false">MIN(AK55,MAX(0,AO55-(AL55+AM55+AN55)))</f>
        <v>0</v>
      </c>
      <c r="AT55" s="19" t="n">
        <f aca="false">MIN(AL55,MAX(0,AO55-(AM55+AN55)))</f>
        <v>0</v>
      </c>
      <c r="AU55" s="19" t="n">
        <f aca="false">MIN(AM55,MAX(0,AO55-(AN55)))</f>
        <v>0</v>
      </c>
      <c r="AV55" s="19" t="n">
        <f aca="false">MIN(AN55,MAX(0,AO55-(0)))</f>
        <v>0</v>
      </c>
      <c r="AW55" s="19" t="n">
        <f aca="false">AH55-AP55</f>
        <v>55.4923787040555</v>
      </c>
      <c r="AX55" s="19" t="n">
        <f aca="false">AI55-AQ55</f>
        <v>28</v>
      </c>
      <c r="AY55" s="19" t="n">
        <f aca="false">AJ55-AR55</f>
        <v>35</v>
      </c>
      <c r="AZ55" s="19" t="n">
        <f aca="false">AK55-AS55</f>
        <v>17.5</v>
      </c>
      <c r="BA55" s="19" t="n">
        <f aca="false">AL55-AT55</f>
        <v>10.5</v>
      </c>
      <c r="BB55" s="19" t="n">
        <f aca="false">AM55-AU55</f>
        <v>7</v>
      </c>
      <c r="BC55" s="19" t="n">
        <f aca="false">AN55-AV55</f>
        <v>7</v>
      </c>
    </row>
    <row r="56" customFormat="false" ht="15" hidden="false" customHeight="false" outlineLevel="0" collapsed="false">
      <c r="B56" s="18" t="n">
        <v>52</v>
      </c>
      <c r="C56" s="18" t="n">
        <f aca="false">RM_TERM-B56+1</f>
        <v>309</v>
      </c>
      <c r="D56" s="19" t="n">
        <f aca="false">K55</f>
        <v>160.492378704055</v>
      </c>
      <c r="E56" s="19" t="n">
        <f aca="false">D56*(1-(1-RM_CDR)^(1/12))</f>
        <v>0.134360585762443</v>
      </c>
      <c r="F56" s="19" t="n">
        <f aca="false">D56-E56</f>
        <v>160.358018118293</v>
      </c>
      <c r="G56" s="19" t="n">
        <f aca="false">IF(F56&gt;0,F56*(RM_WAC/12)/(1-(1+RM_WAC/12)^(-C56)),0)</f>
        <v>1.16286342450894</v>
      </c>
      <c r="H56" s="19" t="n">
        <f aca="false">F56*RM_WAC/12</f>
        <v>0.988874445062806</v>
      </c>
      <c r="I56" s="19" t="n">
        <f aca="false">G56-H56+IF(C56&lt;=1,(F56-(G56-H56)-J56),0)</f>
        <v>0.173988979446133</v>
      </c>
      <c r="J56" s="19" t="n">
        <f aca="false">(F56-(G56-H56))*(1-(1-RM_CPR)^(1/12))</f>
        <v>2.15478707212343</v>
      </c>
      <c r="K56" s="19" t="n">
        <f aca="false">IF(C56&lt;=1,0,(F56-(G56-H56)-J56))</f>
        <v>158.029242066723</v>
      </c>
      <c r="L56" s="19" t="n">
        <f aca="false">E56*(1-RM_SEV)</f>
        <v>0.0940524100337098</v>
      </c>
      <c r="M56" s="19" t="n">
        <f aca="false">E56-L56</f>
        <v>0.0403081757287328</v>
      </c>
      <c r="N56" s="19" t="n">
        <f aca="false">H56-D56*(RM_SERV+RM_TR)/12</f>
        <v>0.954101096343594</v>
      </c>
      <c r="O56" s="19" t="n">
        <f aca="false">T56*RM_A1_CP/12+U56*RM_A2_CP/12+V56*RM_A3_CP/12+W56*RM_M1_CP/12+X56*RM_B1_CP/12+Y56*RM_B2_CP/12+Z56*RM_B3_CP/12</f>
        <v>0.790381100618925</v>
      </c>
      <c r="P56" s="19" t="n">
        <f aca="false">MAX(0,N56-O56)</f>
        <v>0.163719995724669</v>
      </c>
      <c r="Q56" s="19" t="n">
        <f aca="false">MIN(P56,M56)</f>
        <v>0.0403081757287328</v>
      </c>
      <c r="R56" s="19" t="n">
        <f aca="false">P56-Q56</f>
        <v>0.123411819995936</v>
      </c>
      <c r="S56" s="19" t="n">
        <f aca="false">I56+J56+L56+Q56</f>
        <v>2.46313663733201</v>
      </c>
      <c r="T56" s="19" t="n">
        <f aca="false">AW55</f>
        <v>55.4923787040555</v>
      </c>
      <c r="U56" s="19" t="n">
        <f aca="false">AX55</f>
        <v>28</v>
      </c>
      <c r="V56" s="19" t="n">
        <f aca="false">AY55</f>
        <v>35</v>
      </c>
      <c r="W56" s="19" t="n">
        <f aca="false">AZ55</f>
        <v>17.5</v>
      </c>
      <c r="X56" s="19" t="n">
        <f aca="false">BA55</f>
        <v>10.5</v>
      </c>
      <c r="Y56" s="19" t="n">
        <f aca="false">BB55</f>
        <v>7</v>
      </c>
      <c r="Z56" s="19" t="n">
        <f aca="false">BC55</f>
        <v>7</v>
      </c>
      <c r="AA56" s="19" t="n">
        <f aca="false">MIN(T56,MAX(0,S56-(0)))</f>
        <v>2.46313663733201</v>
      </c>
      <c r="AB56" s="19" t="n">
        <f aca="false">MIN(U56,MAX(0,S56-(T56)))</f>
        <v>0</v>
      </c>
      <c r="AC56" s="19" t="n">
        <f aca="false">MIN(V56,MAX(0,S56-(T56+U56)))</f>
        <v>0</v>
      </c>
      <c r="AD56" s="19" t="n">
        <f aca="false">MIN(W56,MAX(0,S56-(T56+U56+V56)))</f>
        <v>0</v>
      </c>
      <c r="AE56" s="19" t="n">
        <f aca="false">MIN(X56,MAX(0,S56-(T56+U56+V56+W56)))</f>
        <v>0</v>
      </c>
      <c r="AF56" s="19" t="n">
        <f aca="false">MIN(Y56,MAX(0,S56-(T56+U56+V56+W56+X56)))</f>
        <v>0</v>
      </c>
      <c r="AG56" s="19" t="n">
        <f aca="false">MIN(Z56,MAX(0,S56-(T56+U56+V56+W56+X56+Y56)))</f>
        <v>0</v>
      </c>
      <c r="AH56" s="19" t="n">
        <f aca="false">T56-AA56</f>
        <v>53.0292420667235</v>
      </c>
      <c r="AI56" s="19" t="n">
        <f aca="false">U56-AB56</f>
        <v>28</v>
      </c>
      <c r="AJ56" s="19" t="n">
        <f aca="false">V56-AC56</f>
        <v>35</v>
      </c>
      <c r="AK56" s="19" t="n">
        <f aca="false">W56-AD56</f>
        <v>17.5</v>
      </c>
      <c r="AL56" s="19" t="n">
        <f aca="false">X56-AE56</f>
        <v>10.5</v>
      </c>
      <c r="AM56" s="19" t="n">
        <f aca="false">Y56-AF56</f>
        <v>7</v>
      </c>
      <c r="AN56" s="19" t="n">
        <f aca="false">Z56-AG56</f>
        <v>7</v>
      </c>
      <c r="AO56" s="19" t="n">
        <f aca="false">M56-Q56</f>
        <v>0</v>
      </c>
      <c r="AP56" s="19" t="n">
        <f aca="false">MIN(AH56,MAX(0,AO56-(AI56+AJ56+AK56+AL56+AM56+AN56)))</f>
        <v>0</v>
      </c>
      <c r="AQ56" s="19" t="n">
        <f aca="false">MIN(AI56,MAX(0,AO56-(AJ56+AK56+AL56+AM56+AN56)))</f>
        <v>0</v>
      </c>
      <c r="AR56" s="19" t="n">
        <f aca="false">MIN(AJ56,MAX(0,AO56-(AK56+AL56+AM56+AN56)))</f>
        <v>0</v>
      </c>
      <c r="AS56" s="19" t="n">
        <f aca="false">MIN(AK56,MAX(0,AO56-(AL56+AM56+AN56)))</f>
        <v>0</v>
      </c>
      <c r="AT56" s="19" t="n">
        <f aca="false">MIN(AL56,MAX(0,AO56-(AM56+AN56)))</f>
        <v>0</v>
      </c>
      <c r="AU56" s="19" t="n">
        <f aca="false">MIN(AM56,MAX(0,AO56-(AN56)))</f>
        <v>0</v>
      </c>
      <c r="AV56" s="19" t="n">
        <f aca="false">MIN(AN56,MAX(0,AO56-(0)))</f>
        <v>0</v>
      </c>
      <c r="AW56" s="19" t="n">
        <f aca="false">AH56-AP56</f>
        <v>53.0292420667235</v>
      </c>
      <c r="AX56" s="19" t="n">
        <f aca="false">AI56-AQ56</f>
        <v>28</v>
      </c>
      <c r="AY56" s="19" t="n">
        <f aca="false">AJ56-AR56</f>
        <v>35</v>
      </c>
      <c r="AZ56" s="19" t="n">
        <f aca="false">AK56-AS56</f>
        <v>17.5</v>
      </c>
      <c r="BA56" s="19" t="n">
        <f aca="false">AL56-AT56</f>
        <v>10.5</v>
      </c>
      <c r="BB56" s="19" t="n">
        <f aca="false">AM56-AU56</f>
        <v>7</v>
      </c>
      <c r="BC56" s="19" t="n">
        <f aca="false">AN56-AV56</f>
        <v>7</v>
      </c>
    </row>
    <row r="57" customFormat="false" ht="15" hidden="false" customHeight="false" outlineLevel="0" collapsed="false">
      <c r="B57" s="18" t="n">
        <v>53</v>
      </c>
      <c r="C57" s="18" t="n">
        <f aca="false">RM_TERM-B57+1</f>
        <v>308</v>
      </c>
      <c r="D57" s="19" t="n">
        <f aca="false">K56</f>
        <v>158.029242066723</v>
      </c>
      <c r="E57" s="19" t="n">
        <f aca="false">D57*(1-(1-RM_CDR)^(1/12))</f>
        <v>0.132298503537248</v>
      </c>
      <c r="F57" s="19" t="n">
        <f aca="false">D57-E57</f>
        <v>157.896943563186</v>
      </c>
      <c r="G57" s="19" t="n">
        <f aca="false">IF(F57&gt;0,F57*(RM_WAC/12)/(1-(1+RM_WAC/12)^(-C57)),0)</f>
        <v>1.14626022018854</v>
      </c>
      <c r="H57" s="19" t="n">
        <f aca="false">F57*RM_WAC/12</f>
        <v>0.973697818639648</v>
      </c>
      <c r="I57" s="19" t="n">
        <f aca="false">G57-H57+IF(C57&lt;=1,(F57-(G57-H57)-J57),0)</f>
        <v>0.172562401548888</v>
      </c>
      <c r="J57" s="19" t="n">
        <f aca="false">(F57-(G57-H57))*(1-(1-RM_CPR)^(1/12))</f>
        <v>2.12170001786616</v>
      </c>
      <c r="K57" s="19" t="n">
        <f aca="false">IF(C57&lt;=1,0,(F57-(G57-H57)-J57))</f>
        <v>155.602681143771</v>
      </c>
      <c r="L57" s="19" t="n">
        <f aca="false">E57*(1-RM_SEV)</f>
        <v>0.0926089524760734</v>
      </c>
      <c r="M57" s="19" t="n">
        <f aca="false">E57-L57</f>
        <v>0.0396895510611743</v>
      </c>
      <c r="N57" s="19" t="n">
        <f aca="false">H57-D57*(RM_SERV+RM_TR)/12</f>
        <v>0.939458149525191</v>
      </c>
      <c r="O57" s="19" t="n">
        <f aca="false">T57*RM_A1_CP/12+U57*RM_A2_CP/12+V57*RM_A3_CP/12+W57*RM_M1_CP/12+X57*RM_B1_CP/12+Y57*RM_B2_CP/12+Z57*RM_B3_CP/12</f>
        <v>0.778886462978043</v>
      </c>
      <c r="P57" s="19" t="n">
        <f aca="false">MAX(0,N57-O57)</f>
        <v>0.160571686547148</v>
      </c>
      <c r="Q57" s="19" t="n">
        <f aca="false">MIN(P57,M57)</f>
        <v>0.0396895510611743</v>
      </c>
      <c r="R57" s="19" t="n">
        <f aca="false">P57-Q57</f>
        <v>0.120882135485974</v>
      </c>
      <c r="S57" s="19" t="n">
        <f aca="false">I57+J57+L57+Q57</f>
        <v>2.4265609229523</v>
      </c>
      <c r="T57" s="19" t="n">
        <f aca="false">AW56</f>
        <v>53.0292420667235</v>
      </c>
      <c r="U57" s="19" t="n">
        <f aca="false">AX56</f>
        <v>28</v>
      </c>
      <c r="V57" s="19" t="n">
        <f aca="false">AY56</f>
        <v>35</v>
      </c>
      <c r="W57" s="19" t="n">
        <f aca="false">AZ56</f>
        <v>17.5</v>
      </c>
      <c r="X57" s="19" t="n">
        <f aca="false">BA56</f>
        <v>10.5</v>
      </c>
      <c r="Y57" s="19" t="n">
        <f aca="false">BB56</f>
        <v>7</v>
      </c>
      <c r="Z57" s="19" t="n">
        <f aca="false">BC56</f>
        <v>7</v>
      </c>
      <c r="AA57" s="19" t="n">
        <f aca="false">MIN(T57,MAX(0,S57-(0)))</f>
        <v>2.4265609229523</v>
      </c>
      <c r="AB57" s="19" t="n">
        <f aca="false">MIN(U57,MAX(0,S57-(T57)))</f>
        <v>0</v>
      </c>
      <c r="AC57" s="19" t="n">
        <f aca="false">MIN(V57,MAX(0,S57-(T57+U57)))</f>
        <v>0</v>
      </c>
      <c r="AD57" s="19" t="n">
        <f aca="false">MIN(W57,MAX(0,S57-(T57+U57+V57)))</f>
        <v>0</v>
      </c>
      <c r="AE57" s="19" t="n">
        <f aca="false">MIN(X57,MAX(0,S57-(T57+U57+V57+W57)))</f>
        <v>0</v>
      </c>
      <c r="AF57" s="19" t="n">
        <f aca="false">MIN(Y57,MAX(0,S57-(T57+U57+V57+W57+X57)))</f>
        <v>0</v>
      </c>
      <c r="AG57" s="19" t="n">
        <f aca="false">MIN(Z57,MAX(0,S57-(T57+U57+V57+W57+X57+Y57)))</f>
        <v>0</v>
      </c>
      <c r="AH57" s="19" t="n">
        <f aca="false">T57-AA57</f>
        <v>50.6026811437712</v>
      </c>
      <c r="AI57" s="19" t="n">
        <f aca="false">U57-AB57</f>
        <v>28</v>
      </c>
      <c r="AJ57" s="19" t="n">
        <f aca="false">V57-AC57</f>
        <v>35</v>
      </c>
      <c r="AK57" s="19" t="n">
        <f aca="false">W57-AD57</f>
        <v>17.5</v>
      </c>
      <c r="AL57" s="19" t="n">
        <f aca="false">X57-AE57</f>
        <v>10.5</v>
      </c>
      <c r="AM57" s="19" t="n">
        <f aca="false">Y57-AF57</f>
        <v>7</v>
      </c>
      <c r="AN57" s="19" t="n">
        <f aca="false">Z57-AG57</f>
        <v>7</v>
      </c>
      <c r="AO57" s="19" t="n">
        <f aca="false">M57-Q57</f>
        <v>0</v>
      </c>
      <c r="AP57" s="19" t="n">
        <f aca="false">MIN(AH57,MAX(0,AO57-(AI57+AJ57+AK57+AL57+AM57+AN57)))</f>
        <v>0</v>
      </c>
      <c r="AQ57" s="19" t="n">
        <f aca="false">MIN(AI57,MAX(0,AO57-(AJ57+AK57+AL57+AM57+AN57)))</f>
        <v>0</v>
      </c>
      <c r="AR57" s="19" t="n">
        <f aca="false">MIN(AJ57,MAX(0,AO57-(AK57+AL57+AM57+AN57)))</f>
        <v>0</v>
      </c>
      <c r="AS57" s="19" t="n">
        <f aca="false">MIN(AK57,MAX(0,AO57-(AL57+AM57+AN57)))</f>
        <v>0</v>
      </c>
      <c r="AT57" s="19" t="n">
        <f aca="false">MIN(AL57,MAX(0,AO57-(AM57+AN57)))</f>
        <v>0</v>
      </c>
      <c r="AU57" s="19" t="n">
        <f aca="false">MIN(AM57,MAX(0,AO57-(AN57)))</f>
        <v>0</v>
      </c>
      <c r="AV57" s="19" t="n">
        <f aca="false">MIN(AN57,MAX(0,AO57-(0)))</f>
        <v>0</v>
      </c>
      <c r="AW57" s="19" t="n">
        <f aca="false">AH57-AP57</f>
        <v>50.6026811437712</v>
      </c>
      <c r="AX57" s="19" t="n">
        <f aca="false">AI57-AQ57</f>
        <v>28</v>
      </c>
      <c r="AY57" s="19" t="n">
        <f aca="false">AJ57-AR57</f>
        <v>35</v>
      </c>
      <c r="AZ57" s="19" t="n">
        <f aca="false">AK57-AS57</f>
        <v>17.5</v>
      </c>
      <c r="BA57" s="19" t="n">
        <f aca="false">AL57-AT57</f>
        <v>10.5</v>
      </c>
      <c r="BB57" s="19" t="n">
        <f aca="false">AM57-AU57</f>
        <v>7</v>
      </c>
      <c r="BC57" s="19" t="n">
        <f aca="false">AN57-AV57</f>
        <v>7</v>
      </c>
    </row>
    <row r="58" customFormat="false" ht="15" hidden="false" customHeight="false" outlineLevel="0" collapsed="false">
      <c r="B58" s="18" t="n">
        <v>54</v>
      </c>
      <c r="C58" s="18" t="n">
        <f aca="false">RM_TERM-B58+1</f>
        <v>307</v>
      </c>
      <c r="D58" s="19" t="n">
        <f aca="false">K57</f>
        <v>155.602681143771</v>
      </c>
      <c r="E58" s="19" t="n">
        <f aca="false">D58*(1-(1-RM_CDR)^(1/12))</f>
        <v>0.130267041672025</v>
      </c>
      <c r="F58" s="19" t="n">
        <f aca="false">D58-E58</f>
        <v>155.472414102099</v>
      </c>
      <c r="G58" s="19" t="n">
        <f aca="false">IF(F58&gt;0,F58*(RM_WAC/12)/(1-(1+RM_WAC/12)^(-C58)),0)</f>
        <v>1.12989407413989</v>
      </c>
      <c r="H58" s="19" t="n">
        <f aca="false">F58*RM_WAC/12</f>
        <v>0.958746553629611</v>
      </c>
      <c r="I58" s="19" t="n">
        <f aca="false">G58-H58+IF(C58&lt;=1,(F58-(G58-H58)-J58),0)</f>
        <v>0.17114752051028</v>
      </c>
      <c r="J58" s="19" t="n">
        <f aca="false">(F58-(G58-H58))*(1-(1-RM_CPR)^(1/12))</f>
        <v>2.08910440893166</v>
      </c>
      <c r="K58" s="19" t="n">
        <f aca="false">IF(C58&lt;=1,0,(F58-(G58-H58)-J58))</f>
        <v>153.212162172657</v>
      </c>
      <c r="L58" s="19" t="n">
        <f aca="false">E58*(1-RM_SEV)</f>
        <v>0.0911869291704177</v>
      </c>
      <c r="M58" s="19" t="n">
        <f aca="false">E58-L58</f>
        <v>0.0390801125016076</v>
      </c>
      <c r="N58" s="19" t="n">
        <f aca="false">H58-D58*(RM_SERV+RM_TR)/12</f>
        <v>0.925032639381794</v>
      </c>
      <c r="O58" s="19" t="n">
        <f aca="false">T58*RM_A1_CP/12+U58*RM_A2_CP/12+V58*RM_A3_CP/12+W58*RM_M1_CP/12+X58*RM_B1_CP/12+Y58*RM_B2_CP/12+Z58*RM_B3_CP/12</f>
        <v>0.767562512004265</v>
      </c>
      <c r="P58" s="19" t="n">
        <f aca="false">MAX(0,N58-O58)</f>
        <v>0.157470127377528</v>
      </c>
      <c r="Q58" s="19" t="n">
        <f aca="false">MIN(P58,M58)</f>
        <v>0.0390801125016076</v>
      </c>
      <c r="R58" s="19" t="n">
        <f aca="false">P58-Q58</f>
        <v>0.118390014875921</v>
      </c>
      <c r="S58" s="19" t="n">
        <f aca="false">I58+J58+L58+Q58</f>
        <v>2.39051897111397</v>
      </c>
      <c r="T58" s="19" t="n">
        <f aca="false">AW57</f>
        <v>50.6026811437712</v>
      </c>
      <c r="U58" s="19" t="n">
        <f aca="false">AX57</f>
        <v>28</v>
      </c>
      <c r="V58" s="19" t="n">
        <f aca="false">AY57</f>
        <v>35</v>
      </c>
      <c r="W58" s="19" t="n">
        <f aca="false">AZ57</f>
        <v>17.5</v>
      </c>
      <c r="X58" s="19" t="n">
        <f aca="false">BA57</f>
        <v>10.5</v>
      </c>
      <c r="Y58" s="19" t="n">
        <f aca="false">BB57</f>
        <v>7</v>
      </c>
      <c r="Z58" s="19" t="n">
        <f aca="false">BC57</f>
        <v>7</v>
      </c>
      <c r="AA58" s="19" t="n">
        <f aca="false">MIN(T58,MAX(0,S58-(0)))</f>
        <v>2.39051897111397</v>
      </c>
      <c r="AB58" s="19" t="n">
        <f aca="false">MIN(U58,MAX(0,S58-(T58)))</f>
        <v>0</v>
      </c>
      <c r="AC58" s="19" t="n">
        <f aca="false">MIN(V58,MAX(0,S58-(T58+U58)))</f>
        <v>0</v>
      </c>
      <c r="AD58" s="19" t="n">
        <f aca="false">MIN(W58,MAX(0,S58-(T58+U58+V58)))</f>
        <v>0</v>
      </c>
      <c r="AE58" s="19" t="n">
        <f aca="false">MIN(X58,MAX(0,S58-(T58+U58+V58+W58)))</f>
        <v>0</v>
      </c>
      <c r="AF58" s="19" t="n">
        <f aca="false">MIN(Y58,MAX(0,S58-(T58+U58+V58+W58+X58)))</f>
        <v>0</v>
      </c>
      <c r="AG58" s="19" t="n">
        <f aca="false">MIN(Z58,MAX(0,S58-(T58+U58+V58+W58+X58+Y58)))</f>
        <v>0</v>
      </c>
      <c r="AH58" s="19" t="n">
        <f aca="false">T58-AA58</f>
        <v>48.2121621726572</v>
      </c>
      <c r="AI58" s="19" t="n">
        <f aca="false">U58-AB58</f>
        <v>28</v>
      </c>
      <c r="AJ58" s="19" t="n">
        <f aca="false">V58-AC58</f>
        <v>35</v>
      </c>
      <c r="AK58" s="19" t="n">
        <f aca="false">W58-AD58</f>
        <v>17.5</v>
      </c>
      <c r="AL58" s="19" t="n">
        <f aca="false">X58-AE58</f>
        <v>10.5</v>
      </c>
      <c r="AM58" s="19" t="n">
        <f aca="false">Y58-AF58</f>
        <v>7</v>
      </c>
      <c r="AN58" s="19" t="n">
        <f aca="false">Z58-AG58</f>
        <v>7</v>
      </c>
      <c r="AO58" s="19" t="n">
        <f aca="false">M58-Q58</f>
        <v>0</v>
      </c>
      <c r="AP58" s="19" t="n">
        <f aca="false">MIN(AH58,MAX(0,AO58-(AI58+AJ58+AK58+AL58+AM58+AN58)))</f>
        <v>0</v>
      </c>
      <c r="AQ58" s="19" t="n">
        <f aca="false">MIN(AI58,MAX(0,AO58-(AJ58+AK58+AL58+AM58+AN58)))</f>
        <v>0</v>
      </c>
      <c r="AR58" s="19" t="n">
        <f aca="false">MIN(AJ58,MAX(0,AO58-(AK58+AL58+AM58+AN58)))</f>
        <v>0</v>
      </c>
      <c r="AS58" s="19" t="n">
        <f aca="false">MIN(AK58,MAX(0,AO58-(AL58+AM58+AN58)))</f>
        <v>0</v>
      </c>
      <c r="AT58" s="19" t="n">
        <f aca="false">MIN(AL58,MAX(0,AO58-(AM58+AN58)))</f>
        <v>0</v>
      </c>
      <c r="AU58" s="19" t="n">
        <f aca="false">MIN(AM58,MAX(0,AO58-(AN58)))</f>
        <v>0</v>
      </c>
      <c r="AV58" s="19" t="n">
        <f aca="false">MIN(AN58,MAX(0,AO58-(0)))</f>
        <v>0</v>
      </c>
      <c r="AW58" s="19" t="n">
        <f aca="false">AH58-AP58</f>
        <v>48.2121621726572</v>
      </c>
      <c r="AX58" s="19" t="n">
        <f aca="false">AI58-AQ58</f>
        <v>28</v>
      </c>
      <c r="AY58" s="19" t="n">
        <f aca="false">AJ58-AR58</f>
        <v>35</v>
      </c>
      <c r="AZ58" s="19" t="n">
        <f aca="false">AK58-AS58</f>
        <v>17.5</v>
      </c>
      <c r="BA58" s="19" t="n">
        <f aca="false">AL58-AT58</f>
        <v>10.5</v>
      </c>
      <c r="BB58" s="19" t="n">
        <f aca="false">AM58-AU58</f>
        <v>7</v>
      </c>
      <c r="BC58" s="19" t="n">
        <f aca="false">AN58-AV58</f>
        <v>7</v>
      </c>
    </row>
    <row r="59" customFormat="false" ht="15" hidden="false" customHeight="false" outlineLevel="0" collapsed="false">
      <c r="B59" s="18" t="n">
        <v>55</v>
      </c>
      <c r="C59" s="18" t="n">
        <f aca="false">RM_TERM-B59+1</f>
        <v>306</v>
      </c>
      <c r="D59" s="19" t="n">
        <f aca="false">K58</f>
        <v>153.212162172657</v>
      </c>
      <c r="E59" s="19" t="n">
        <f aca="false">D59*(1-(1-RM_CDR)^(1/12))</f>
        <v>0.12826575331286</v>
      </c>
      <c r="F59" s="19" t="n">
        <f aca="false">D59-E59</f>
        <v>153.083896419344</v>
      </c>
      <c r="G59" s="19" t="n">
        <f aca="false">IF(F59&gt;0,F59*(RM_WAC/12)/(1-(1+RM_WAC/12)^(-C59)),0)</f>
        <v>1.11376160167755</v>
      </c>
      <c r="H59" s="19" t="n">
        <f aca="false">F59*RM_WAC/12</f>
        <v>0.944017361252623</v>
      </c>
      <c r="I59" s="19" t="n">
        <f aca="false">G59-H59+IF(C59&lt;=1,(F59-(G59-H59)-J59),0)</f>
        <v>0.169744240424924</v>
      </c>
      <c r="J59" s="19" t="n">
        <f aca="false">(F59-(G59-H59))*(1-(1-RM_CPR)^(1/12))</f>
        <v>2.05699307247568</v>
      </c>
      <c r="K59" s="19" t="n">
        <f aca="false">IF(C59&lt;=1,0,(F59-(G59-H59)-J59))</f>
        <v>150.857159106444</v>
      </c>
      <c r="L59" s="19" t="n">
        <f aca="false">E59*(1-RM_SEV)</f>
        <v>0.0897860273190023</v>
      </c>
      <c r="M59" s="19" t="n">
        <f aca="false">E59-L59</f>
        <v>0.0384797259938581</v>
      </c>
      <c r="N59" s="19" t="n">
        <f aca="false">H59-D59*(RM_SERV+RM_TR)/12</f>
        <v>0.91082139278188</v>
      </c>
      <c r="O59" s="19" t="n">
        <f aca="false">T59*RM_A1_CP/12+U59*RM_A2_CP/12+V59*RM_A3_CP/12+W59*RM_M1_CP/12+X59*RM_B1_CP/12+Y59*RM_B2_CP/12+Z59*RM_B3_CP/12</f>
        <v>0.756406756805733</v>
      </c>
      <c r="P59" s="19" t="n">
        <f aca="false">MAX(0,N59-O59)</f>
        <v>0.154414635976147</v>
      </c>
      <c r="Q59" s="19" t="n">
        <f aca="false">MIN(P59,M59)</f>
        <v>0.0384797259938581</v>
      </c>
      <c r="R59" s="19" t="n">
        <f aca="false">P59-Q59</f>
        <v>0.115934909982289</v>
      </c>
      <c r="S59" s="19" t="n">
        <f aca="false">I59+J59+L59+Q59</f>
        <v>2.35500306621347</v>
      </c>
      <c r="T59" s="19" t="n">
        <f aca="false">AW58</f>
        <v>48.2121621726572</v>
      </c>
      <c r="U59" s="19" t="n">
        <f aca="false">AX58</f>
        <v>28</v>
      </c>
      <c r="V59" s="19" t="n">
        <f aca="false">AY58</f>
        <v>35</v>
      </c>
      <c r="W59" s="19" t="n">
        <f aca="false">AZ58</f>
        <v>17.5</v>
      </c>
      <c r="X59" s="19" t="n">
        <f aca="false">BA58</f>
        <v>10.5</v>
      </c>
      <c r="Y59" s="19" t="n">
        <f aca="false">BB58</f>
        <v>7</v>
      </c>
      <c r="Z59" s="19" t="n">
        <f aca="false">BC58</f>
        <v>7</v>
      </c>
      <c r="AA59" s="19" t="n">
        <f aca="false">MIN(T59,MAX(0,S59-(0)))</f>
        <v>2.35500306621347</v>
      </c>
      <c r="AB59" s="19" t="n">
        <f aca="false">MIN(U59,MAX(0,S59-(T59)))</f>
        <v>0</v>
      </c>
      <c r="AC59" s="19" t="n">
        <f aca="false">MIN(V59,MAX(0,S59-(T59+U59)))</f>
        <v>0</v>
      </c>
      <c r="AD59" s="19" t="n">
        <f aca="false">MIN(W59,MAX(0,S59-(T59+U59+V59)))</f>
        <v>0</v>
      </c>
      <c r="AE59" s="19" t="n">
        <f aca="false">MIN(X59,MAX(0,S59-(T59+U59+V59+W59)))</f>
        <v>0</v>
      </c>
      <c r="AF59" s="19" t="n">
        <f aca="false">MIN(Y59,MAX(0,S59-(T59+U59+V59+W59+X59)))</f>
        <v>0</v>
      </c>
      <c r="AG59" s="19" t="n">
        <f aca="false">MIN(Z59,MAX(0,S59-(T59+U59+V59+W59+X59+Y59)))</f>
        <v>0</v>
      </c>
      <c r="AH59" s="19" t="n">
        <f aca="false">T59-AA59</f>
        <v>45.8571591064437</v>
      </c>
      <c r="AI59" s="19" t="n">
        <f aca="false">U59-AB59</f>
        <v>28</v>
      </c>
      <c r="AJ59" s="19" t="n">
        <f aca="false">V59-AC59</f>
        <v>35</v>
      </c>
      <c r="AK59" s="19" t="n">
        <f aca="false">W59-AD59</f>
        <v>17.5</v>
      </c>
      <c r="AL59" s="19" t="n">
        <f aca="false">X59-AE59</f>
        <v>10.5</v>
      </c>
      <c r="AM59" s="19" t="n">
        <f aca="false">Y59-AF59</f>
        <v>7</v>
      </c>
      <c r="AN59" s="19" t="n">
        <f aca="false">Z59-AG59</f>
        <v>7</v>
      </c>
      <c r="AO59" s="19" t="n">
        <f aca="false">M59-Q59</f>
        <v>0</v>
      </c>
      <c r="AP59" s="19" t="n">
        <f aca="false">MIN(AH59,MAX(0,AO59-(AI59+AJ59+AK59+AL59+AM59+AN59)))</f>
        <v>0</v>
      </c>
      <c r="AQ59" s="19" t="n">
        <f aca="false">MIN(AI59,MAX(0,AO59-(AJ59+AK59+AL59+AM59+AN59)))</f>
        <v>0</v>
      </c>
      <c r="AR59" s="19" t="n">
        <f aca="false">MIN(AJ59,MAX(0,AO59-(AK59+AL59+AM59+AN59)))</f>
        <v>0</v>
      </c>
      <c r="AS59" s="19" t="n">
        <f aca="false">MIN(AK59,MAX(0,AO59-(AL59+AM59+AN59)))</f>
        <v>0</v>
      </c>
      <c r="AT59" s="19" t="n">
        <f aca="false">MIN(AL59,MAX(0,AO59-(AM59+AN59)))</f>
        <v>0</v>
      </c>
      <c r="AU59" s="19" t="n">
        <f aca="false">MIN(AM59,MAX(0,AO59-(AN59)))</f>
        <v>0</v>
      </c>
      <c r="AV59" s="19" t="n">
        <f aca="false">MIN(AN59,MAX(0,AO59-(0)))</f>
        <v>0</v>
      </c>
      <c r="AW59" s="19" t="n">
        <f aca="false">AH59-AP59</f>
        <v>45.8571591064437</v>
      </c>
      <c r="AX59" s="19" t="n">
        <f aca="false">AI59-AQ59</f>
        <v>28</v>
      </c>
      <c r="AY59" s="19" t="n">
        <f aca="false">AJ59-AR59</f>
        <v>35</v>
      </c>
      <c r="AZ59" s="19" t="n">
        <f aca="false">AK59-AS59</f>
        <v>17.5</v>
      </c>
      <c r="BA59" s="19" t="n">
        <f aca="false">AL59-AT59</f>
        <v>10.5</v>
      </c>
      <c r="BB59" s="19" t="n">
        <f aca="false">AM59-AU59</f>
        <v>7</v>
      </c>
      <c r="BC59" s="19" t="n">
        <f aca="false">AN59-AV59</f>
        <v>7</v>
      </c>
    </row>
    <row r="60" customFormat="false" ht="15" hidden="false" customHeight="false" outlineLevel="0" collapsed="false">
      <c r="B60" s="18" t="n">
        <v>56</v>
      </c>
      <c r="C60" s="18" t="n">
        <f aca="false">RM_TERM-B60+1</f>
        <v>305</v>
      </c>
      <c r="D60" s="19" t="n">
        <f aca="false">K59</f>
        <v>150.857159106444</v>
      </c>
      <c r="E60" s="19" t="n">
        <f aca="false">D60*(1-(1-RM_CDR)^(1/12))</f>
        <v>0.126294198065167</v>
      </c>
      <c r="F60" s="19" t="n">
        <f aca="false">D60-E60</f>
        <v>150.730864908378</v>
      </c>
      <c r="G60" s="19" t="n">
        <f aca="false">IF(F60&gt;0,F60*(RM_WAC/12)/(1-(1+RM_WAC/12)^(-C60)),0)</f>
        <v>1.09785946644212</v>
      </c>
      <c r="H60" s="19" t="n">
        <f aca="false">F60*RM_WAC/12</f>
        <v>0.929507000268334</v>
      </c>
      <c r="I60" s="19" t="n">
        <f aca="false">G60-H60+IF(C60&lt;=1,(F60-(G60-H60)-J60),0)</f>
        <v>0.168352466173786</v>
      </c>
      <c r="J60" s="19" t="n">
        <f aca="false">(F60-(G60-H60))*(1-(1-RM_CPR)^(1/12))</f>
        <v>2.02535893934639</v>
      </c>
      <c r="K60" s="19" t="n">
        <f aca="false">IF(C60&lt;=1,0,(F60-(G60-H60)-J60))</f>
        <v>148.537153502858</v>
      </c>
      <c r="L60" s="19" t="n">
        <f aca="false">E60*(1-RM_SEV)</f>
        <v>0.0884059386456169</v>
      </c>
      <c r="M60" s="19" t="n">
        <f aca="false">E60-L60</f>
        <v>0.0378882594195501</v>
      </c>
      <c r="N60" s="19" t="n">
        <f aca="false">H60-D60*(RM_SERV+RM_TR)/12</f>
        <v>0.896821282461938</v>
      </c>
      <c r="O60" s="19" t="n">
        <f aca="false">T60*RM_A1_CP/12+U60*RM_A2_CP/12+V60*RM_A3_CP/12+W60*RM_M1_CP/12+X60*RM_B1_CP/12+Y60*RM_B2_CP/12+Z60*RM_B3_CP/12</f>
        <v>0.745416742496737</v>
      </c>
      <c r="P60" s="19" t="n">
        <f aca="false">MAX(0,N60-O60)</f>
        <v>0.151404539965201</v>
      </c>
      <c r="Q60" s="19" t="n">
        <f aca="false">MIN(P60,M60)</f>
        <v>0.0378882594195501</v>
      </c>
      <c r="R60" s="19" t="n">
        <f aca="false">P60-Q60</f>
        <v>0.11351628054565</v>
      </c>
      <c r="S60" s="19" t="n">
        <f aca="false">I60+J60+L60+Q60</f>
        <v>2.32000560358534</v>
      </c>
      <c r="T60" s="19" t="n">
        <f aca="false">AW59</f>
        <v>45.8571591064437</v>
      </c>
      <c r="U60" s="19" t="n">
        <f aca="false">AX59</f>
        <v>28</v>
      </c>
      <c r="V60" s="19" t="n">
        <f aca="false">AY59</f>
        <v>35</v>
      </c>
      <c r="W60" s="19" t="n">
        <f aca="false">AZ59</f>
        <v>17.5</v>
      </c>
      <c r="X60" s="19" t="n">
        <f aca="false">BA59</f>
        <v>10.5</v>
      </c>
      <c r="Y60" s="19" t="n">
        <f aca="false">BB59</f>
        <v>7</v>
      </c>
      <c r="Z60" s="19" t="n">
        <f aca="false">BC59</f>
        <v>7</v>
      </c>
      <c r="AA60" s="19" t="n">
        <f aca="false">MIN(T60,MAX(0,S60-(0)))</f>
        <v>2.32000560358534</v>
      </c>
      <c r="AB60" s="19" t="n">
        <f aca="false">MIN(U60,MAX(0,S60-(T60)))</f>
        <v>0</v>
      </c>
      <c r="AC60" s="19" t="n">
        <f aca="false">MIN(V60,MAX(0,S60-(T60+U60)))</f>
        <v>0</v>
      </c>
      <c r="AD60" s="19" t="n">
        <f aca="false">MIN(W60,MAX(0,S60-(T60+U60+V60)))</f>
        <v>0</v>
      </c>
      <c r="AE60" s="19" t="n">
        <f aca="false">MIN(X60,MAX(0,S60-(T60+U60+V60+W60)))</f>
        <v>0</v>
      </c>
      <c r="AF60" s="19" t="n">
        <f aca="false">MIN(Y60,MAX(0,S60-(T60+U60+V60+W60+X60)))</f>
        <v>0</v>
      </c>
      <c r="AG60" s="19" t="n">
        <f aca="false">MIN(Z60,MAX(0,S60-(T60+U60+V60+W60+X60+Y60)))</f>
        <v>0</v>
      </c>
      <c r="AH60" s="19" t="n">
        <f aca="false">T60-AA60</f>
        <v>43.5371535028584</v>
      </c>
      <c r="AI60" s="19" t="n">
        <f aca="false">U60-AB60</f>
        <v>28</v>
      </c>
      <c r="AJ60" s="19" t="n">
        <f aca="false">V60-AC60</f>
        <v>35</v>
      </c>
      <c r="AK60" s="19" t="n">
        <f aca="false">W60-AD60</f>
        <v>17.5</v>
      </c>
      <c r="AL60" s="19" t="n">
        <f aca="false">X60-AE60</f>
        <v>10.5</v>
      </c>
      <c r="AM60" s="19" t="n">
        <f aca="false">Y60-AF60</f>
        <v>7</v>
      </c>
      <c r="AN60" s="19" t="n">
        <f aca="false">Z60-AG60</f>
        <v>7</v>
      </c>
      <c r="AO60" s="19" t="n">
        <f aca="false">M60-Q60</f>
        <v>0</v>
      </c>
      <c r="AP60" s="19" t="n">
        <f aca="false">MIN(AH60,MAX(0,AO60-(AI60+AJ60+AK60+AL60+AM60+AN60)))</f>
        <v>0</v>
      </c>
      <c r="AQ60" s="19" t="n">
        <f aca="false">MIN(AI60,MAX(0,AO60-(AJ60+AK60+AL60+AM60+AN60)))</f>
        <v>0</v>
      </c>
      <c r="AR60" s="19" t="n">
        <f aca="false">MIN(AJ60,MAX(0,AO60-(AK60+AL60+AM60+AN60)))</f>
        <v>0</v>
      </c>
      <c r="AS60" s="19" t="n">
        <f aca="false">MIN(AK60,MAX(0,AO60-(AL60+AM60+AN60)))</f>
        <v>0</v>
      </c>
      <c r="AT60" s="19" t="n">
        <f aca="false">MIN(AL60,MAX(0,AO60-(AM60+AN60)))</f>
        <v>0</v>
      </c>
      <c r="AU60" s="19" t="n">
        <f aca="false">MIN(AM60,MAX(0,AO60-(AN60)))</f>
        <v>0</v>
      </c>
      <c r="AV60" s="19" t="n">
        <f aca="false">MIN(AN60,MAX(0,AO60-(0)))</f>
        <v>0</v>
      </c>
      <c r="AW60" s="19" t="n">
        <f aca="false">AH60-AP60</f>
        <v>43.5371535028584</v>
      </c>
      <c r="AX60" s="19" t="n">
        <f aca="false">AI60-AQ60</f>
        <v>28</v>
      </c>
      <c r="AY60" s="19" t="n">
        <f aca="false">AJ60-AR60</f>
        <v>35</v>
      </c>
      <c r="AZ60" s="19" t="n">
        <f aca="false">AK60-AS60</f>
        <v>17.5</v>
      </c>
      <c r="BA60" s="19" t="n">
        <f aca="false">AL60-AT60</f>
        <v>10.5</v>
      </c>
      <c r="BB60" s="19" t="n">
        <f aca="false">AM60-AU60</f>
        <v>7</v>
      </c>
      <c r="BC60" s="19" t="n">
        <f aca="false">AN60-AV60</f>
        <v>7</v>
      </c>
    </row>
    <row r="61" customFormat="false" ht="15" hidden="false" customHeight="false" outlineLevel="0" collapsed="false">
      <c r="B61" s="18" t="n">
        <v>57</v>
      </c>
      <c r="C61" s="18" t="n">
        <f aca="false">RM_TERM-B61+1</f>
        <v>304</v>
      </c>
      <c r="D61" s="19" t="n">
        <f aca="false">K60</f>
        <v>148.537153502858</v>
      </c>
      <c r="E61" s="19" t="n">
        <f aca="false">D61*(1-(1-RM_CDR)^(1/12))</f>
        <v>0.124351941900812</v>
      </c>
      <c r="F61" s="19" t="n">
        <f aca="false">D61-E61</f>
        <v>148.412801560957</v>
      </c>
      <c r="G61" s="19" t="n">
        <f aca="false">IF(F61&gt;0,F61*(RM_WAC/12)/(1-(1+RM_WAC/12)^(-C61)),0)</f>
        <v>1.08218437971031</v>
      </c>
      <c r="H61" s="19" t="n">
        <f aca="false">F61*RM_WAC/12</f>
        <v>0.915212276292571</v>
      </c>
      <c r="I61" s="19" t="n">
        <f aca="false">G61-H61+IF(C61&lt;=1,(F61-(G61-H61)-J61),0)</f>
        <v>0.166972103417738</v>
      </c>
      <c r="J61" s="19" t="n">
        <f aca="false">(F61-(G61-H61))*(1-(1-RM_CPR)^(1/12))</f>
        <v>1.99419504259338</v>
      </c>
      <c r="K61" s="19" t="n">
        <f aca="false">IF(C61&lt;=1,0,(F61-(G61-H61)-J61))</f>
        <v>146.251634414946</v>
      </c>
      <c r="L61" s="19" t="n">
        <f aca="false">E61*(1-RM_SEV)</f>
        <v>0.0870463593305687</v>
      </c>
      <c r="M61" s="19" t="n">
        <f aca="false">E61-L61</f>
        <v>0.0373055825702437</v>
      </c>
      <c r="N61" s="19" t="n">
        <f aca="false">H61-D61*(RM_SERV+RM_TR)/12</f>
        <v>0.883029226366952</v>
      </c>
      <c r="O61" s="19" t="n">
        <f aca="false">T61*RM_A1_CP/12+U61*RM_A2_CP/12+V61*RM_A3_CP/12+W61*RM_M1_CP/12+X61*RM_B1_CP/12+Y61*RM_B2_CP/12+Z61*RM_B3_CP/12</f>
        <v>0.734590049680006</v>
      </c>
      <c r="P61" s="19" t="n">
        <f aca="false">MAX(0,N61-O61)</f>
        <v>0.148439176686946</v>
      </c>
      <c r="Q61" s="19" t="n">
        <f aca="false">MIN(P61,M61)</f>
        <v>0.0373055825702437</v>
      </c>
      <c r="R61" s="19" t="n">
        <f aca="false">P61-Q61</f>
        <v>0.111133594116702</v>
      </c>
      <c r="S61" s="19" t="n">
        <f aca="false">I61+J61+L61+Q61</f>
        <v>2.28551908791193</v>
      </c>
      <c r="T61" s="19" t="n">
        <f aca="false">AW60</f>
        <v>43.5371535028584</v>
      </c>
      <c r="U61" s="19" t="n">
        <f aca="false">AX60</f>
        <v>28</v>
      </c>
      <c r="V61" s="19" t="n">
        <f aca="false">AY60</f>
        <v>35</v>
      </c>
      <c r="W61" s="19" t="n">
        <f aca="false">AZ60</f>
        <v>17.5</v>
      </c>
      <c r="X61" s="19" t="n">
        <f aca="false">BA60</f>
        <v>10.5</v>
      </c>
      <c r="Y61" s="19" t="n">
        <f aca="false">BB60</f>
        <v>7</v>
      </c>
      <c r="Z61" s="19" t="n">
        <f aca="false">BC60</f>
        <v>7</v>
      </c>
      <c r="AA61" s="19" t="n">
        <f aca="false">MIN(T61,MAX(0,S61-(0)))</f>
        <v>2.28551908791193</v>
      </c>
      <c r="AB61" s="19" t="n">
        <f aca="false">MIN(U61,MAX(0,S61-(T61)))</f>
        <v>0</v>
      </c>
      <c r="AC61" s="19" t="n">
        <f aca="false">MIN(V61,MAX(0,S61-(T61+U61)))</f>
        <v>0</v>
      </c>
      <c r="AD61" s="19" t="n">
        <f aca="false">MIN(W61,MAX(0,S61-(T61+U61+V61)))</f>
        <v>0</v>
      </c>
      <c r="AE61" s="19" t="n">
        <f aca="false">MIN(X61,MAX(0,S61-(T61+U61+V61+W61)))</f>
        <v>0</v>
      </c>
      <c r="AF61" s="19" t="n">
        <f aca="false">MIN(Y61,MAX(0,S61-(T61+U61+V61+W61+X61)))</f>
        <v>0</v>
      </c>
      <c r="AG61" s="19" t="n">
        <f aca="false">MIN(Z61,MAX(0,S61-(T61+U61+V61+W61+X61+Y61)))</f>
        <v>0</v>
      </c>
      <c r="AH61" s="19" t="n">
        <f aca="false">T61-AA61</f>
        <v>41.2516344149465</v>
      </c>
      <c r="AI61" s="19" t="n">
        <f aca="false">U61-AB61</f>
        <v>28</v>
      </c>
      <c r="AJ61" s="19" t="n">
        <f aca="false">V61-AC61</f>
        <v>35</v>
      </c>
      <c r="AK61" s="19" t="n">
        <f aca="false">W61-AD61</f>
        <v>17.5</v>
      </c>
      <c r="AL61" s="19" t="n">
        <f aca="false">X61-AE61</f>
        <v>10.5</v>
      </c>
      <c r="AM61" s="19" t="n">
        <f aca="false">Y61-AF61</f>
        <v>7</v>
      </c>
      <c r="AN61" s="19" t="n">
        <f aca="false">Z61-AG61</f>
        <v>7</v>
      </c>
      <c r="AO61" s="19" t="n">
        <f aca="false">M61-Q61</f>
        <v>0</v>
      </c>
      <c r="AP61" s="19" t="n">
        <f aca="false">MIN(AH61,MAX(0,AO61-(AI61+AJ61+AK61+AL61+AM61+AN61)))</f>
        <v>0</v>
      </c>
      <c r="AQ61" s="19" t="n">
        <f aca="false">MIN(AI61,MAX(0,AO61-(AJ61+AK61+AL61+AM61+AN61)))</f>
        <v>0</v>
      </c>
      <c r="AR61" s="19" t="n">
        <f aca="false">MIN(AJ61,MAX(0,AO61-(AK61+AL61+AM61+AN61)))</f>
        <v>0</v>
      </c>
      <c r="AS61" s="19" t="n">
        <f aca="false">MIN(AK61,MAX(0,AO61-(AL61+AM61+AN61)))</f>
        <v>0</v>
      </c>
      <c r="AT61" s="19" t="n">
        <f aca="false">MIN(AL61,MAX(0,AO61-(AM61+AN61)))</f>
        <v>0</v>
      </c>
      <c r="AU61" s="19" t="n">
        <f aca="false">MIN(AM61,MAX(0,AO61-(AN61)))</f>
        <v>0</v>
      </c>
      <c r="AV61" s="19" t="n">
        <f aca="false">MIN(AN61,MAX(0,AO61-(0)))</f>
        <v>0</v>
      </c>
      <c r="AW61" s="19" t="n">
        <f aca="false">AH61-AP61</f>
        <v>41.2516344149465</v>
      </c>
      <c r="AX61" s="19" t="n">
        <f aca="false">AI61-AQ61</f>
        <v>28</v>
      </c>
      <c r="AY61" s="19" t="n">
        <f aca="false">AJ61-AR61</f>
        <v>35</v>
      </c>
      <c r="AZ61" s="19" t="n">
        <f aca="false">AK61-AS61</f>
        <v>17.5</v>
      </c>
      <c r="BA61" s="19" t="n">
        <f aca="false">AL61-AT61</f>
        <v>10.5</v>
      </c>
      <c r="BB61" s="19" t="n">
        <f aca="false">AM61-AU61</f>
        <v>7</v>
      </c>
      <c r="BC61" s="19" t="n">
        <f aca="false">AN61-AV61</f>
        <v>7</v>
      </c>
    </row>
    <row r="62" customFormat="false" ht="15" hidden="false" customHeight="false" outlineLevel="0" collapsed="false">
      <c r="B62" s="18" t="n">
        <v>58</v>
      </c>
      <c r="C62" s="18" t="n">
        <f aca="false">RM_TERM-B62+1</f>
        <v>303</v>
      </c>
      <c r="D62" s="19" t="n">
        <f aca="false">K61</f>
        <v>146.251634414946</v>
      </c>
      <c r="E62" s="19" t="n">
        <f aca="false">D62*(1-(1-RM_CDR)^(1/12))</f>
        <v>0.122438557066575</v>
      </c>
      <c r="F62" s="19" t="n">
        <f aca="false">D62-E62</f>
        <v>146.12919585788</v>
      </c>
      <c r="G62" s="19" t="n">
        <f aca="false">IF(F62&gt;0,F62*(RM_WAC/12)/(1-(1+RM_WAC/12)^(-C62)),0)</f>
        <v>1.06673309971475</v>
      </c>
      <c r="H62" s="19" t="n">
        <f aca="false">F62*RM_WAC/12</f>
        <v>0.901130041123592</v>
      </c>
      <c r="I62" s="19" t="n">
        <f aca="false">G62-H62+IF(C62&lt;=1,(F62-(G62-H62)-J62),0)</f>
        <v>0.16560305859116</v>
      </c>
      <c r="J62" s="19" t="n">
        <f aca="false">(F62-(G62-H62))*(1-(1-RM_CPR)^(1/12))</f>
        <v>1.96349451599804</v>
      </c>
      <c r="K62" s="19" t="n">
        <f aca="false">IF(C62&lt;=1,0,(F62-(G62-H62)-J62))</f>
        <v>144.000098283291</v>
      </c>
      <c r="L62" s="19" t="n">
        <f aca="false">E62*(1-RM_SEV)</f>
        <v>0.0857069899466022</v>
      </c>
      <c r="M62" s="19" t="n">
        <f aca="false">E62-L62</f>
        <v>0.0367315671199724</v>
      </c>
      <c r="N62" s="19" t="n">
        <f aca="false">H62-D62*(RM_SERV+RM_TR)/12</f>
        <v>0.869442187000353</v>
      </c>
      <c r="O62" s="19" t="n">
        <f aca="false">T62*RM_A1_CP/12+U62*RM_A2_CP/12+V62*RM_A3_CP/12+W62*RM_M1_CP/12+X62*RM_B1_CP/12+Y62*RM_B2_CP/12+Z62*RM_B3_CP/12</f>
        <v>0.723924293936417</v>
      </c>
      <c r="P62" s="19" t="n">
        <f aca="false">MAX(0,N62-O62)</f>
        <v>0.145517893063937</v>
      </c>
      <c r="Q62" s="19" t="n">
        <f aca="false">MIN(P62,M62)</f>
        <v>0.0367315671199724</v>
      </c>
      <c r="R62" s="19" t="n">
        <f aca="false">P62-Q62</f>
        <v>0.108786325943964</v>
      </c>
      <c r="S62" s="19" t="n">
        <f aca="false">I62+J62+L62+Q62</f>
        <v>2.25153613165578</v>
      </c>
      <c r="T62" s="19" t="n">
        <f aca="false">AW61</f>
        <v>41.2516344149465</v>
      </c>
      <c r="U62" s="19" t="n">
        <f aca="false">AX61</f>
        <v>28</v>
      </c>
      <c r="V62" s="19" t="n">
        <f aca="false">AY61</f>
        <v>35</v>
      </c>
      <c r="W62" s="19" t="n">
        <f aca="false">AZ61</f>
        <v>17.5</v>
      </c>
      <c r="X62" s="19" t="n">
        <f aca="false">BA61</f>
        <v>10.5</v>
      </c>
      <c r="Y62" s="19" t="n">
        <f aca="false">BB61</f>
        <v>7</v>
      </c>
      <c r="Z62" s="19" t="n">
        <f aca="false">BC61</f>
        <v>7</v>
      </c>
      <c r="AA62" s="19" t="n">
        <f aca="false">MIN(T62,MAX(0,S62-(0)))</f>
        <v>2.25153613165578</v>
      </c>
      <c r="AB62" s="19" t="n">
        <f aca="false">MIN(U62,MAX(0,S62-(T62)))</f>
        <v>0</v>
      </c>
      <c r="AC62" s="19" t="n">
        <f aca="false">MIN(V62,MAX(0,S62-(T62+U62)))</f>
        <v>0</v>
      </c>
      <c r="AD62" s="19" t="n">
        <f aca="false">MIN(W62,MAX(0,S62-(T62+U62+V62)))</f>
        <v>0</v>
      </c>
      <c r="AE62" s="19" t="n">
        <f aca="false">MIN(X62,MAX(0,S62-(T62+U62+V62+W62)))</f>
        <v>0</v>
      </c>
      <c r="AF62" s="19" t="n">
        <f aca="false">MIN(Y62,MAX(0,S62-(T62+U62+V62+W62+X62)))</f>
        <v>0</v>
      </c>
      <c r="AG62" s="19" t="n">
        <f aca="false">MIN(Z62,MAX(0,S62-(T62+U62+V62+W62+X62+Y62)))</f>
        <v>0</v>
      </c>
      <c r="AH62" s="19" t="n">
        <f aca="false">T62-AA62</f>
        <v>39.0000982832907</v>
      </c>
      <c r="AI62" s="19" t="n">
        <f aca="false">U62-AB62</f>
        <v>28</v>
      </c>
      <c r="AJ62" s="19" t="n">
        <f aca="false">V62-AC62</f>
        <v>35</v>
      </c>
      <c r="AK62" s="19" t="n">
        <f aca="false">W62-AD62</f>
        <v>17.5</v>
      </c>
      <c r="AL62" s="19" t="n">
        <f aca="false">X62-AE62</f>
        <v>10.5</v>
      </c>
      <c r="AM62" s="19" t="n">
        <f aca="false">Y62-AF62</f>
        <v>7</v>
      </c>
      <c r="AN62" s="19" t="n">
        <f aca="false">Z62-AG62</f>
        <v>7</v>
      </c>
      <c r="AO62" s="19" t="n">
        <f aca="false">M62-Q62</f>
        <v>0</v>
      </c>
      <c r="AP62" s="19" t="n">
        <f aca="false">MIN(AH62,MAX(0,AO62-(AI62+AJ62+AK62+AL62+AM62+AN62)))</f>
        <v>0</v>
      </c>
      <c r="AQ62" s="19" t="n">
        <f aca="false">MIN(AI62,MAX(0,AO62-(AJ62+AK62+AL62+AM62+AN62)))</f>
        <v>0</v>
      </c>
      <c r="AR62" s="19" t="n">
        <f aca="false">MIN(AJ62,MAX(0,AO62-(AK62+AL62+AM62+AN62)))</f>
        <v>0</v>
      </c>
      <c r="AS62" s="19" t="n">
        <f aca="false">MIN(AK62,MAX(0,AO62-(AL62+AM62+AN62)))</f>
        <v>0</v>
      </c>
      <c r="AT62" s="19" t="n">
        <f aca="false">MIN(AL62,MAX(0,AO62-(AM62+AN62)))</f>
        <v>0</v>
      </c>
      <c r="AU62" s="19" t="n">
        <f aca="false">MIN(AM62,MAX(0,AO62-(AN62)))</f>
        <v>0</v>
      </c>
      <c r="AV62" s="19" t="n">
        <f aca="false">MIN(AN62,MAX(0,AO62-(0)))</f>
        <v>0</v>
      </c>
      <c r="AW62" s="19" t="n">
        <f aca="false">AH62-AP62</f>
        <v>39.0000982832907</v>
      </c>
      <c r="AX62" s="19" t="n">
        <f aca="false">AI62-AQ62</f>
        <v>28</v>
      </c>
      <c r="AY62" s="19" t="n">
        <f aca="false">AJ62-AR62</f>
        <v>35</v>
      </c>
      <c r="AZ62" s="19" t="n">
        <f aca="false">AK62-AS62</f>
        <v>17.5</v>
      </c>
      <c r="BA62" s="19" t="n">
        <f aca="false">AL62-AT62</f>
        <v>10.5</v>
      </c>
      <c r="BB62" s="19" t="n">
        <f aca="false">AM62-AU62</f>
        <v>7</v>
      </c>
      <c r="BC62" s="19" t="n">
        <f aca="false">AN62-AV62</f>
        <v>7</v>
      </c>
    </row>
    <row r="63" customFormat="false" ht="15" hidden="false" customHeight="false" outlineLevel="0" collapsed="false">
      <c r="B63" s="18" t="n">
        <v>59</v>
      </c>
      <c r="C63" s="18" t="n">
        <f aca="false">RM_TERM-B63+1</f>
        <v>302</v>
      </c>
      <c r="D63" s="19" t="n">
        <f aca="false">K62</f>
        <v>144.000098283291</v>
      </c>
      <c r="E63" s="19" t="n">
        <f aca="false">D63*(1-(1-RM_CDR)^(1/12))</f>
        <v>0.12055362199391</v>
      </c>
      <c r="F63" s="19" t="n">
        <f aca="false">D63-E63</f>
        <v>143.879544661297</v>
      </c>
      <c r="G63" s="19" t="n">
        <f aca="false">IF(F63&gt;0,F63*(RM_WAC/12)/(1-(1+RM_WAC/12)^(-C63)),0)</f>
        <v>1.0515024309736</v>
      </c>
      <c r="H63" s="19" t="n">
        <f aca="false">F63*RM_WAC/12</f>
        <v>0.887257192077996</v>
      </c>
      <c r="I63" s="19" t="n">
        <f aca="false">G63-H63+IF(C63&lt;=1,(F63-(G63-H63)-J63),0)</f>
        <v>0.1642452388956</v>
      </c>
      <c r="J63" s="19" t="n">
        <f aca="false">(F63-(G63-H63))*(1-(1-RM_CPR)^(1/12))</f>
        <v>1.93325059262501</v>
      </c>
      <c r="K63" s="19" t="n">
        <f aca="false">IF(C63&lt;=1,0,(F63-(G63-H63)-J63))</f>
        <v>141.782048829776</v>
      </c>
      <c r="L63" s="19" t="n">
        <f aca="false">E63*(1-RM_SEV)</f>
        <v>0.0843875353957373</v>
      </c>
      <c r="M63" s="19" t="n">
        <f aca="false">E63-L63</f>
        <v>0.0361660865981731</v>
      </c>
      <c r="N63" s="19" t="n">
        <f aca="false">H63-D63*(RM_SERV+RM_TR)/12</f>
        <v>0.856057170783283</v>
      </c>
      <c r="O63" s="19" t="n">
        <f aca="false">T63*RM_A1_CP/12+U63*RM_A2_CP/12+V63*RM_A3_CP/12+W63*RM_M1_CP/12+X63*RM_B1_CP/12+Y63*RM_B2_CP/12+Z63*RM_B3_CP/12</f>
        <v>0.713417125322023</v>
      </c>
      <c r="P63" s="19" t="n">
        <f aca="false">MAX(0,N63-O63)</f>
        <v>0.14264004546126</v>
      </c>
      <c r="Q63" s="19" t="n">
        <f aca="false">MIN(P63,M63)</f>
        <v>0.0361660865981731</v>
      </c>
      <c r="R63" s="19" t="n">
        <f aca="false">P63-Q63</f>
        <v>0.106473958863087</v>
      </c>
      <c r="S63" s="19" t="n">
        <f aca="false">I63+J63+L63+Q63</f>
        <v>2.21804945351452</v>
      </c>
      <c r="T63" s="19" t="n">
        <f aca="false">AW62</f>
        <v>39.0000982832907</v>
      </c>
      <c r="U63" s="19" t="n">
        <f aca="false">AX62</f>
        <v>28</v>
      </c>
      <c r="V63" s="19" t="n">
        <f aca="false">AY62</f>
        <v>35</v>
      </c>
      <c r="W63" s="19" t="n">
        <f aca="false">AZ62</f>
        <v>17.5</v>
      </c>
      <c r="X63" s="19" t="n">
        <f aca="false">BA62</f>
        <v>10.5</v>
      </c>
      <c r="Y63" s="19" t="n">
        <f aca="false">BB62</f>
        <v>7</v>
      </c>
      <c r="Z63" s="19" t="n">
        <f aca="false">BC62</f>
        <v>7</v>
      </c>
      <c r="AA63" s="19" t="n">
        <f aca="false">MIN(T63,MAX(0,S63-(0)))</f>
        <v>2.21804945351452</v>
      </c>
      <c r="AB63" s="19" t="n">
        <f aca="false">MIN(U63,MAX(0,S63-(T63)))</f>
        <v>0</v>
      </c>
      <c r="AC63" s="19" t="n">
        <f aca="false">MIN(V63,MAX(0,S63-(T63+U63)))</f>
        <v>0</v>
      </c>
      <c r="AD63" s="19" t="n">
        <f aca="false">MIN(W63,MAX(0,S63-(T63+U63+V63)))</f>
        <v>0</v>
      </c>
      <c r="AE63" s="19" t="n">
        <f aca="false">MIN(X63,MAX(0,S63-(T63+U63+V63+W63)))</f>
        <v>0</v>
      </c>
      <c r="AF63" s="19" t="n">
        <f aca="false">MIN(Y63,MAX(0,S63-(T63+U63+V63+W63+X63)))</f>
        <v>0</v>
      </c>
      <c r="AG63" s="19" t="n">
        <f aca="false">MIN(Z63,MAX(0,S63-(T63+U63+V63+W63+X63+Y63)))</f>
        <v>0</v>
      </c>
      <c r="AH63" s="19" t="n">
        <f aca="false">T63-AA63</f>
        <v>36.7820488297762</v>
      </c>
      <c r="AI63" s="19" t="n">
        <f aca="false">U63-AB63</f>
        <v>28</v>
      </c>
      <c r="AJ63" s="19" t="n">
        <f aca="false">V63-AC63</f>
        <v>35</v>
      </c>
      <c r="AK63" s="19" t="n">
        <f aca="false">W63-AD63</f>
        <v>17.5</v>
      </c>
      <c r="AL63" s="19" t="n">
        <f aca="false">X63-AE63</f>
        <v>10.5</v>
      </c>
      <c r="AM63" s="19" t="n">
        <f aca="false">Y63-AF63</f>
        <v>7</v>
      </c>
      <c r="AN63" s="19" t="n">
        <f aca="false">Z63-AG63</f>
        <v>7</v>
      </c>
      <c r="AO63" s="19" t="n">
        <f aca="false">M63-Q63</f>
        <v>0</v>
      </c>
      <c r="AP63" s="19" t="n">
        <f aca="false">MIN(AH63,MAX(0,AO63-(AI63+AJ63+AK63+AL63+AM63+AN63)))</f>
        <v>0</v>
      </c>
      <c r="AQ63" s="19" t="n">
        <f aca="false">MIN(AI63,MAX(0,AO63-(AJ63+AK63+AL63+AM63+AN63)))</f>
        <v>0</v>
      </c>
      <c r="AR63" s="19" t="n">
        <f aca="false">MIN(AJ63,MAX(0,AO63-(AK63+AL63+AM63+AN63)))</f>
        <v>0</v>
      </c>
      <c r="AS63" s="19" t="n">
        <f aca="false">MIN(AK63,MAX(0,AO63-(AL63+AM63+AN63)))</f>
        <v>0</v>
      </c>
      <c r="AT63" s="19" t="n">
        <f aca="false">MIN(AL63,MAX(0,AO63-(AM63+AN63)))</f>
        <v>0</v>
      </c>
      <c r="AU63" s="19" t="n">
        <f aca="false">MIN(AM63,MAX(0,AO63-(AN63)))</f>
        <v>0</v>
      </c>
      <c r="AV63" s="19" t="n">
        <f aca="false">MIN(AN63,MAX(0,AO63-(0)))</f>
        <v>0</v>
      </c>
      <c r="AW63" s="19" t="n">
        <f aca="false">AH63-AP63</f>
        <v>36.7820488297762</v>
      </c>
      <c r="AX63" s="19" t="n">
        <f aca="false">AI63-AQ63</f>
        <v>28</v>
      </c>
      <c r="AY63" s="19" t="n">
        <f aca="false">AJ63-AR63</f>
        <v>35</v>
      </c>
      <c r="AZ63" s="19" t="n">
        <f aca="false">AK63-AS63</f>
        <v>17.5</v>
      </c>
      <c r="BA63" s="19" t="n">
        <f aca="false">AL63-AT63</f>
        <v>10.5</v>
      </c>
      <c r="BB63" s="19" t="n">
        <f aca="false">AM63-AU63</f>
        <v>7</v>
      </c>
      <c r="BC63" s="19" t="n">
        <f aca="false">AN63-AV63</f>
        <v>7</v>
      </c>
    </row>
    <row r="64" customFormat="false" ht="15" hidden="false" customHeight="false" outlineLevel="0" collapsed="false">
      <c r="B64" s="18" t="n">
        <v>60</v>
      </c>
      <c r="C64" s="18" t="n">
        <f aca="false">RM_TERM-B64+1</f>
        <v>301</v>
      </c>
      <c r="D64" s="19" t="n">
        <f aca="false">K63</f>
        <v>141.782048829776</v>
      </c>
      <c r="E64" s="19" t="n">
        <f aca="false">D64*(1-(1-RM_CDR)^(1/12))</f>
        <v>0.118696721210018</v>
      </c>
      <c r="F64" s="19" t="n">
        <f aca="false">D64-E64</f>
        <v>141.663352108566</v>
      </c>
      <c r="G64" s="19" t="n">
        <f aca="false">IF(F64&gt;0,F64*(RM_WAC/12)/(1-(1+RM_WAC/12)^(-C64)),0)</f>
        <v>1.03648922362964</v>
      </c>
      <c r="H64" s="19" t="n">
        <f aca="false">F64*RM_WAC/12</f>
        <v>0.873590671336157</v>
      </c>
      <c r="I64" s="19" t="n">
        <f aca="false">G64-H64+IF(C64&lt;=1,(F64-(G64-H64)-J64),0)</f>
        <v>0.162898552293483</v>
      </c>
      <c r="J64" s="19" t="n">
        <f aca="false">(F64-(G64-H64))*(1-(1-RM_CPR)^(1/12))</f>
        <v>1.9034566033944</v>
      </c>
      <c r="K64" s="19" t="n">
        <f aca="false">IF(C64&lt;=1,0,(F64-(G64-H64)-J64))</f>
        <v>139.596996952878</v>
      </c>
      <c r="L64" s="19" t="n">
        <f aca="false">E64*(1-RM_SEV)</f>
        <v>0.0830877048470128</v>
      </c>
      <c r="M64" s="19" t="n">
        <f aca="false">E64-L64</f>
        <v>0.0356090163630055</v>
      </c>
      <c r="N64" s="19" t="n">
        <f aca="false">H64-D64*(RM_SERV+RM_TR)/12</f>
        <v>0.842871227423039</v>
      </c>
      <c r="O64" s="19" t="n">
        <f aca="false">T64*RM_A1_CP/12+U64*RM_A2_CP/12+V64*RM_A3_CP/12+W64*RM_M1_CP/12+X64*RM_B1_CP/12+Y64*RM_B2_CP/12+Z64*RM_B3_CP/12</f>
        <v>0.703066227872289</v>
      </c>
      <c r="P64" s="19" t="n">
        <f aca="false">MAX(0,N64-O64)</f>
        <v>0.13980499955075</v>
      </c>
      <c r="Q64" s="19" t="n">
        <f aca="false">MIN(P64,M64)</f>
        <v>0.0356090163630055</v>
      </c>
      <c r="R64" s="19" t="n">
        <f aca="false">P64-Q64</f>
        <v>0.104195983187745</v>
      </c>
      <c r="S64" s="19" t="n">
        <f aca="false">I64+J64+L64+Q64</f>
        <v>2.1850518768979</v>
      </c>
      <c r="T64" s="19" t="n">
        <f aca="false">AW63</f>
        <v>36.7820488297762</v>
      </c>
      <c r="U64" s="19" t="n">
        <f aca="false">AX63</f>
        <v>28</v>
      </c>
      <c r="V64" s="19" t="n">
        <f aca="false">AY63</f>
        <v>35</v>
      </c>
      <c r="W64" s="19" t="n">
        <f aca="false">AZ63</f>
        <v>17.5</v>
      </c>
      <c r="X64" s="19" t="n">
        <f aca="false">BA63</f>
        <v>10.5</v>
      </c>
      <c r="Y64" s="19" t="n">
        <f aca="false">BB63</f>
        <v>7</v>
      </c>
      <c r="Z64" s="19" t="n">
        <f aca="false">BC63</f>
        <v>7</v>
      </c>
      <c r="AA64" s="19" t="n">
        <f aca="false">MIN(T64,MAX(0,S64-(0)))</f>
        <v>2.1850518768979</v>
      </c>
      <c r="AB64" s="19" t="n">
        <f aca="false">MIN(U64,MAX(0,S64-(T64)))</f>
        <v>0</v>
      </c>
      <c r="AC64" s="19" t="n">
        <f aca="false">MIN(V64,MAX(0,S64-(T64+U64)))</f>
        <v>0</v>
      </c>
      <c r="AD64" s="19" t="n">
        <f aca="false">MIN(W64,MAX(0,S64-(T64+U64+V64)))</f>
        <v>0</v>
      </c>
      <c r="AE64" s="19" t="n">
        <f aca="false">MIN(X64,MAX(0,S64-(T64+U64+V64+W64)))</f>
        <v>0</v>
      </c>
      <c r="AF64" s="19" t="n">
        <f aca="false">MIN(Y64,MAX(0,S64-(T64+U64+V64+W64+X64)))</f>
        <v>0</v>
      </c>
      <c r="AG64" s="19" t="n">
        <f aca="false">MIN(Z64,MAX(0,S64-(T64+U64+V64+W64+X64+Y64)))</f>
        <v>0</v>
      </c>
      <c r="AH64" s="19" t="n">
        <f aca="false">T64-AA64</f>
        <v>34.5969969528783</v>
      </c>
      <c r="AI64" s="19" t="n">
        <f aca="false">U64-AB64</f>
        <v>28</v>
      </c>
      <c r="AJ64" s="19" t="n">
        <f aca="false">V64-AC64</f>
        <v>35</v>
      </c>
      <c r="AK64" s="19" t="n">
        <f aca="false">W64-AD64</f>
        <v>17.5</v>
      </c>
      <c r="AL64" s="19" t="n">
        <f aca="false">X64-AE64</f>
        <v>10.5</v>
      </c>
      <c r="AM64" s="19" t="n">
        <f aca="false">Y64-AF64</f>
        <v>7</v>
      </c>
      <c r="AN64" s="19" t="n">
        <f aca="false">Z64-AG64</f>
        <v>7</v>
      </c>
      <c r="AO64" s="19" t="n">
        <f aca="false">M64-Q64</f>
        <v>0</v>
      </c>
      <c r="AP64" s="19" t="n">
        <f aca="false">MIN(AH64,MAX(0,AO64-(AI64+AJ64+AK64+AL64+AM64+AN64)))</f>
        <v>0</v>
      </c>
      <c r="AQ64" s="19" t="n">
        <f aca="false">MIN(AI64,MAX(0,AO64-(AJ64+AK64+AL64+AM64+AN64)))</f>
        <v>0</v>
      </c>
      <c r="AR64" s="19" t="n">
        <f aca="false">MIN(AJ64,MAX(0,AO64-(AK64+AL64+AM64+AN64)))</f>
        <v>0</v>
      </c>
      <c r="AS64" s="19" t="n">
        <f aca="false">MIN(AK64,MAX(0,AO64-(AL64+AM64+AN64)))</f>
        <v>0</v>
      </c>
      <c r="AT64" s="19" t="n">
        <f aca="false">MIN(AL64,MAX(0,AO64-(AM64+AN64)))</f>
        <v>0</v>
      </c>
      <c r="AU64" s="19" t="n">
        <f aca="false">MIN(AM64,MAX(0,AO64-(AN64)))</f>
        <v>0</v>
      </c>
      <c r="AV64" s="19" t="n">
        <f aca="false">MIN(AN64,MAX(0,AO64-(0)))</f>
        <v>0</v>
      </c>
      <c r="AW64" s="19" t="n">
        <f aca="false">AH64-AP64</f>
        <v>34.5969969528783</v>
      </c>
      <c r="AX64" s="19" t="n">
        <f aca="false">AI64-AQ64</f>
        <v>28</v>
      </c>
      <c r="AY64" s="19" t="n">
        <f aca="false">AJ64-AR64</f>
        <v>35</v>
      </c>
      <c r="AZ64" s="19" t="n">
        <f aca="false">AK64-AS64</f>
        <v>17.5</v>
      </c>
      <c r="BA64" s="19" t="n">
        <f aca="false">AL64-AT64</f>
        <v>10.5</v>
      </c>
      <c r="BB64" s="19" t="n">
        <f aca="false">AM64-AU64</f>
        <v>7</v>
      </c>
      <c r="BC64" s="19" t="n">
        <f aca="false">AN64-AV64</f>
        <v>7</v>
      </c>
    </row>
    <row r="65" customFormat="false" ht="15" hidden="false" customHeight="false" outlineLevel="0" collapsed="false">
      <c r="B65" s="18" t="n">
        <v>61</v>
      </c>
      <c r="C65" s="18" t="n">
        <f aca="false">RM_TERM-B65+1</f>
        <v>300</v>
      </c>
      <c r="D65" s="19" t="n">
        <f aca="false">K64</f>
        <v>139.596996952878</v>
      </c>
      <c r="E65" s="19" t="n">
        <f aca="false">D65*(1-(1-RM_CDR)^(1/12))</f>
        <v>0.116867445250175</v>
      </c>
      <c r="F65" s="19" t="n">
        <f aca="false">D65-E65</f>
        <v>139.480129507628</v>
      </c>
      <c r="G65" s="19" t="n">
        <f aca="false">IF(F65&gt;0,F65*(RM_WAC/12)/(1-(1+RM_WAC/12)^(-C65)),0)</f>
        <v>1.02169037279891</v>
      </c>
      <c r="H65" s="19" t="n">
        <f aca="false">F65*RM_WAC/12</f>
        <v>0.860127465297039</v>
      </c>
      <c r="I65" s="19" t="n">
        <f aca="false">G65-H65+IF(C65&lt;=1,(F65-(G65-H65)-J65),0)</f>
        <v>0.161562907501871</v>
      </c>
      <c r="J65" s="19" t="n">
        <f aca="false">(F65-(G65-H65))*(1-(1-RM_CPR)^(1/12))</f>
        <v>1.87410597567443</v>
      </c>
      <c r="K65" s="19" t="n">
        <f aca="false">IF(C65&lt;=1,0,(F65-(G65-H65)-J65))</f>
        <v>137.444460624452</v>
      </c>
      <c r="L65" s="19" t="n">
        <f aca="false">E65*(1-RM_SEV)</f>
        <v>0.0818072116751228</v>
      </c>
      <c r="M65" s="19" t="n">
        <f aca="false">E65-L65</f>
        <v>0.0350602335750526</v>
      </c>
      <c r="N65" s="19" t="n">
        <f aca="false">H65-D65*(RM_SERV+RM_TR)/12</f>
        <v>0.829881449290582</v>
      </c>
      <c r="O65" s="19" t="n">
        <f aca="false">T65*RM_A1_CP/12+U65*RM_A2_CP/12+V65*RM_A3_CP/12+W65*RM_M1_CP/12+X65*RM_B1_CP/12+Y65*RM_B2_CP/12+Z65*RM_B3_CP/12</f>
        <v>0.692869319113432</v>
      </c>
      <c r="P65" s="19" t="n">
        <f aca="false">MAX(0,N65-O65)</f>
        <v>0.13701213017715</v>
      </c>
      <c r="Q65" s="19" t="n">
        <f aca="false">MIN(P65,M65)</f>
        <v>0.0350602335750526</v>
      </c>
      <c r="R65" s="19" t="n">
        <f aca="false">P65-Q65</f>
        <v>0.101951896602098</v>
      </c>
      <c r="S65" s="19" t="n">
        <f aca="false">I65+J65+L65+Q65</f>
        <v>2.15253632842647</v>
      </c>
      <c r="T65" s="19" t="n">
        <f aca="false">AW64</f>
        <v>34.5969969528783</v>
      </c>
      <c r="U65" s="19" t="n">
        <f aca="false">AX64</f>
        <v>28</v>
      </c>
      <c r="V65" s="19" t="n">
        <f aca="false">AY64</f>
        <v>35</v>
      </c>
      <c r="W65" s="19" t="n">
        <f aca="false">AZ64</f>
        <v>17.5</v>
      </c>
      <c r="X65" s="19" t="n">
        <f aca="false">BA64</f>
        <v>10.5</v>
      </c>
      <c r="Y65" s="19" t="n">
        <f aca="false">BB64</f>
        <v>7</v>
      </c>
      <c r="Z65" s="19" t="n">
        <f aca="false">BC64</f>
        <v>7</v>
      </c>
      <c r="AA65" s="19" t="n">
        <f aca="false">MIN(T65,MAX(0,S65-(0)))</f>
        <v>2.15253632842647</v>
      </c>
      <c r="AB65" s="19" t="n">
        <f aca="false">MIN(U65,MAX(0,S65-(T65)))</f>
        <v>0</v>
      </c>
      <c r="AC65" s="19" t="n">
        <f aca="false">MIN(V65,MAX(0,S65-(T65+U65)))</f>
        <v>0</v>
      </c>
      <c r="AD65" s="19" t="n">
        <f aca="false">MIN(W65,MAX(0,S65-(T65+U65+V65)))</f>
        <v>0</v>
      </c>
      <c r="AE65" s="19" t="n">
        <f aca="false">MIN(X65,MAX(0,S65-(T65+U65+V65+W65)))</f>
        <v>0</v>
      </c>
      <c r="AF65" s="19" t="n">
        <f aca="false">MIN(Y65,MAX(0,S65-(T65+U65+V65+W65+X65)))</f>
        <v>0</v>
      </c>
      <c r="AG65" s="19" t="n">
        <f aca="false">MIN(Z65,MAX(0,S65-(T65+U65+V65+W65+X65+Y65)))</f>
        <v>0</v>
      </c>
      <c r="AH65" s="19" t="n">
        <f aca="false">T65-AA65</f>
        <v>32.4444606244518</v>
      </c>
      <c r="AI65" s="19" t="n">
        <f aca="false">U65-AB65</f>
        <v>28</v>
      </c>
      <c r="AJ65" s="19" t="n">
        <f aca="false">V65-AC65</f>
        <v>35</v>
      </c>
      <c r="AK65" s="19" t="n">
        <f aca="false">W65-AD65</f>
        <v>17.5</v>
      </c>
      <c r="AL65" s="19" t="n">
        <f aca="false">X65-AE65</f>
        <v>10.5</v>
      </c>
      <c r="AM65" s="19" t="n">
        <f aca="false">Y65-AF65</f>
        <v>7</v>
      </c>
      <c r="AN65" s="19" t="n">
        <f aca="false">Z65-AG65</f>
        <v>7</v>
      </c>
      <c r="AO65" s="19" t="n">
        <f aca="false">M65-Q65</f>
        <v>0</v>
      </c>
      <c r="AP65" s="19" t="n">
        <f aca="false">MIN(AH65,MAX(0,AO65-(AI65+AJ65+AK65+AL65+AM65+AN65)))</f>
        <v>0</v>
      </c>
      <c r="AQ65" s="19" t="n">
        <f aca="false">MIN(AI65,MAX(0,AO65-(AJ65+AK65+AL65+AM65+AN65)))</f>
        <v>0</v>
      </c>
      <c r="AR65" s="19" t="n">
        <f aca="false">MIN(AJ65,MAX(0,AO65-(AK65+AL65+AM65+AN65)))</f>
        <v>0</v>
      </c>
      <c r="AS65" s="19" t="n">
        <f aca="false">MIN(AK65,MAX(0,AO65-(AL65+AM65+AN65)))</f>
        <v>0</v>
      </c>
      <c r="AT65" s="19" t="n">
        <f aca="false">MIN(AL65,MAX(0,AO65-(AM65+AN65)))</f>
        <v>0</v>
      </c>
      <c r="AU65" s="19" t="n">
        <f aca="false">MIN(AM65,MAX(0,AO65-(AN65)))</f>
        <v>0</v>
      </c>
      <c r="AV65" s="19" t="n">
        <f aca="false">MIN(AN65,MAX(0,AO65-(0)))</f>
        <v>0</v>
      </c>
      <c r="AW65" s="19" t="n">
        <f aca="false">AH65-AP65</f>
        <v>32.4444606244518</v>
      </c>
      <c r="AX65" s="19" t="n">
        <f aca="false">AI65-AQ65</f>
        <v>28</v>
      </c>
      <c r="AY65" s="19" t="n">
        <f aca="false">AJ65-AR65</f>
        <v>35</v>
      </c>
      <c r="AZ65" s="19" t="n">
        <f aca="false">AK65-AS65</f>
        <v>17.5</v>
      </c>
      <c r="BA65" s="19" t="n">
        <f aca="false">AL65-AT65</f>
        <v>10.5</v>
      </c>
      <c r="BB65" s="19" t="n">
        <f aca="false">AM65-AU65</f>
        <v>7</v>
      </c>
      <c r="BC65" s="19" t="n">
        <f aca="false">AN65-AV65</f>
        <v>7</v>
      </c>
    </row>
    <row r="66" customFormat="false" ht="15" hidden="false" customHeight="false" outlineLevel="0" collapsed="false">
      <c r="B66" s="18" t="n">
        <v>62</v>
      </c>
      <c r="C66" s="18" t="n">
        <f aca="false">RM_TERM-B66+1</f>
        <v>299</v>
      </c>
      <c r="D66" s="19" t="n">
        <f aca="false">K65</f>
        <v>137.444460624452</v>
      </c>
      <c r="E66" s="19" t="n">
        <f aca="false">D66*(1-(1-RM_CDR)^(1/12))</f>
        <v>0.115065390571332</v>
      </c>
      <c r="F66" s="19" t="n">
        <f aca="false">D66-E66</f>
        <v>137.32939523388</v>
      </c>
      <c r="G66" s="19" t="n">
        <f aca="false">IF(F66&gt;0,F66*(RM_WAC/12)/(1-(1+RM_WAC/12)^(-C66)),0)</f>
        <v>1.00710281792854</v>
      </c>
      <c r="H66" s="19" t="n">
        <f aca="false">F66*RM_WAC/12</f>
        <v>0.846864603942262</v>
      </c>
      <c r="I66" s="19" t="n">
        <f aca="false">G66-H66+IF(C66&lt;=1,(F66-(G66-H66)-J66),0)</f>
        <v>0.160238213986279</v>
      </c>
      <c r="J66" s="19" t="n">
        <f aca="false">(F66-(G66-H66))*(1-(1-RM_CPR)^(1/12))</f>
        <v>1.84519223189434</v>
      </c>
      <c r="K66" s="19" t="n">
        <f aca="false">IF(C66&lt;=1,0,(F66-(G66-H66)-J66))</f>
        <v>135.323964788</v>
      </c>
      <c r="L66" s="19" t="n">
        <f aca="false">E66*(1-RM_SEV)</f>
        <v>0.0805457733999326</v>
      </c>
      <c r="M66" s="19" t="n">
        <f aca="false">E66-L66</f>
        <v>0.0345196171713997</v>
      </c>
      <c r="N66" s="19" t="n">
        <f aca="false">H66-D66*(RM_SERV+RM_TR)/12</f>
        <v>0.817084970806964</v>
      </c>
      <c r="O66" s="19" t="n">
        <f aca="false">T66*RM_A1_CP/12+U66*RM_A2_CP/12+V66*RM_A3_CP/12+W66*RM_M1_CP/12+X66*RM_B1_CP/12+Y66*RM_B2_CP/12+Z66*RM_B3_CP/12</f>
        <v>0.682824149580775</v>
      </c>
      <c r="P66" s="19" t="n">
        <f aca="false">MAX(0,N66-O66)</f>
        <v>0.134260821226189</v>
      </c>
      <c r="Q66" s="19" t="n">
        <f aca="false">MIN(P66,M66)</f>
        <v>0.0345196171713997</v>
      </c>
      <c r="R66" s="19" t="n">
        <f aca="false">P66-Q66</f>
        <v>0.0997412040547894</v>
      </c>
      <c r="S66" s="19" t="n">
        <f aca="false">I66+J66+L66+Q66</f>
        <v>2.12049583645195</v>
      </c>
      <c r="T66" s="19" t="n">
        <f aca="false">AW65</f>
        <v>32.4444606244518</v>
      </c>
      <c r="U66" s="19" t="n">
        <f aca="false">AX65</f>
        <v>28</v>
      </c>
      <c r="V66" s="19" t="n">
        <f aca="false">AY65</f>
        <v>35</v>
      </c>
      <c r="W66" s="19" t="n">
        <f aca="false">AZ65</f>
        <v>17.5</v>
      </c>
      <c r="X66" s="19" t="n">
        <f aca="false">BA65</f>
        <v>10.5</v>
      </c>
      <c r="Y66" s="19" t="n">
        <f aca="false">BB65</f>
        <v>7</v>
      </c>
      <c r="Z66" s="19" t="n">
        <f aca="false">BC65</f>
        <v>7</v>
      </c>
      <c r="AA66" s="19" t="n">
        <f aca="false">MIN(T66,MAX(0,S66-(0)))</f>
        <v>2.12049583645195</v>
      </c>
      <c r="AB66" s="19" t="n">
        <f aca="false">MIN(U66,MAX(0,S66-(T66)))</f>
        <v>0</v>
      </c>
      <c r="AC66" s="19" t="n">
        <f aca="false">MIN(V66,MAX(0,S66-(T66+U66)))</f>
        <v>0</v>
      </c>
      <c r="AD66" s="19" t="n">
        <f aca="false">MIN(W66,MAX(0,S66-(T66+U66+V66)))</f>
        <v>0</v>
      </c>
      <c r="AE66" s="19" t="n">
        <f aca="false">MIN(X66,MAX(0,S66-(T66+U66+V66+W66)))</f>
        <v>0</v>
      </c>
      <c r="AF66" s="19" t="n">
        <f aca="false">MIN(Y66,MAX(0,S66-(T66+U66+V66+W66+X66)))</f>
        <v>0</v>
      </c>
      <c r="AG66" s="19" t="n">
        <f aca="false">MIN(Z66,MAX(0,S66-(T66+U66+V66+W66+X66+Y66)))</f>
        <v>0</v>
      </c>
      <c r="AH66" s="19" t="n">
        <f aca="false">T66-AA66</f>
        <v>30.3239647879998</v>
      </c>
      <c r="AI66" s="19" t="n">
        <f aca="false">U66-AB66</f>
        <v>28</v>
      </c>
      <c r="AJ66" s="19" t="n">
        <f aca="false">V66-AC66</f>
        <v>35</v>
      </c>
      <c r="AK66" s="19" t="n">
        <f aca="false">W66-AD66</f>
        <v>17.5</v>
      </c>
      <c r="AL66" s="19" t="n">
        <f aca="false">X66-AE66</f>
        <v>10.5</v>
      </c>
      <c r="AM66" s="19" t="n">
        <f aca="false">Y66-AF66</f>
        <v>7</v>
      </c>
      <c r="AN66" s="19" t="n">
        <f aca="false">Z66-AG66</f>
        <v>7</v>
      </c>
      <c r="AO66" s="19" t="n">
        <f aca="false">M66-Q66</f>
        <v>0</v>
      </c>
      <c r="AP66" s="19" t="n">
        <f aca="false">MIN(AH66,MAX(0,AO66-(AI66+AJ66+AK66+AL66+AM66+AN66)))</f>
        <v>0</v>
      </c>
      <c r="AQ66" s="19" t="n">
        <f aca="false">MIN(AI66,MAX(0,AO66-(AJ66+AK66+AL66+AM66+AN66)))</f>
        <v>0</v>
      </c>
      <c r="AR66" s="19" t="n">
        <f aca="false">MIN(AJ66,MAX(0,AO66-(AK66+AL66+AM66+AN66)))</f>
        <v>0</v>
      </c>
      <c r="AS66" s="19" t="n">
        <f aca="false">MIN(AK66,MAX(0,AO66-(AL66+AM66+AN66)))</f>
        <v>0</v>
      </c>
      <c r="AT66" s="19" t="n">
        <f aca="false">MIN(AL66,MAX(0,AO66-(AM66+AN66)))</f>
        <v>0</v>
      </c>
      <c r="AU66" s="19" t="n">
        <f aca="false">MIN(AM66,MAX(0,AO66-(AN66)))</f>
        <v>0</v>
      </c>
      <c r="AV66" s="19" t="n">
        <f aca="false">MIN(AN66,MAX(0,AO66-(0)))</f>
        <v>0</v>
      </c>
      <c r="AW66" s="19" t="n">
        <f aca="false">AH66-AP66</f>
        <v>30.3239647879998</v>
      </c>
      <c r="AX66" s="19" t="n">
        <f aca="false">AI66-AQ66</f>
        <v>28</v>
      </c>
      <c r="AY66" s="19" t="n">
        <f aca="false">AJ66-AR66</f>
        <v>35</v>
      </c>
      <c r="AZ66" s="19" t="n">
        <f aca="false">AK66-AS66</f>
        <v>17.5</v>
      </c>
      <c r="BA66" s="19" t="n">
        <f aca="false">AL66-AT66</f>
        <v>10.5</v>
      </c>
      <c r="BB66" s="19" t="n">
        <f aca="false">AM66-AU66</f>
        <v>7</v>
      </c>
      <c r="BC66" s="19" t="n">
        <f aca="false">AN66-AV66</f>
        <v>7</v>
      </c>
    </row>
    <row r="67" customFormat="false" ht="15" hidden="false" customHeight="false" outlineLevel="0" collapsed="false">
      <c r="B67" s="18" t="n">
        <v>63</v>
      </c>
      <c r="C67" s="18" t="n">
        <f aca="false">RM_TERM-B67+1</f>
        <v>298</v>
      </c>
      <c r="D67" s="19" t="n">
        <f aca="false">K66</f>
        <v>135.323964788</v>
      </c>
      <c r="E67" s="19" t="n">
        <f aca="false">D67*(1-(1-RM_CDR)^(1/12))</f>
        <v>0.113290159466945</v>
      </c>
      <c r="F67" s="19" t="n">
        <f aca="false">D67-E67</f>
        <v>135.210674628533</v>
      </c>
      <c r="G67" s="19" t="n">
        <f aca="false">IF(F67&gt;0,F67*(RM_WAC/12)/(1-(1+RM_WAC/12)^(-C67)),0)</f>
        <v>0.99272354216382</v>
      </c>
      <c r="H67" s="19" t="n">
        <f aca="false">F67*RM_WAC/12</f>
        <v>0.833799160209285</v>
      </c>
      <c r="I67" s="19" t="n">
        <f aca="false">G67-H67+IF(C67&lt;=1,(F67-(G67-H67)-J67),0)</f>
        <v>0.158924381954534</v>
      </c>
      <c r="J67" s="19" t="n">
        <f aca="false">(F67-(G67-H67))*(1-(1-RM_CPR)^(1/12))</f>
        <v>1.81670898817712</v>
      </c>
      <c r="K67" s="19" t="n">
        <f aca="false">IF(C67&lt;=1,0,(F67-(G67-H67)-J67))</f>
        <v>133.235041258401</v>
      </c>
      <c r="L67" s="19" t="n">
        <f aca="false">E67*(1-RM_SEV)</f>
        <v>0.0793031116268616</v>
      </c>
      <c r="M67" s="19" t="n">
        <f aca="false">E67-L67</f>
        <v>0.0339870478400836</v>
      </c>
      <c r="N67" s="19" t="n">
        <f aca="false">H67-D67*(RM_SERV+RM_TR)/12</f>
        <v>0.804478967838552</v>
      </c>
      <c r="O67" s="19" t="n">
        <f aca="false">T67*RM_A1_CP/12+U67*RM_A2_CP/12+V67*RM_A3_CP/12+W67*RM_M1_CP/12+X67*RM_B1_CP/12+Y67*RM_B2_CP/12+Z67*RM_B3_CP/12</f>
        <v>0.672928502343999</v>
      </c>
      <c r="P67" s="19" t="n">
        <f aca="false">MAX(0,N67-O67)</f>
        <v>0.131550465494553</v>
      </c>
      <c r="Q67" s="19" t="n">
        <f aca="false">MIN(P67,M67)</f>
        <v>0.0339870478400836</v>
      </c>
      <c r="R67" s="19" t="n">
        <f aca="false">P67-Q67</f>
        <v>0.0975634176544694</v>
      </c>
      <c r="S67" s="19" t="n">
        <f aca="false">I67+J67+L67+Q67</f>
        <v>2.0889235295986</v>
      </c>
      <c r="T67" s="19" t="n">
        <f aca="false">AW66</f>
        <v>30.3239647879998</v>
      </c>
      <c r="U67" s="19" t="n">
        <f aca="false">AX66</f>
        <v>28</v>
      </c>
      <c r="V67" s="19" t="n">
        <f aca="false">AY66</f>
        <v>35</v>
      </c>
      <c r="W67" s="19" t="n">
        <f aca="false">AZ66</f>
        <v>17.5</v>
      </c>
      <c r="X67" s="19" t="n">
        <f aca="false">BA66</f>
        <v>10.5</v>
      </c>
      <c r="Y67" s="19" t="n">
        <f aca="false">BB66</f>
        <v>7</v>
      </c>
      <c r="Z67" s="19" t="n">
        <f aca="false">BC66</f>
        <v>7</v>
      </c>
      <c r="AA67" s="19" t="n">
        <f aca="false">MIN(T67,MAX(0,S67-(0)))</f>
        <v>2.0889235295986</v>
      </c>
      <c r="AB67" s="19" t="n">
        <f aca="false">MIN(U67,MAX(0,S67-(T67)))</f>
        <v>0</v>
      </c>
      <c r="AC67" s="19" t="n">
        <f aca="false">MIN(V67,MAX(0,S67-(T67+U67)))</f>
        <v>0</v>
      </c>
      <c r="AD67" s="19" t="n">
        <f aca="false">MIN(W67,MAX(0,S67-(T67+U67+V67)))</f>
        <v>0</v>
      </c>
      <c r="AE67" s="19" t="n">
        <f aca="false">MIN(X67,MAX(0,S67-(T67+U67+V67+W67)))</f>
        <v>0</v>
      </c>
      <c r="AF67" s="19" t="n">
        <f aca="false">MIN(Y67,MAX(0,S67-(T67+U67+V67+W67+X67)))</f>
        <v>0</v>
      </c>
      <c r="AG67" s="19" t="n">
        <f aca="false">MIN(Z67,MAX(0,S67-(T67+U67+V67+W67+X67+Y67)))</f>
        <v>0</v>
      </c>
      <c r="AH67" s="19" t="n">
        <f aca="false">T67-AA67</f>
        <v>28.2350412584012</v>
      </c>
      <c r="AI67" s="19" t="n">
        <f aca="false">U67-AB67</f>
        <v>28</v>
      </c>
      <c r="AJ67" s="19" t="n">
        <f aca="false">V67-AC67</f>
        <v>35</v>
      </c>
      <c r="AK67" s="19" t="n">
        <f aca="false">W67-AD67</f>
        <v>17.5</v>
      </c>
      <c r="AL67" s="19" t="n">
        <f aca="false">X67-AE67</f>
        <v>10.5</v>
      </c>
      <c r="AM67" s="19" t="n">
        <f aca="false">Y67-AF67</f>
        <v>7</v>
      </c>
      <c r="AN67" s="19" t="n">
        <f aca="false">Z67-AG67</f>
        <v>7</v>
      </c>
      <c r="AO67" s="19" t="n">
        <f aca="false">M67-Q67</f>
        <v>0</v>
      </c>
      <c r="AP67" s="19" t="n">
        <f aca="false">MIN(AH67,MAX(0,AO67-(AI67+AJ67+AK67+AL67+AM67+AN67)))</f>
        <v>0</v>
      </c>
      <c r="AQ67" s="19" t="n">
        <f aca="false">MIN(AI67,MAX(0,AO67-(AJ67+AK67+AL67+AM67+AN67)))</f>
        <v>0</v>
      </c>
      <c r="AR67" s="19" t="n">
        <f aca="false">MIN(AJ67,MAX(0,AO67-(AK67+AL67+AM67+AN67)))</f>
        <v>0</v>
      </c>
      <c r="AS67" s="19" t="n">
        <f aca="false">MIN(AK67,MAX(0,AO67-(AL67+AM67+AN67)))</f>
        <v>0</v>
      </c>
      <c r="AT67" s="19" t="n">
        <f aca="false">MIN(AL67,MAX(0,AO67-(AM67+AN67)))</f>
        <v>0</v>
      </c>
      <c r="AU67" s="19" t="n">
        <f aca="false">MIN(AM67,MAX(0,AO67-(AN67)))</f>
        <v>0</v>
      </c>
      <c r="AV67" s="19" t="n">
        <f aca="false">MIN(AN67,MAX(0,AO67-(0)))</f>
        <v>0</v>
      </c>
      <c r="AW67" s="19" t="n">
        <f aca="false">AH67-AP67</f>
        <v>28.2350412584012</v>
      </c>
      <c r="AX67" s="19" t="n">
        <f aca="false">AI67-AQ67</f>
        <v>28</v>
      </c>
      <c r="AY67" s="19" t="n">
        <f aca="false">AJ67-AR67</f>
        <v>35</v>
      </c>
      <c r="AZ67" s="19" t="n">
        <f aca="false">AK67-AS67</f>
        <v>17.5</v>
      </c>
      <c r="BA67" s="19" t="n">
        <f aca="false">AL67-AT67</f>
        <v>10.5</v>
      </c>
      <c r="BB67" s="19" t="n">
        <f aca="false">AM67-AU67</f>
        <v>7</v>
      </c>
      <c r="BC67" s="19" t="n">
        <f aca="false">AN67-AV67</f>
        <v>7</v>
      </c>
    </row>
    <row r="68" customFormat="false" ht="15" hidden="false" customHeight="false" outlineLevel="0" collapsed="false">
      <c r="B68" s="18" t="n">
        <v>64</v>
      </c>
      <c r="C68" s="18" t="n">
        <f aca="false">RM_TERM-B68+1</f>
        <v>297</v>
      </c>
      <c r="D68" s="19" t="n">
        <f aca="false">K67</f>
        <v>133.235041258401</v>
      </c>
      <c r="E68" s="19" t="n">
        <f aca="false">D68*(1-(1-RM_CDR)^(1/12))</f>
        <v>0.111541359983031</v>
      </c>
      <c r="F68" s="19" t="n">
        <f aca="false">D68-E68</f>
        <v>133.123499898418</v>
      </c>
      <c r="G68" s="19" t="n">
        <f aca="false">IF(F68&gt;0,F68*(RM_WAC/12)/(1-(1+RM_WAC/12)^(-C68)),0)</f>
        <v>0.978549571724272</v>
      </c>
      <c r="H68" s="19" t="n">
        <f aca="false">F68*RM_WAC/12</f>
        <v>0.820928249373578</v>
      </c>
      <c r="I68" s="19" t="n">
        <f aca="false">G68-H68+IF(C68&lt;=1,(F68-(G68-H68)-J68),0)</f>
        <v>0.157621322350694</v>
      </c>
      <c r="J68" s="19" t="n">
        <f aca="false">(F68-(G68-H68))*(1-(1-RM_CPR)^(1/12))</f>
        <v>1.78864995299185</v>
      </c>
      <c r="K68" s="19" t="n">
        <f aca="false">IF(C68&lt;=1,0,(F68-(G68-H68)-J68))</f>
        <v>131.177228623076</v>
      </c>
      <c r="L68" s="19" t="n">
        <f aca="false">E68*(1-RM_SEV)</f>
        <v>0.0780789519881217</v>
      </c>
      <c r="M68" s="19" t="n">
        <f aca="false">E68-L68</f>
        <v>0.0334624079949093</v>
      </c>
      <c r="N68" s="19" t="n">
        <f aca="false">H68-D68*(RM_SERV+RM_TR)/12</f>
        <v>0.792060657100925</v>
      </c>
      <c r="O68" s="19" t="n">
        <f aca="false">T68*RM_A1_CP/12+U68*RM_A2_CP/12+V68*RM_A3_CP/12+W68*RM_M1_CP/12+X68*RM_B1_CP/12+Y68*RM_B2_CP/12+Z68*RM_B3_CP/12</f>
        <v>0.663180192539206</v>
      </c>
      <c r="P68" s="19" t="n">
        <f aca="false">MAX(0,N68-O68)</f>
        <v>0.128880464561719</v>
      </c>
      <c r="Q68" s="19" t="n">
        <f aca="false">MIN(P68,M68)</f>
        <v>0.0334624079949093</v>
      </c>
      <c r="R68" s="19" t="n">
        <f aca="false">P68-Q68</f>
        <v>0.0954180565668096</v>
      </c>
      <c r="S68" s="19" t="n">
        <f aca="false">I68+J68+L68+Q68</f>
        <v>2.05781263532558</v>
      </c>
      <c r="T68" s="19" t="n">
        <f aca="false">AW67</f>
        <v>28.2350412584012</v>
      </c>
      <c r="U68" s="19" t="n">
        <f aca="false">AX67</f>
        <v>28</v>
      </c>
      <c r="V68" s="19" t="n">
        <f aca="false">AY67</f>
        <v>35</v>
      </c>
      <c r="W68" s="19" t="n">
        <f aca="false">AZ67</f>
        <v>17.5</v>
      </c>
      <c r="X68" s="19" t="n">
        <f aca="false">BA67</f>
        <v>10.5</v>
      </c>
      <c r="Y68" s="19" t="n">
        <f aca="false">BB67</f>
        <v>7</v>
      </c>
      <c r="Z68" s="19" t="n">
        <f aca="false">BC67</f>
        <v>7</v>
      </c>
      <c r="AA68" s="19" t="n">
        <f aca="false">MIN(T68,MAX(0,S68-(0)))</f>
        <v>2.05781263532558</v>
      </c>
      <c r="AB68" s="19" t="n">
        <f aca="false">MIN(U68,MAX(0,S68-(T68)))</f>
        <v>0</v>
      </c>
      <c r="AC68" s="19" t="n">
        <f aca="false">MIN(V68,MAX(0,S68-(T68+U68)))</f>
        <v>0</v>
      </c>
      <c r="AD68" s="19" t="n">
        <f aca="false">MIN(W68,MAX(0,S68-(T68+U68+V68)))</f>
        <v>0</v>
      </c>
      <c r="AE68" s="19" t="n">
        <f aca="false">MIN(X68,MAX(0,S68-(T68+U68+V68+W68)))</f>
        <v>0</v>
      </c>
      <c r="AF68" s="19" t="n">
        <f aca="false">MIN(Y68,MAX(0,S68-(T68+U68+V68+W68+X68)))</f>
        <v>0</v>
      </c>
      <c r="AG68" s="19" t="n">
        <f aca="false">MIN(Z68,MAX(0,S68-(T68+U68+V68+W68+X68+Y68)))</f>
        <v>0</v>
      </c>
      <c r="AH68" s="19" t="n">
        <f aca="false">T68-AA68</f>
        <v>26.1772286230757</v>
      </c>
      <c r="AI68" s="19" t="n">
        <f aca="false">U68-AB68</f>
        <v>28</v>
      </c>
      <c r="AJ68" s="19" t="n">
        <f aca="false">V68-AC68</f>
        <v>35</v>
      </c>
      <c r="AK68" s="19" t="n">
        <f aca="false">W68-AD68</f>
        <v>17.5</v>
      </c>
      <c r="AL68" s="19" t="n">
        <f aca="false">X68-AE68</f>
        <v>10.5</v>
      </c>
      <c r="AM68" s="19" t="n">
        <f aca="false">Y68-AF68</f>
        <v>7</v>
      </c>
      <c r="AN68" s="19" t="n">
        <f aca="false">Z68-AG68</f>
        <v>7</v>
      </c>
      <c r="AO68" s="19" t="n">
        <f aca="false">M68-Q68</f>
        <v>0</v>
      </c>
      <c r="AP68" s="19" t="n">
        <f aca="false">MIN(AH68,MAX(0,AO68-(AI68+AJ68+AK68+AL68+AM68+AN68)))</f>
        <v>0</v>
      </c>
      <c r="AQ68" s="19" t="n">
        <f aca="false">MIN(AI68,MAX(0,AO68-(AJ68+AK68+AL68+AM68+AN68)))</f>
        <v>0</v>
      </c>
      <c r="AR68" s="19" t="n">
        <f aca="false">MIN(AJ68,MAX(0,AO68-(AK68+AL68+AM68+AN68)))</f>
        <v>0</v>
      </c>
      <c r="AS68" s="19" t="n">
        <f aca="false">MIN(AK68,MAX(0,AO68-(AL68+AM68+AN68)))</f>
        <v>0</v>
      </c>
      <c r="AT68" s="19" t="n">
        <f aca="false">MIN(AL68,MAX(0,AO68-(AM68+AN68)))</f>
        <v>0</v>
      </c>
      <c r="AU68" s="19" t="n">
        <f aca="false">MIN(AM68,MAX(0,AO68-(AN68)))</f>
        <v>0</v>
      </c>
      <c r="AV68" s="19" t="n">
        <f aca="false">MIN(AN68,MAX(0,AO68-(0)))</f>
        <v>0</v>
      </c>
      <c r="AW68" s="19" t="n">
        <f aca="false">AH68-AP68</f>
        <v>26.1772286230757</v>
      </c>
      <c r="AX68" s="19" t="n">
        <f aca="false">AI68-AQ68</f>
        <v>28</v>
      </c>
      <c r="AY68" s="19" t="n">
        <f aca="false">AJ68-AR68</f>
        <v>35</v>
      </c>
      <c r="AZ68" s="19" t="n">
        <f aca="false">AK68-AS68</f>
        <v>17.5</v>
      </c>
      <c r="BA68" s="19" t="n">
        <f aca="false">AL68-AT68</f>
        <v>10.5</v>
      </c>
      <c r="BB68" s="19" t="n">
        <f aca="false">AM68-AU68</f>
        <v>7</v>
      </c>
      <c r="BC68" s="19" t="n">
        <f aca="false">AN68-AV68</f>
        <v>7</v>
      </c>
    </row>
    <row r="69" customFormat="false" ht="15" hidden="false" customHeight="false" outlineLevel="0" collapsed="false">
      <c r="B69" s="18" t="n">
        <v>65</v>
      </c>
      <c r="C69" s="18" t="n">
        <f aca="false">RM_TERM-B69+1</f>
        <v>296</v>
      </c>
      <c r="D69" s="19" t="n">
        <f aca="false">K68</f>
        <v>131.177228623076</v>
      </c>
      <c r="E69" s="19" t="n">
        <f aca="false">D69*(1-(1-RM_CDR)^(1/12))</f>
        <v>0.109818605835424</v>
      </c>
      <c r="F69" s="19" t="n">
        <f aca="false">D69-E69</f>
        <v>131.06741001724</v>
      </c>
      <c r="G69" s="19" t="n">
        <f aca="false">IF(F69&gt;0,F69*(RM_WAC/12)/(1-(1+RM_WAC/12)^(-C69)),0)</f>
        <v>0.964577975288652</v>
      </c>
      <c r="H69" s="19" t="n">
        <f aca="false">F69*RM_WAC/12</f>
        <v>0.808249028439647</v>
      </c>
      <c r="I69" s="19" t="n">
        <f aca="false">G69-H69+IF(C69&lt;=1,(F69-(G69-H69)-J69),0)</f>
        <v>0.156328946849005</v>
      </c>
      <c r="J69" s="19" t="n">
        <f aca="false">(F69-(G69-H69))*(1-(1-RM_CPR)^(1/12))</f>
        <v>1.76100892582538</v>
      </c>
      <c r="K69" s="19" t="n">
        <f aca="false">IF(C69&lt;=1,0,(F69-(G69-H69)-J69))</f>
        <v>129.150072144566</v>
      </c>
      <c r="L69" s="19" t="n">
        <f aca="false">E69*(1-RM_SEV)</f>
        <v>0.0768730240847969</v>
      </c>
      <c r="M69" s="19" t="n">
        <f aca="false">E69-L69</f>
        <v>0.0329455817506272</v>
      </c>
      <c r="N69" s="19" t="n">
        <f aca="false">H69-D69*(RM_SERV+RM_TR)/12</f>
        <v>0.779827295571314</v>
      </c>
      <c r="O69" s="19" t="n">
        <f aca="false">T69*RM_A1_CP/12+U69*RM_A2_CP/12+V69*RM_A3_CP/12+W69*RM_M1_CP/12+X69*RM_B1_CP/12+Y69*RM_B2_CP/12+Z69*RM_B3_CP/12</f>
        <v>0.653577066907686</v>
      </c>
      <c r="P69" s="19" t="n">
        <f aca="false">MAX(0,N69-O69)</f>
        <v>0.126250228663628</v>
      </c>
      <c r="Q69" s="19" t="n">
        <f aca="false">MIN(P69,M69)</f>
        <v>0.0329455817506272</v>
      </c>
      <c r="R69" s="19" t="n">
        <f aca="false">P69-Q69</f>
        <v>0.0933046469130008</v>
      </c>
      <c r="S69" s="19" t="n">
        <f aca="false">I69+J69+L69+Q69</f>
        <v>2.02715647850981</v>
      </c>
      <c r="T69" s="19" t="n">
        <f aca="false">AW68</f>
        <v>26.1772286230757</v>
      </c>
      <c r="U69" s="19" t="n">
        <f aca="false">AX68</f>
        <v>28</v>
      </c>
      <c r="V69" s="19" t="n">
        <f aca="false">AY68</f>
        <v>35</v>
      </c>
      <c r="W69" s="19" t="n">
        <f aca="false">AZ68</f>
        <v>17.5</v>
      </c>
      <c r="X69" s="19" t="n">
        <f aca="false">BA68</f>
        <v>10.5</v>
      </c>
      <c r="Y69" s="19" t="n">
        <f aca="false">BB68</f>
        <v>7</v>
      </c>
      <c r="Z69" s="19" t="n">
        <f aca="false">BC68</f>
        <v>7</v>
      </c>
      <c r="AA69" s="19" t="n">
        <f aca="false">MIN(T69,MAX(0,S69-(0)))</f>
        <v>2.02715647850981</v>
      </c>
      <c r="AB69" s="19" t="n">
        <f aca="false">MIN(U69,MAX(0,S69-(T69)))</f>
        <v>0</v>
      </c>
      <c r="AC69" s="19" t="n">
        <f aca="false">MIN(V69,MAX(0,S69-(T69+U69)))</f>
        <v>0</v>
      </c>
      <c r="AD69" s="19" t="n">
        <f aca="false">MIN(W69,MAX(0,S69-(T69+U69+V69)))</f>
        <v>0</v>
      </c>
      <c r="AE69" s="19" t="n">
        <f aca="false">MIN(X69,MAX(0,S69-(T69+U69+V69+W69)))</f>
        <v>0</v>
      </c>
      <c r="AF69" s="19" t="n">
        <f aca="false">MIN(Y69,MAX(0,S69-(T69+U69+V69+W69+X69)))</f>
        <v>0</v>
      </c>
      <c r="AG69" s="19" t="n">
        <f aca="false">MIN(Z69,MAX(0,S69-(T69+U69+V69+W69+X69+Y69)))</f>
        <v>0</v>
      </c>
      <c r="AH69" s="19" t="n">
        <f aca="false">T69-AA69</f>
        <v>24.1500721445658</v>
      </c>
      <c r="AI69" s="19" t="n">
        <f aca="false">U69-AB69</f>
        <v>28</v>
      </c>
      <c r="AJ69" s="19" t="n">
        <f aca="false">V69-AC69</f>
        <v>35</v>
      </c>
      <c r="AK69" s="19" t="n">
        <f aca="false">W69-AD69</f>
        <v>17.5</v>
      </c>
      <c r="AL69" s="19" t="n">
        <f aca="false">X69-AE69</f>
        <v>10.5</v>
      </c>
      <c r="AM69" s="19" t="n">
        <f aca="false">Y69-AF69</f>
        <v>7</v>
      </c>
      <c r="AN69" s="19" t="n">
        <f aca="false">Z69-AG69</f>
        <v>7</v>
      </c>
      <c r="AO69" s="19" t="n">
        <f aca="false">M69-Q69</f>
        <v>0</v>
      </c>
      <c r="AP69" s="19" t="n">
        <f aca="false">MIN(AH69,MAX(0,AO69-(AI69+AJ69+AK69+AL69+AM69+AN69)))</f>
        <v>0</v>
      </c>
      <c r="AQ69" s="19" t="n">
        <f aca="false">MIN(AI69,MAX(0,AO69-(AJ69+AK69+AL69+AM69+AN69)))</f>
        <v>0</v>
      </c>
      <c r="AR69" s="19" t="n">
        <f aca="false">MIN(AJ69,MAX(0,AO69-(AK69+AL69+AM69+AN69)))</f>
        <v>0</v>
      </c>
      <c r="AS69" s="19" t="n">
        <f aca="false">MIN(AK69,MAX(0,AO69-(AL69+AM69+AN69)))</f>
        <v>0</v>
      </c>
      <c r="AT69" s="19" t="n">
        <f aca="false">MIN(AL69,MAX(0,AO69-(AM69+AN69)))</f>
        <v>0</v>
      </c>
      <c r="AU69" s="19" t="n">
        <f aca="false">MIN(AM69,MAX(0,AO69-(AN69)))</f>
        <v>0</v>
      </c>
      <c r="AV69" s="19" t="n">
        <f aca="false">MIN(AN69,MAX(0,AO69-(0)))</f>
        <v>0</v>
      </c>
      <c r="AW69" s="19" t="n">
        <f aca="false">AH69-AP69</f>
        <v>24.1500721445658</v>
      </c>
      <c r="AX69" s="19" t="n">
        <f aca="false">AI69-AQ69</f>
        <v>28</v>
      </c>
      <c r="AY69" s="19" t="n">
        <f aca="false">AJ69-AR69</f>
        <v>35</v>
      </c>
      <c r="AZ69" s="19" t="n">
        <f aca="false">AK69-AS69</f>
        <v>17.5</v>
      </c>
      <c r="BA69" s="19" t="n">
        <f aca="false">AL69-AT69</f>
        <v>10.5</v>
      </c>
      <c r="BB69" s="19" t="n">
        <f aca="false">AM69-AU69</f>
        <v>7</v>
      </c>
      <c r="BC69" s="19" t="n">
        <f aca="false">AN69-AV69</f>
        <v>7</v>
      </c>
    </row>
    <row r="70" customFormat="false" ht="15" hidden="false" customHeight="false" outlineLevel="0" collapsed="false">
      <c r="B70" s="18" t="n">
        <v>66</v>
      </c>
      <c r="C70" s="18" t="n">
        <f aca="false">RM_TERM-B70+1</f>
        <v>295</v>
      </c>
      <c r="D70" s="19" t="n">
        <f aca="false">K69</f>
        <v>129.150072144566</v>
      </c>
      <c r="E70" s="19" t="n">
        <f aca="false">D70*(1-(1-RM_CDR)^(1/12))</f>
        <v>0.108121516328221</v>
      </c>
      <c r="F70" s="19" t="n">
        <f aca="false">D70-E70</f>
        <v>129.041950628238</v>
      </c>
      <c r="G70" s="19" t="n">
        <f aca="false">IF(F70&gt;0,F70*(RM_WAC/12)/(1-(1+RM_WAC/12)^(-C70)),0)</f>
        <v>0.950805863388717</v>
      </c>
      <c r="H70" s="19" t="n">
        <f aca="false">F70*RM_WAC/12</f>
        <v>0.795758695540798</v>
      </c>
      <c r="I70" s="19" t="n">
        <f aca="false">G70-H70+IF(C70&lt;=1,(F70-(G70-H70)-J70),0)</f>
        <v>0.155047167847919</v>
      </c>
      <c r="J70" s="19" t="n">
        <f aca="false">(F70-(G70-H70))*(1-(1-RM_CPR)^(1/12))</f>
        <v>1.73377979587303</v>
      </c>
      <c r="K70" s="19" t="n">
        <f aca="false">IF(C70&lt;=1,0,(F70-(G70-H70)-J70))</f>
        <v>127.153123664517</v>
      </c>
      <c r="L70" s="19" t="n">
        <f aca="false">E70*(1-RM_SEV)</f>
        <v>0.0756850614297547</v>
      </c>
      <c r="M70" s="19" t="n">
        <f aca="false">E70-L70</f>
        <v>0.0324364548984663</v>
      </c>
      <c r="N70" s="19" t="n">
        <f aca="false">H70-D70*(RM_SERV+RM_TR)/12</f>
        <v>0.767776179909475</v>
      </c>
      <c r="O70" s="19" t="n">
        <f aca="false">T70*RM_A1_CP/12+U70*RM_A2_CP/12+V70*RM_A3_CP/12+W70*RM_M1_CP/12+X70*RM_B1_CP/12+Y70*RM_B2_CP/12+Z70*RM_B3_CP/12</f>
        <v>0.644117003341307</v>
      </c>
      <c r="P70" s="19" t="n">
        <f aca="false">MAX(0,N70-O70)</f>
        <v>0.123659176568168</v>
      </c>
      <c r="Q70" s="19" t="n">
        <f aca="false">MIN(P70,M70)</f>
        <v>0.0324364548984663</v>
      </c>
      <c r="R70" s="19" t="n">
        <f aca="false">P70-Q70</f>
        <v>0.0912227216697018</v>
      </c>
      <c r="S70" s="19" t="n">
        <f aca="false">I70+J70+L70+Q70</f>
        <v>1.99694848004917</v>
      </c>
      <c r="T70" s="19" t="n">
        <f aca="false">AW69</f>
        <v>24.1500721445658</v>
      </c>
      <c r="U70" s="19" t="n">
        <f aca="false">AX69</f>
        <v>28</v>
      </c>
      <c r="V70" s="19" t="n">
        <f aca="false">AY69</f>
        <v>35</v>
      </c>
      <c r="W70" s="19" t="n">
        <f aca="false">AZ69</f>
        <v>17.5</v>
      </c>
      <c r="X70" s="19" t="n">
        <f aca="false">BA69</f>
        <v>10.5</v>
      </c>
      <c r="Y70" s="19" t="n">
        <f aca="false">BB69</f>
        <v>7</v>
      </c>
      <c r="Z70" s="19" t="n">
        <f aca="false">BC69</f>
        <v>7</v>
      </c>
      <c r="AA70" s="19" t="n">
        <f aca="false">MIN(T70,MAX(0,S70-(0)))</f>
        <v>1.99694848004917</v>
      </c>
      <c r="AB70" s="19" t="n">
        <f aca="false">MIN(U70,MAX(0,S70-(T70)))</f>
        <v>0</v>
      </c>
      <c r="AC70" s="19" t="n">
        <f aca="false">MIN(V70,MAX(0,S70-(T70+U70)))</f>
        <v>0</v>
      </c>
      <c r="AD70" s="19" t="n">
        <f aca="false">MIN(W70,MAX(0,S70-(T70+U70+V70)))</f>
        <v>0</v>
      </c>
      <c r="AE70" s="19" t="n">
        <f aca="false">MIN(X70,MAX(0,S70-(T70+U70+V70+W70)))</f>
        <v>0</v>
      </c>
      <c r="AF70" s="19" t="n">
        <f aca="false">MIN(Y70,MAX(0,S70-(T70+U70+V70+W70+X70)))</f>
        <v>0</v>
      </c>
      <c r="AG70" s="19" t="n">
        <f aca="false">MIN(Z70,MAX(0,S70-(T70+U70+V70+W70+X70+Y70)))</f>
        <v>0</v>
      </c>
      <c r="AH70" s="19" t="n">
        <f aca="false">T70-AA70</f>
        <v>22.1531236645167</v>
      </c>
      <c r="AI70" s="19" t="n">
        <f aca="false">U70-AB70</f>
        <v>28</v>
      </c>
      <c r="AJ70" s="19" t="n">
        <f aca="false">V70-AC70</f>
        <v>35</v>
      </c>
      <c r="AK70" s="19" t="n">
        <f aca="false">W70-AD70</f>
        <v>17.5</v>
      </c>
      <c r="AL70" s="19" t="n">
        <f aca="false">X70-AE70</f>
        <v>10.5</v>
      </c>
      <c r="AM70" s="19" t="n">
        <f aca="false">Y70-AF70</f>
        <v>7</v>
      </c>
      <c r="AN70" s="19" t="n">
        <f aca="false">Z70-AG70</f>
        <v>7</v>
      </c>
      <c r="AO70" s="19" t="n">
        <f aca="false">M70-Q70</f>
        <v>0</v>
      </c>
      <c r="AP70" s="19" t="n">
        <f aca="false">MIN(AH70,MAX(0,AO70-(AI70+AJ70+AK70+AL70+AM70+AN70)))</f>
        <v>0</v>
      </c>
      <c r="AQ70" s="19" t="n">
        <f aca="false">MIN(AI70,MAX(0,AO70-(AJ70+AK70+AL70+AM70+AN70)))</f>
        <v>0</v>
      </c>
      <c r="AR70" s="19" t="n">
        <f aca="false">MIN(AJ70,MAX(0,AO70-(AK70+AL70+AM70+AN70)))</f>
        <v>0</v>
      </c>
      <c r="AS70" s="19" t="n">
        <f aca="false">MIN(AK70,MAX(0,AO70-(AL70+AM70+AN70)))</f>
        <v>0</v>
      </c>
      <c r="AT70" s="19" t="n">
        <f aca="false">MIN(AL70,MAX(0,AO70-(AM70+AN70)))</f>
        <v>0</v>
      </c>
      <c r="AU70" s="19" t="n">
        <f aca="false">MIN(AM70,MAX(0,AO70-(AN70)))</f>
        <v>0</v>
      </c>
      <c r="AV70" s="19" t="n">
        <f aca="false">MIN(AN70,MAX(0,AO70-(0)))</f>
        <v>0</v>
      </c>
      <c r="AW70" s="19" t="n">
        <f aca="false">AH70-AP70</f>
        <v>22.1531236645167</v>
      </c>
      <c r="AX70" s="19" t="n">
        <f aca="false">AI70-AQ70</f>
        <v>28</v>
      </c>
      <c r="AY70" s="19" t="n">
        <f aca="false">AJ70-AR70</f>
        <v>35</v>
      </c>
      <c r="AZ70" s="19" t="n">
        <f aca="false">AK70-AS70</f>
        <v>17.5</v>
      </c>
      <c r="BA70" s="19" t="n">
        <f aca="false">AL70-AT70</f>
        <v>10.5</v>
      </c>
      <c r="BB70" s="19" t="n">
        <f aca="false">AM70-AU70</f>
        <v>7</v>
      </c>
      <c r="BC70" s="19" t="n">
        <f aca="false">AN70-AV70</f>
        <v>7</v>
      </c>
    </row>
    <row r="71" customFormat="false" ht="15" hidden="false" customHeight="false" outlineLevel="0" collapsed="false">
      <c r="B71" s="18" t="n">
        <v>67</v>
      </c>
      <c r="C71" s="18" t="n">
        <f aca="false">RM_TERM-B71+1</f>
        <v>294</v>
      </c>
      <c r="D71" s="19" t="n">
        <f aca="false">K70</f>
        <v>127.153123664517</v>
      </c>
      <c r="E71" s="19" t="n">
        <f aca="false">D71*(1-(1-RM_CDR)^(1/12))</f>
        <v>0.106449716273394</v>
      </c>
      <c r="F71" s="19" t="n">
        <f aca="false">D71-E71</f>
        <v>127.046673948243</v>
      </c>
      <c r="G71" s="19" t="n">
        <f aca="false">IF(F71&gt;0,F71*(RM_WAC/12)/(1-(1+RM_WAC/12)^(-C71)),0)</f>
        <v>0.937230387811655</v>
      </c>
      <c r="H71" s="19" t="n">
        <f aca="false">F71*RM_WAC/12</f>
        <v>0.7834544893475</v>
      </c>
      <c r="I71" s="19" t="n">
        <f aca="false">G71-H71+IF(C71&lt;=1,(F71-(G71-H71)-J71),0)</f>
        <v>0.153775898464155</v>
      </c>
      <c r="J71" s="19" t="n">
        <f aca="false">(F71-(G71-H71))*(1-(1-RM_CPR)^(1/12))</f>
        <v>1.70695654074811</v>
      </c>
      <c r="K71" s="19" t="n">
        <f aca="false">IF(C71&lt;=1,0,(F71-(G71-H71)-J71))</f>
        <v>125.185941509031</v>
      </c>
      <c r="L71" s="19" t="n">
        <f aca="false">E71*(1-RM_SEV)</f>
        <v>0.0745148013913756</v>
      </c>
      <c r="M71" s="19" t="n">
        <f aca="false">E71-L71</f>
        <v>0.0319349148820181</v>
      </c>
      <c r="N71" s="19" t="n">
        <f aca="false">H71-D71*(RM_SERV+RM_TR)/12</f>
        <v>0.755904645886854</v>
      </c>
      <c r="O71" s="19" t="n">
        <f aca="false">T71*RM_A1_CP/12+U71*RM_A2_CP/12+V71*RM_A3_CP/12+W71*RM_M1_CP/12+X71*RM_B1_CP/12+Y71*RM_B2_CP/12+Z71*RM_B3_CP/12</f>
        <v>0.634797910434411</v>
      </c>
      <c r="P71" s="19" t="n">
        <f aca="false">MAX(0,N71-O71)</f>
        <v>0.121106735452443</v>
      </c>
      <c r="Q71" s="19" t="n">
        <f aca="false">MIN(P71,M71)</f>
        <v>0.0319349148820181</v>
      </c>
      <c r="R71" s="19" t="n">
        <f aca="false">P71-Q71</f>
        <v>0.0891718205704251</v>
      </c>
      <c r="S71" s="19" t="n">
        <f aca="false">I71+J71+L71+Q71</f>
        <v>1.96718215548566</v>
      </c>
      <c r="T71" s="19" t="n">
        <f aca="false">AW70</f>
        <v>22.1531236645167</v>
      </c>
      <c r="U71" s="19" t="n">
        <f aca="false">AX70</f>
        <v>28</v>
      </c>
      <c r="V71" s="19" t="n">
        <f aca="false">AY70</f>
        <v>35</v>
      </c>
      <c r="W71" s="19" t="n">
        <f aca="false">AZ70</f>
        <v>17.5</v>
      </c>
      <c r="X71" s="19" t="n">
        <f aca="false">BA70</f>
        <v>10.5</v>
      </c>
      <c r="Y71" s="19" t="n">
        <f aca="false">BB70</f>
        <v>7</v>
      </c>
      <c r="Z71" s="19" t="n">
        <f aca="false">BC70</f>
        <v>7</v>
      </c>
      <c r="AA71" s="19" t="n">
        <f aca="false">MIN(T71,MAX(0,S71-(0)))</f>
        <v>1.96718215548566</v>
      </c>
      <c r="AB71" s="19" t="n">
        <f aca="false">MIN(U71,MAX(0,S71-(T71)))</f>
        <v>0</v>
      </c>
      <c r="AC71" s="19" t="n">
        <f aca="false">MIN(V71,MAX(0,S71-(T71+U71)))</f>
        <v>0</v>
      </c>
      <c r="AD71" s="19" t="n">
        <f aca="false">MIN(W71,MAX(0,S71-(T71+U71+V71)))</f>
        <v>0</v>
      </c>
      <c r="AE71" s="19" t="n">
        <f aca="false">MIN(X71,MAX(0,S71-(T71+U71+V71+W71)))</f>
        <v>0</v>
      </c>
      <c r="AF71" s="19" t="n">
        <f aca="false">MIN(Y71,MAX(0,S71-(T71+U71+V71+W71+X71)))</f>
        <v>0</v>
      </c>
      <c r="AG71" s="19" t="n">
        <f aca="false">MIN(Z71,MAX(0,S71-(T71+U71+V71+W71+X71+Y71)))</f>
        <v>0</v>
      </c>
      <c r="AH71" s="19" t="n">
        <f aca="false">T71-AA71</f>
        <v>20.185941509031</v>
      </c>
      <c r="AI71" s="19" t="n">
        <f aca="false">U71-AB71</f>
        <v>28</v>
      </c>
      <c r="AJ71" s="19" t="n">
        <f aca="false">V71-AC71</f>
        <v>35</v>
      </c>
      <c r="AK71" s="19" t="n">
        <f aca="false">W71-AD71</f>
        <v>17.5</v>
      </c>
      <c r="AL71" s="19" t="n">
        <f aca="false">X71-AE71</f>
        <v>10.5</v>
      </c>
      <c r="AM71" s="19" t="n">
        <f aca="false">Y71-AF71</f>
        <v>7</v>
      </c>
      <c r="AN71" s="19" t="n">
        <f aca="false">Z71-AG71</f>
        <v>7</v>
      </c>
      <c r="AO71" s="19" t="n">
        <f aca="false">M71-Q71</f>
        <v>0</v>
      </c>
      <c r="AP71" s="19" t="n">
        <f aca="false">MIN(AH71,MAX(0,AO71-(AI71+AJ71+AK71+AL71+AM71+AN71)))</f>
        <v>0</v>
      </c>
      <c r="AQ71" s="19" t="n">
        <f aca="false">MIN(AI71,MAX(0,AO71-(AJ71+AK71+AL71+AM71+AN71)))</f>
        <v>0</v>
      </c>
      <c r="AR71" s="19" t="n">
        <f aca="false">MIN(AJ71,MAX(0,AO71-(AK71+AL71+AM71+AN71)))</f>
        <v>0</v>
      </c>
      <c r="AS71" s="19" t="n">
        <f aca="false">MIN(AK71,MAX(0,AO71-(AL71+AM71+AN71)))</f>
        <v>0</v>
      </c>
      <c r="AT71" s="19" t="n">
        <f aca="false">MIN(AL71,MAX(0,AO71-(AM71+AN71)))</f>
        <v>0</v>
      </c>
      <c r="AU71" s="19" t="n">
        <f aca="false">MIN(AM71,MAX(0,AO71-(AN71)))</f>
        <v>0</v>
      </c>
      <c r="AV71" s="19" t="n">
        <f aca="false">MIN(AN71,MAX(0,AO71-(0)))</f>
        <v>0</v>
      </c>
      <c r="AW71" s="19" t="n">
        <f aca="false">AH71-AP71</f>
        <v>20.185941509031</v>
      </c>
      <c r="AX71" s="19" t="n">
        <f aca="false">AI71-AQ71</f>
        <v>28</v>
      </c>
      <c r="AY71" s="19" t="n">
        <f aca="false">AJ71-AR71</f>
        <v>35</v>
      </c>
      <c r="AZ71" s="19" t="n">
        <f aca="false">AK71-AS71</f>
        <v>17.5</v>
      </c>
      <c r="BA71" s="19" t="n">
        <f aca="false">AL71-AT71</f>
        <v>10.5</v>
      </c>
      <c r="BB71" s="19" t="n">
        <f aca="false">AM71-AU71</f>
        <v>7</v>
      </c>
      <c r="BC71" s="19" t="n">
        <f aca="false">AN71-AV71</f>
        <v>7</v>
      </c>
    </row>
    <row r="72" customFormat="false" ht="15" hidden="false" customHeight="false" outlineLevel="0" collapsed="false">
      <c r="B72" s="18" t="n">
        <v>68</v>
      </c>
      <c r="C72" s="18" t="n">
        <f aca="false">RM_TERM-B72+1</f>
        <v>293</v>
      </c>
      <c r="D72" s="19" t="n">
        <f aca="false">K71</f>
        <v>125.185941509031</v>
      </c>
      <c r="E72" s="19" t="n">
        <f aca="false">D72*(1-(1-RM_CDR)^(1/12))</f>
        <v>0.104802835911555</v>
      </c>
      <c r="F72" s="19" t="n">
        <f aca="false">D72-E72</f>
        <v>125.081138673119</v>
      </c>
      <c r="G72" s="19" t="n">
        <f aca="false">IF(F72&gt;0,F72*(RM_WAC/12)/(1-(1+RM_WAC/12)^(-C72)),0)</f>
        <v>0.923848741011043</v>
      </c>
      <c r="H72" s="19" t="n">
        <f aca="false">F72*RM_WAC/12</f>
        <v>0.771333688484236</v>
      </c>
      <c r="I72" s="19" t="n">
        <f aca="false">G72-H72+IF(C72&lt;=1,(F72-(G72-H72)-J72),0)</f>
        <v>0.152515052526807</v>
      </c>
      <c r="J72" s="19" t="n">
        <f aca="false">(F72-(G72-H72))*(1-(1-RM_CPR)^(1/12))</f>
        <v>1.68053322520993</v>
      </c>
      <c r="K72" s="19" t="n">
        <f aca="false">IF(C72&lt;=1,0,(F72-(G72-H72)-J72))</f>
        <v>123.248090395383</v>
      </c>
      <c r="L72" s="19" t="n">
        <f aca="false">E72*(1-RM_SEV)</f>
        <v>0.0733619851380885</v>
      </c>
      <c r="M72" s="19" t="n">
        <f aca="false">E72-L72</f>
        <v>0.0314408507734665</v>
      </c>
      <c r="N72" s="19" t="n">
        <f aca="false">H72-D72*(RM_SERV+RM_TR)/12</f>
        <v>0.744210067823946</v>
      </c>
      <c r="O72" s="19" t="n">
        <f aca="false">T72*RM_A1_CP/12+U72*RM_A2_CP/12+V72*RM_A3_CP/12+W72*RM_M1_CP/12+X72*RM_B1_CP/12+Y72*RM_B2_CP/12+Z72*RM_B3_CP/12</f>
        <v>0.625617727042145</v>
      </c>
      <c r="P72" s="19" t="n">
        <f aca="false">MAX(0,N72-O72)</f>
        <v>0.118592340781801</v>
      </c>
      <c r="Q72" s="19" t="n">
        <f aca="false">MIN(P72,M72)</f>
        <v>0.0314408507734665</v>
      </c>
      <c r="R72" s="19" t="n">
        <f aca="false">P72-Q72</f>
        <v>0.0871514900083348</v>
      </c>
      <c r="S72" s="19" t="n">
        <f aca="false">I72+J72+L72+Q72</f>
        <v>1.93785111364829</v>
      </c>
      <c r="T72" s="19" t="n">
        <f aca="false">AW71</f>
        <v>20.185941509031</v>
      </c>
      <c r="U72" s="19" t="n">
        <f aca="false">AX71</f>
        <v>28</v>
      </c>
      <c r="V72" s="19" t="n">
        <f aca="false">AY71</f>
        <v>35</v>
      </c>
      <c r="W72" s="19" t="n">
        <f aca="false">AZ71</f>
        <v>17.5</v>
      </c>
      <c r="X72" s="19" t="n">
        <f aca="false">BA71</f>
        <v>10.5</v>
      </c>
      <c r="Y72" s="19" t="n">
        <f aca="false">BB71</f>
        <v>7</v>
      </c>
      <c r="Z72" s="19" t="n">
        <f aca="false">BC71</f>
        <v>7</v>
      </c>
      <c r="AA72" s="19" t="n">
        <f aca="false">MIN(T72,MAX(0,S72-(0)))</f>
        <v>1.93785111364829</v>
      </c>
      <c r="AB72" s="19" t="n">
        <f aca="false">MIN(U72,MAX(0,S72-(T72)))</f>
        <v>0</v>
      </c>
      <c r="AC72" s="19" t="n">
        <f aca="false">MIN(V72,MAX(0,S72-(T72+U72)))</f>
        <v>0</v>
      </c>
      <c r="AD72" s="19" t="n">
        <f aca="false">MIN(W72,MAX(0,S72-(T72+U72+V72)))</f>
        <v>0</v>
      </c>
      <c r="AE72" s="19" t="n">
        <f aca="false">MIN(X72,MAX(0,S72-(T72+U72+V72+W72)))</f>
        <v>0</v>
      </c>
      <c r="AF72" s="19" t="n">
        <f aca="false">MIN(Y72,MAX(0,S72-(T72+U72+V72+W72+X72)))</f>
        <v>0</v>
      </c>
      <c r="AG72" s="19" t="n">
        <f aca="false">MIN(Z72,MAX(0,S72-(T72+U72+V72+W72+X72+Y72)))</f>
        <v>0</v>
      </c>
      <c r="AH72" s="19" t="n">
        <f aca="false">T72-AA72</f>
        <v>18.2480903953827</v>
      </c>
      <c r="AI72" s="19" t="n">
        <f aca="false">U72-AB72</f>
        <v>28</v>
      </c>
      <c r="AJ72" s="19" t="n">
        <f aca="false">V72-AC72</f>
        <v>35</v>
      </c>
      <c r="AK72" s="19" t="n">
        <f aca="false">W72-AD72</f>
        <v>17.5</v>
      </c>
      <c r="AL72" s="19" t="n">
        <f aca="false">X72-AE72</f>
        <v>10.5</v>
      </c>
      <c r="AM72" s="19" t="n">
        <f aca="false">Y72-AF72</f>
        <v>7</v>
      </c>
      <c r="AN72" s="19" t="n">
        <f aca="false">Z72-AG72</f>
        <v>7</v>
      </c>
      <c r="AO72" s="19" t="n">
        <f aca="false">M72-Q72</f>
        <v>0</v>
      </c>
      <c r="AP72" s="19" t="n">
        <f aca="false">MIN(AH72,MAX(0,AO72-(AI72+AJ72+AK72+AL72+AM72+AN72)))</f>
        <v>0</v>
      </c>
      <c r="AQ72" s="19" t="n">
        <f aca="false">MIN(AI72,MAX(0,AO72-(AJ72+AK72+AL72+AM72+AN72)))</f>
        <v>0</v>
      </c>
      <c r="AR72" s="19" t="n">
        <f aca="false">MIN(AJ72,MAX(0,AO72-(AK72+AL72+AM72+AN72)))</f>
        <v>0</v>
      </c>
      <c r="AS72" s="19" t="n">
        <f aca="false">MIN(AK72,MAX(0,AO72-(AL72+AM72+AN72)))</f>
        <v>0</v>
      </c>
      <c r="AT72" s="19" t="n">
        <f aca="false">MIN(AL72,MAX(0,AO72-(AM72+AN72)))</f>
        <v>0</v>
      </c>
      <c r="AU72" s="19" t="n">
        <f aca="false">MIN(AM72,MAX(0,AO72-(AN72)))</f>
        <v>0</v>
      </c>
      <c r="AV72" s="19" t="n">
        <f aca="false">MIN(AN72,MAX(0,AO72-(0)))</f>
        <v>0</v>
      </c>
      <c r="AW72" s="19" t="n">
        <f aca="false">AH72-AP72</f>
        <v>18.2480903953827</v>
      </c>
      <c r="AX72" s="19" t="n">
        <f aca="false">AI72-AQ72</f>
        <v>28</v>
      </c>
      <c r="AY72" s="19" t="n">
        <f aca="false">AJ72-AR72</f>
        <v>35</v>
      </c>
      <c r="AZ72" s="19" t="n">
        <f aca="false">AK72-AS72</f>
        <v>17.5</v>
      </c>
      <c r="BA72" s="19" t="n">
        <f aca="false">AL72-AT72</f>
        <v>10.5</v>
      </c>
      <c r="BB72" s="19" t="n">
        <f aca="false">AM72-AU72</f>
        <v>7</v>
      </c>
      <c r="BC72" s="19" t="n">
        <f aca="false">AN72-AV72</f>
        <v>7</v>
      </c>
    </row>
    <row r="73" customFormat="false" ht="15" hidden="false" customHeight="false" outlineLevel="0" collapsed="false">
      <c r="B73" s="18" t="n">
        <v>69</v>
      </c>
      <c r="C73" s="18" t="n">
        <f aca="false">RM_TERM-B73+1</f>
        <v>292</v>
      </c>
      <c r="D73" s="19" t="n">
        <f aca="false">K72</f>
        <v>123.248090395383</v>
      </c>
      <c r="E73" s="19" t="n">
        <f aca="false">D73*(1-(1-RM_CDR)^(1/12))</f>
        <v>0.103180510833862</v>
      </c>
      <c r="F73" s="19" t="n">
        <f aca="false">D73-E73</f>
        <v>123.144909884549</v>
      </c>
      <c r="G73" s="19" t="n">
        <f aca="false">IF(F73&gt;0,F73*(RM_WAC/12)/(1-(1+RM_WAC/12)^(-C73)),0)</f>
        <v>0.910658155526224</v>
      </c>
      <c r="H73" s="19" t="n">
        <f aca="false">F73*RM_WAC/12</f>
        <v>0.759393610954717</v>
      </c>
      <c r="I73" s="19" t="n">
        <f aca="false">G73-H73+IF(C73&lt;=1,(F73-(G73-H73)-J73),0)</f>
        <v>0.151264544571507</v>
      </c>
      <c r="J73" s="19" t="n">
        <f aca="false">(F73-(G73-H73))*(1-(1-RM_CPR)^(1/12))</f>
        <v>1.65450399990997</v>
      </c>
      <c r="K73" s="19" t="n">
        <f aca="false">IF(C73&lt;=1,0,(F73-(G73-H73)-J73))</f>
        <v>121.339141340067</v>
      </c>
      <c r="L73" s="19" t="n">
        <f aca="false">E73*(1-RM_SEV)</f>
        <v>0.0722263575837034</v>
      </c>
      <c r="M73" s="19" t="n">
        <f aca="false">E73-L73</f>
        <v>0.0309541532501586</v>
      </c>
      <c r="N73" s="19" t="n">
        <f aca="false">H73-D73*(RM_SERV+RM_TR)/12</f>
        <v>0.732689858035718</v>
      </c>
      <c r="O73" s="19" t="n">
        <f aca="false">T73*RM_A1_CP/12+U73*RM_A2_CP/12+V73*RM_A3_CP/12+W73*RM_M1_CP/12+X73*RM_B1_CP/12+Y73*RM_B2_CP/12+Z73*RM_B3_CP/12</f>
        <v>0.616574421845119</v>
      </c>
      <c r="P73" s="19" t="n">
        <f aca="false">MAX(0,N73-O73)</f>
        <v>0.116115436190598</v>
      </c>
      <c r="Q73" s="19" t="n">
        <f aca="false">MIN(P73,M73)</f>
        <v>0.0309541532501586</v>
      </c>
      <c r="R73" s="19" t="n">
        <f aca="false">P73-Q73</f>
        <v>0.0851612829404398</v>
      </c>
      <c r="S73" s="19" t="n">
        <f aca="false">I73+J73+L73+Q73</f>
        <v>1.90894905531534</v>
      </c>
      <c r="T73" s="19" t="n">
        <f aca="false">AW72</f>
        <v>18.2480903953827</v>
      </c>
      <c r="U73" s="19" t="n">
        <f aca="false">AX72</f>
        <v>28</v>
      </c>
      <c r="V73" s="19" t="n">
        <f aca="false">AY72</f>
        <v>35</v>
      </c>
      <c r="W73" s="19" t="n">
        <f aca="false">AZ72</f>
        <v>17.5</v>
      </c>
      <c r="X73" s="19" t="n">
        <f aca="false">BA72</f>
        <v>10.5</v>
      </c>
      <c r="Y73" s="19" t="n">
        <f aca="false">BB72</f>
        <v>7</v>
      </c>
      <c r="Z73" s="19" t="n">
        <f aca="false">BC72</f>
        <v>7</v>
      </c>
      <c r="AA73" s="19" t="n">
        <f aca="false">MIN(T73,MAX(0,S73-(0)))</f>
        <v>1.90894905531534</v>
      </c>
      <c r="AB73" s="19" t="n">
        <f aca="false">MIN(U73,MAX(0,S73-(T73)))</f>
        <v>0</v>
      </c>
      <c r="AC73" s="19" t="n">
        <f aca="false">MIN(V73,MAX(0,S73-(T73+U73)))</f>
        <v>0</v>
      </c>
      <c r="AD73" s="19" t="n">
        <f aca="false">MIN(W73,MAX(0,S73-(T73+U73+V73)))</f>
        <v>0</v>
      </c>
      <c r="AE73" s="19" t="n">
        <f aca="false">MIN(X73,MAX(0,S73-(T73+U73+V73+W73)))</f>
        <v>0</v>
      </c>
      <c r="AF73" s="19" t="n">
        <f aca="false">MIN(Y73,MAX(0,S73-(T73+U73+V73+W73+X73)))</f>
        <v>0</v>
      </c>
      <c r="AG73" s="19" t="n">
        <f aca="false">MIN(Z73,MAX(0,S73-(T73+U73+V73+W73+X73+Y73)))</f>
        <v>0</v>
      </c>
      <c r="AH73" s="19" t="n">
        <f aca="false">T73-AA73</f>
        <v>16.3391413400674</v>
      </c>
      <c r="AI73" s="19" t="n">
        <f aca="false">U73-AB73</f>
        <v>28</v>
      </c>
      <c r="AJ73" s="19" t="n">
        <f aca="false">V73-AC73</f>
        <v>35</v>
      </c>
      <c r="AK73" s="19" t="n">
        <f aca="false">W73-AD73</f>
        <v>17.5</v>
      </c>
      <c r="AL73" s="19" t="n">
        <f aca="false">X73-AE73</f>
        <v>10.5</v>
      </c>
      <c r="AM73" s="19" t="n">
        <f aca="false">Y73-AF73</f>
        <v>7</v>
      </c>
      <c r="AN73" s="19" t="n">
        <f aca="false">Z73-AG73</f>
        <v>7</v>
      </c>
      <c r="AO73" s="19" t="n">
        <f aca="false">M73-Q73</f>
        <v>0</v>
      </c>
      <c r="AP73" s="19" t="n">
        <f aca="false">MIN(AH73,MAX(0,AO73-(AI73+AJ73+AK73+AL73+AM73+AN73)))</f>
        <v>0</v>
      </c>
      <c r="AQ73" s="19" t="n">
        <f aca="false">MIN(AI73,MAX(0,AO73-(AJ73+AK73+AL73+AM73+AN73)))</f>
        <v>0</v>
      </c>
      <c r="AR73" s="19" t="n">
        <f aca="false">MIN(AJ73,MAX(0,AO73-(AK73+AL73+AM73+AN73)))</f>
        <v>0</v>
      </c>
      <c r="AS73" s="19" t="n">
        <f aca="false">MIN(AK73,MAX(0,AO73-(AL73+AM73+AN73)))</f>
        <v>0</v>
      </c>
      <c r="AT73" s="19" t="n">
        <f aca="false">MIN(AL73,MAX(0,AO73-(AM73+AN73)))</f>
        <v>0</v>
      </c>
      <c r="AU73" s="19" t="n">
        <f aca="false">MIN(AM73,MAX(0,AO73-(AN73)))</f>
        <v>0</v>
      </c>
      <c r="AV73" s="19" t="n">
        <f aca="false">MIN(AN73,MAX(0,AO73-(0)))</f>
        <v>0</v>
      </c>
      <c r="AW73" s="19" t="n">
        <f aca="false">AH73-AP73</f>
        <v>16.3391413400674</v>
      </c>
      <c r="AX73" s="19" t="n">
        <f aca="false">AI73-AQ73</f>
        <v>28</v>
      </c>
      <c r="AY73" s="19" t="n">
        <f aca="false">AJ73-AR73</f>
        <v>35</v>
      </c>
      <c r="AZ73" s="19" t="n">
        <f aca="false">AK73-AS73</f>
        <v>17.5</v>
      </c>
      <c r="BA73" s="19" t="n">
        <f aca="false">AL73-AT73</f>
        <v>10.5</v>
      </c>
      <c r="BB73" s="19" t="n">
        <f aca="false">AM73-AU73</f>
        <v>7</v>
      </c>
      <c r="BC73" s="19" t="n">
        <f aca="false">AN73-AV73</f>
        <v>7</v>
      </c>
    </row>
    <row r="74" customFormat="false" ht="15" hidden="false" customHeight="false" outlineLevel="0" collapsed="false">
      <c r="B74" s="18" t="n">
        <v>70</v>
      </c>
      <c r="C74" s="18" t="n">
        <f aca="false">RM_TERM-B74+1</f>
        <v>291</v>
      </c>
      <c r="D74" s="19" t="n">
        <f aca="false">K73</f>
        <v>121.339141340067</v>
      </c>
      <c r="E74" s="19" t="n">
        <f aca="false">D74*(1-(1-RM_CDR)^(1/12))</f>
        <v>0.101582381905037</v>
      </c>
      <c r="F74" s="19" t="n">
        <f aca="false">D74-E74</f>
        <v>121.237558958162</v>
      </c>
      <c r="G74" s="19" t="n">
        <f aca="false">IF(F74&gt;0,F74*(RM_WAC/12)/(1-(1+RM_WAC/12)^(-C74)),0)</f>
        <v>0.897655903409963</v>
      </c>
      <c r="H74" s="19" t="n">
        <f aca="false">F74*RM_WAC/12</f>
        <v>0.747631613575334</v>
      </c>
      <c r="I74" s="19" t="n">
        <f aca="false">G74-H74+IF(C74&lt;=1,(F74-(G74-H74)-J74),0)</f>
        <v>0.15002428983463</v>
      </c>
      <c r="J74" s="19" t="n">
        <f aca="false">(F74-(G74-H74))*(1-(1-RM_CPR)^(1/12))</f>
        <v>1.62886310015618</v>
      </c>
      <c r="K74" s="19" t="n">
        <f aca="false">IF(C74&lt;=1,0,(F74-(G74-H74)-J74))</f>
        <v>119.458671568171</v>
      </c>
      <c r="L74" s="19" t="n">
        <f aca="false">E74*(1-RM_SEV)</f>
        <v>0.0711076673335262</v>
      </c>
      <c r="M74" s="19" t="n">
        <f aca="false">E74-L74</f>
        <v>0.0304747145715112</v>
      </c>
      <c r="N74" s="19" t="n">
        <f aca="false">H74-D74*(RM_SERV+RM_TR)/12</f>
        <v>0.721341466284986</v>
      </c>
      <c r="O74" s="19" t="n">
        <f aca="false">T74*RM_A1_CP/12+U74*RM_A2_CP/12+V74*RM_A3_CP/12+W74*RM_M1_CP/12+X74*RM_B1_CP/12+Y74*RM_B2_CP/12+Z74*RM_B3_CP/12</f>
        <v>0.607665992920314</v>
      </c>
      <c r="P74" s="19" t="n">
        <f aca="false">MAX(0,N74-O74)</f>
        <v>0.113675473364671</v>
      </c>
      <c r="Q74" s="19" t="n">
        <f aca="false">MIN(P74,M74)</f>
        <v>0.0304747145715112</v>
      </c>
      <c r="R74" s="19" t="n">
        <f aca="false">P74-Q74</f>
        <v>0.0832007587931602</v>
      </c>
      <c r="S74" s="19" t="n">
        <f aca="false">I74+J74+L74+Q74</f>
        <v>1.88046977189585</v>
      </c>
      <c r="T74" s="19" t="n">
        <f aca="false">AW73</f>
        <v>16.3391413400674</v>
      </c>
      <c r="U74" s="19" t="n">
        <f aca="false">AX73</f>
        <v>28</v>
      </c>
      <c r="V74" s="19" t="n">
        <f aca="false">AY73</f>
        <v>35</v>
      </c>
      <c r="W74" s="19" t="n">
        <f aca="false">AZ73</f>
        <v>17.5</v>
      </c>
      <c r="X74" s="19" t="n">
        <f aca="false">BA73</f>
        <v>10.5</v>
      </c>
      <c r="Y74" s="19" t="n">
        <f aca="false">BB73</f>
        <v>7</v>
      </c>
      <c r="Z74" s="19" t="n">
        <f aca="false">BC73</f>
        <v>7</v>
      </c>
      <c r="AA74" s="19" t="n">
        <f aca="false">MIN(T74,MAX(0,S74-(0)))</f>
        <v>1.88046977189585</v>
      </c>
      <c r="AB74" s="19" t="n">
        <f aca="false">MIN(U74,MAX(0,S74-(T74)))</f>
        <v>0</v>
      </c>
      <c r="AC74" s="19" t="n">
        <f aca="false">MIN(V74,MAX(0,S74-(T74+U74)))</f>
        <v>0</v>
      </c>
      <c r="AD74" s="19" t="n">
        <f aca="false">MIN(W74,MAX(0,S74-(T74+U74+V74)))</f>
        <v>0</v>
      </c>
      <c r="AE74" s="19" t="n">
        <f aca="false">MIN(X74,MAX(0,S74-(T74+U74+V74+W74)))</f>
        <v>0</v>
      </c>
      <c r="AF74" s="19" t="n">
        <f aca="false">MIN(Y74,MAX(0,S74-(T74+U74+V74+W74+X74)))</f>
        <v>0</v>
      </c>
      <c r="AG74" s="19" t="n">
        <f aca="false">MIN(Z74,MAX(0,S74-(T74+U74+V74+W74+X74+Y74)))</f>
        <v>0</v>
      </c>
      <c r="AH74" s="19" t="n">
        <f aca="false">T74-AA74</f>
        <v>14.4586715681715</v>
      </c>
      <c r="AI74" s="19" t="n">
        <f aca="false">U74-AB74</f>
        <v>28</v>
      </c>
      <c r="AJ74" s="19" t="n">
        <f aca="false">V74-AC74</f>
        <v>35</v>
      </c>
      <c r="AK74" s="19" t="n">
        <f aca="false">W74-AD74</f>
        <v>17.5</v>
      </c>
      <c r="AL74" s="19" t="n">
        <f aca="false">X74-AE74</f>
        <v>10.5</v>
      </c>
      <c r="AM74" s="19" t="n">
        <f aca="false">Y74-AF74</f>
        <v>7</v>
      </c>
      <c r="AN74" s="19" t="n">
        <f aca="false">Z74-AG74</f>
        <v>7</v>
      </c>
      <c r="AO74" s="19" t="n">
        <f aca="false">M74-Q74</f>
        <v>0</v>
      </c>
      <c r="AP74" s="19" t="n">
        <f aca="false">MIN(AH74,MAX(0,AO74-(AI74+AJ74+AK74+AL74+AM74+AN74)))</f>
        <v>0</v>
      </c>
      <c r="AQ74" s="19" t="n">
        <f aca="false">MIN(AI74,MAX(0,AO74-(AJ74+AK74+AL74+AM74+AN74)))</f>
        <v>0</v>
      </c>
      <c r="AR74" s="19" t="n">
        <f aca="false">MIN(AJ74,MAX(0,AO74-(AK74+AL74+AM74+AN74)))</f>
        <v>0</v>
      </c>
      <c r="AS74" s="19" t="n">
        <f aca="false">MIN(AK74,MAX(0,AO74-(AL74+AM74+AN74)))</f>
        <v>0</v>
      </c>
      <c r="AT74" s="19" t="n">
        <f aca="false">MIN(AL74,MAX(0,AO74-(AM74+AN74)))</f>
        <v>0</v>
      </c>
      <c r="AU74" s="19" t="n">
        <f aca="false">MIN(AM74,MAX(0,AO74-(AN74)))</f>
        <v>0</v>
      </c>
      <c r="AV74" s="19" t="n">
        <f aca="false">MIN(AN74,MAX(0,AO74-(0)))</f>
        <v>0</v>
      </c>
      <c r="AW74" s="19" t="n">
        <f aca="false">AH74-AP74</f>
        <v>14.4586715681715</v>
      </c>
      <c r="AX74" s="19" t="n">
        <f aca="false">AI74-AQ74</f>
        <v>28</v>
      </c>
      <c r="AY74" s="19" t="n">
        <f aca="false">AJ74-AR74</f>
        <v>35</v>
      </c>
      <c r="AZ74" s="19" t="n">
        <f aca="false">AK74-AS74</f>
        <v>17.5</v>
      </c>
      <c r="BA74" s="19" t="n">
        <f aca="false">AL74-AT74</f>
        <v>10.5</v>
      </c>
      <c r="BB74" s="19" t="n">
        <f aca="false">AM74-AU74</f>
        <v>7</v>
      </c>
      <c r="BC74" s="19" t="n">
        <f aca="false">AN74-AV74</f>
        <v>7</v>
      </c>
    </row>
    <row r="75" customFormat="false" ht="15" hidden="false" customHeight="false" outlineLevel="0" collapsed="false">
      <c r="B75" s="18" t="n">
        <v>71</v>
      </c>
      <c r="C75" s="18" t="n">
        <f aca="false">RM_TERM-B75+1</f>
        <v>290</v>
      </c>
      <c r="D75" s="19" t="n">
        <f aca="false">K74</f>
        <v>119.458671568171</v>
      </c>
      <c r="E75" s="19" t="n">
        <f aca="false">D75*(1-(1-RM_CDR)^(1/12))</f>
        <v>0.100008095187496</v>
      </c>
      <c r="F75" s="19" t="n">
        <f aca="false">D75-E75</f>
        <v>119.358663472984</v>
      </c>
      <c r="G75" s="19" t="n">
        <f aca="false">IF(F75&gt;0,F75*(RM_WAC/12)/(1-(1+RM_WAC/12)^(-C75)),0)</f>
        <v>0.884839295664281</v>
      </c>
      <c r="H75" s="19" t="n">
        <f aca="false">F75*RM_WAC/12</f>
        <v>0.736045091416734</v>
      </c>
      <c r="I75" s="19" t="n">
        <f aca="false">G75-H75+IF(C75&lt;=1,(F75-(G75-H75)-J75),0)</f>
        <v>0.148794204247547</v>
      </c>
      <c r="J75" s="19" t="n">
        <f aca="false">(F75-(G75-H75))*(1-(1-RM_CPR)^(1/12))</f>
        <v>1.60360484469486</v>
      </c>
      <c r="K75" s="19" t="n">
        <f aca="false">IF(C75&lt;=1,0,(F75-(G75-H75)-J75))</f>
        <v>117.606264424042</v>
      </c>
      <c r="L75" s="19" t="n">
        <f aca="false">E75*(1-RM_SEV)</f>
        <v>0.0700056666312469</v>
      </c>
      <c r="M75" s="19" t="n">
        <f aca="false">E75-L75</f>
        <v>0.0300024285562487</v>
      </c>
      <c r="N75" s="19" t="n">
        <f aca="false">H75-D75*(RM_SERV+RM_TR)/12</f>
        <v>0.71016237924363</v>
      </c>
      <c r="O75" s="19" t="n">
        <f aca="false">T75*RM_A1_CP/12+U75*RM_A2_CP/12+V75*RM_A3_CP/12+W75*RM_M1_CP/12+X75*RM_B1_CP/12+Y75*RM_B2_CP/12+Z75*RM_B3_CP/12</f>
        <v>0.598890467318134</v>
      </c>
      <c r="P75" s="19" t="n">
        <f aca="false">MAX(0,N75-O75)</f>
        <v>0.111271911925497</v>
      </c>
      <c r="Q75" s="19" t="n">
        <f aca="false">MIN(P75,M75)</f>
        <v>0.0300024285562487</v>
      </c>
      <c r="R75" s="19" t="n">
        <f aca="false">P75-Q75</f>
        <v>0.0812694833692479</v>
      </c>
      <c r="S75" s="19" t="n">
        <f aca="false">I75+J75+L75+Q75</f>
        <v>1.8524071441299</v>
      </c>
      <c r="T75" s="19" t="n">
        <f aca="false">AW74</f>
        <v>14.4586715681715</v>
      </c>
      <c r="U75" s="19" t="n">
        <f aca="false">AX74</f>
        <v>28</v>
      </c>
      <c r="V75" s="19" t="n">
        <f aca="false">AY74</f>
        <v>35</v>
      </c>
      <c r="W75" s="19" t="n">
        <f aca="false">AZ74</f>
        <v>17.5</v>
      </c>
      <c r="X75" s="19" t="n">
        <f aca="false">BA74</f>
        <v>10.5</v>
      </c>
      <c r="Y75" s="19" t="n">
        <f aca="false">BB74</f>
        <v>7</v>
      </c>
      <c r="Z75" s="19" t="n">
        <f aca="false">BC74</f>
        <v>7</v>
      </c>
      <c r="AA75" s="19" t="n">
        <f aca="false">MIN(T75,MAX(0,S75-(0)))</f>
        <v>1.8524071441299</v>
      </c>
      <c r="AB75" s="19" t="n">
        <f aca="false">MIN(U75,MAX(0,S75-(T75)))</f>
        <v>0</v>
      </c>
      <c r="AC75" s="19" t="n">
        <f aca="false">MIN(V75,MAX(0,S75-(T75+U75)))</f>
        <v>0</v>
      </c>
      <c r="AD75" s="19" t="n">
        <f aca="false">MIN(W75,MAX(0,S75-(T75+U75+V75)))</f>
        <v>0</v>
      </c>
      <c r="AE75" s="19" t="n">
        <f aca="false">MIN(X75,MAX(0,S75-(T75+U75+V75+W75)))</f>
        <v>0</v>
      </c>
      <c r="AF75" s="19" t="n">
        <f aca="false">MIN(Y75,MAX(0,S75-(T75+U75+V75+W75+X75)))</f>
        <v>0</v>
      </c>
      <c r="AG75" s="19" t="n">
        <f aca="false">MIN(Z75,MAX(0,S75-(T75+U75+V75+W75+X75+Y75)))</f>
        <v>0</v>
      </c>
      <c r="AH75" s="19" t="n">
        <f aca="false">T75-AA75</f>
        <v>12.6062644240416</v>
      </c>
      <c r="AI75" s="19" t="n">
        <f aca="false">U75-AB75</f>
        <v>28</v>
      </c>
      <c r="AJ75" s="19" t="n">
        <f aca="false">V75-AC75</f>
        <v>35</v>
      </c>
      <c r="AK75" s="19" t="n">
        <f aca="false">W75-AD75</f>
        <v>17.5</v>
      </c>
      <c r="AL75" s="19" t="n">
        <f aca="false">X75-AE75</f>
        <v>10.5</v>
      </c>
      <c r="AM75" s="19" t="n">
        <f aca="false">Y75-AF75</f>
        <v>7</v>
      </c>
      <c r="AN75" s="19" t="n">
        <f aca="false">Z75-AG75</f>
        <v>7</v>
      </c>
      <c r="AO75" s="19" t="n">
        <f aca="false">M75-Q75</f>
        <v>0</v>
      </c>
      <c r="AP75" s="19" t="n">
        <f aca="false">MIN(AH75,MAX(0,AO75-(AI75+AJ75+AK75+AL75+AM75+AN75)))</f>
        <v>0</v>
      </c>
      <c r="AQ75" s="19" t="n">
        <f aca="false">MIN(AI75,MAX(0,AO75-(AJ75+AK75+AL75+AM75+AN75)))</f>
        <v>0</v>
      </c>
      <c r="AR75" s="19" t="n">
        <f aca="false">MIN(AJ75,MAX(0,AO75-(AK75+AL75+AM75+AN75)))</f>
        <v>0</v>
      </c>
      <c r="AS75" s="19" t="n">
        <f aca="false">MIN(AK75,MAX(0,AO75-(AL75+AM75+AN75)))</f>
        <v>0</v>
      </c>
      <c r="AT75" s="19" t="n">
        <f aca="false">MIN(AL75,MAX(0,AO75-(AM75+AN75)))</f>
        <v>0</v>
      </c>
      <c r="AU75" s="19" t="n">
        <f aca="false">MIN(AM75,MAX(0,AO75-(AN75)))</f>
        <v>0</v>
      </c>
      <c r="AV75" s="19" t="n">
        <f aca="false">MIN(AN75,MAX(0,AO75-(0)))</f>
        <v>0</v>
      </c>
      <c r="AW75" s="19" t="n">
        <f aca="false">AH75-AP75</f>
        <v>12.6062644240416</v>
      </c>
      <c r="AX75" s="19" t="n">
        <f aca="false">AI75-AQ75</f>
        <v>28</v>
      </c>
      <c r="AY75" s="19" t="n">
        <f aca="false">AJ75-AR75</f>
        <v>35</v>
      </c>
      <c r="AZ75" s="19" t="n">
        <f aca="false">AK75-AS75</f>
        <v>17.5</v>
      </c>
      <c r="BA75" s="19" t="n">
        <f aca="false">AL75-AT75</f>
        <v>10.5</v>
      </c>
      <c r="BB75" s="19" t="n">
        <f aca="false">AM75-AU75</f>
        <v>7</v>
      </c>
      <c r="BC75" s="19" t="n">
        <f aca="false">AN75-AV75</f>
        <v>7</v>
      </c>
    </row>
    <row r="76" customFormat="false" ht="15" hidden="false" customHeight="false" outlineLevel="0" collapsed="false">
      <c r="B76" s="18" t="n">
        <v>72</v>
      </c>
      <c r="C76" s="18" t="n">
        <f aca="false">RM_TERM-B76+1</f>
        <v>289</v>
      </c>
      <c r="D76" s="19" t="n">
        <f aca="false">K75</f>
        <v>117.606264424042</v>
      </c>
      <c r="E76" s="19" t="n">
        <f aca="false">D76*(1-(1-RM_CDR)^(1/12))</f>
        <v>0.0984573018665568</v>
      </c>
      <c r="F76" s="19" t="n">
        <f aca="false">D76-E76</f>
        <v>117.507807122175</v>
      </c>
      <c r="G76" s="19" t="n">
        <f aca="false">IF(F76&gt;0,F76*(RM_WAC/12)/(1-(1+RM_WAC/12)^(-C76)),0)</f>
        <v>0.872205681684342</v>
      </c>
      <c r="H76" s="19" t="n">
        <f aca="false">F76*RM_WAC/12</f>
        <v>0.724631477253412</v>
      </c>
      <c r="I76" s="19" t="n">
        <f aca="false">G76-H76+IF(C76&lt;=1,(F76-(G76-H76)-J76),0)</f>
        <v>0.147574204430929</v>
      </c>
      <c r="J76" s="19" t="n">
        <f aca="false">(F76-(G76-H76))*(1-(1-RM_CPR)^(1/12))</f>
        <v>1.57872363451009</v>
      </c>
      <c r="K76" s="19" t="n">
        <f aca="false">IF(C76&lt;=1,0,(F76-(G76-H76)-J76))</f>
        <v>115.781509283234</v>
      </c>
      <c r="L76" s="19" t="n">
        <f aca="false">E76*(1-RM_SEV)</f>
        <v>0.0689201113065897</v>
      </c>
      <c r="M76" s="19" t="n">
        <f aca="false">E76-L76</f>
        <v>0.029537190559967</v>
      </c>
      <c r="N76" s="19" t="n">
        <f aca="false">H76-D76*(RM_SERV+RM_TR)/12</f>
        <v>0.699150119961537</v>
      </c>
      <c r="O76" s="19" t="n">
        <f aca="false">T76*RM_A1_CP/12+U76*RM_A2_CP/12+V76*RM_A3_CP/12+W76*RM_M1_CP/12+X76*RM_B1_CP/12+Y76*RM_B2_CP/12+Z76*RM_B3_CP/12</f>
        <v>0.590245900645528</v>
      </c>
      <c r="P76" s="19" t="n">
        <f aca="false">MAX(0,N76-O76)</f>
        <v>0.108904219316009</v>
      </c>
      <c r="Q76" s="19" t="n">
        <f aca="false">MIN(P76,M76)</f>
        <v>0.029537190559967</v>
      </c>
      <c r="R76" s="19" t="n">
        <f aca="false">P76-Q76</f>
        <v>0.079367028756042</v>
      </c>
      <c r="S76" s="19" t="n">
        <f aca="false">I76+J76+L76+Q76</f>
        <v>1.82475514080757</v>
      </c>
      <c r="T76" s="19" t="n">
        <f aca="false">AW75</f>
        <v>12.6062644240416</v>
      </c>
      <c r="U76" s="19" t="n">
        <f aca="false">AX75</f>
        <v>28</v>
      </c>
      <c r="V76" s="19" t="n">
        <f aca="false">AY75</f>
        <v>35</v>
      </c>
      <c r="W76" s="19" t="n">
        <f aca="false">AZ75</f>
        <v>17.5</v>
      </c>
      <c r="X76" s="19" t="n">
        <f aca="false">BA75</f>
        <v>10.5</v>
      </c>
      <c r="Y76" s="19" t="n">
        <f aca="false">BB75</f>
        <v>7</v>
      </c>
      <c r="Z76" s="19" t="n">
        <f aca="false">BC75</f>
        <v>7</v>
      </c>
      <c r="AA76" s="19" t="n">
        <f aca="false">MIN(T76,MAX(0,S76-(0)))</f>
        <v>1.82475514080757</v>
      </c>
      <c r="AB76" s="19" t="n">
        <f aca="false">MIN(U76,MAX(0,S76-(T76)))</f>
        <v>0</v>
      </c>
      <c r="AC76" s="19" t="n">
        <f aca="false">MIN(V76,MAX(0,S76-(T76+U76)))</f>
        <v>0</v>
      </c>
      <c r="AD76" s="19" t="n">
        <f aca="false">MIN(W76,MAX(0,S76-(T76+U76+V76)))</f>
        <v>0</v>
      </c>
      <c r="AE76" s="19" t="n">
        <f aca="false">MIN(X76,MAX(0,S76-(T76+U76+V76+W76)))</f>
        <v>0</v>
      </c>
      <c r="AF76" s="19" t="n">
        <f aca="false">MIN(Y76,MAX(0,S76-(T76+U76+V76+W76+X76)))</f>
        <v>0</v>
      </c>
      <c r="AG76" s="19" t="n">
        <f aca="false">MIN(Z76,MAX(0,S76-(T76+U76+V76+W76+X76+Y76)))</f>
        <v>0</v>
      </c>
      <c r="AH76" s="19" t="n">
        <f aca="false">T76-AA76</f>
        <v>10.7815092832341</v>
      </c>
      <c r="AI76" s="19" t="n">
        <f aca="false">U76-AB76</f>
        <v>28</v>
      </c>
      <c r="AJ76" s="19" t="n">
        <f aca="false">V76-AC76</f>
        <v>35</v>
      </c>
      <c r="AK76" s="19" t="n">
        <f aca="false">W76-AD76</f>
        <v>17.5</v>
      </c>
      <c r="AL76" s="19" t="n">
        <f aca="false">X76-AE76</f>
        <v>10.5</v>
      </c>
      <c r="AM76" s="19" t="n">
        <f aca="false">Y76-AF76</f>
        <v>7</v>
      </c>
      <c r="AN76" s="19" t="n">
        <f aca="false">Z76-AG76</f>
        <v>7</v>
      </c>
      <c r="AO76" s="19" t="n">
        <f aca="false">M76-Q76</f>
        <v>0</v>
      </c>
      <c r="AP76" s="19" t="n">
        <f aca="false">MIN(AH76,MAX(0,AO76-(AI76+AJ76+AK76+AL76+AM76+AN76)))</f>
        <v>0</v>
      </c>
      <c r="AQ76" s="19" t="n">
        <f aca="false">MIN(AI76,MAX(0,AO76-(AJ76+AK76+AL76+AM76+AN76)))</f>
        <v>0</v>
      </c>
      <c r="AR76" s="19" t="n">
        <f aca="false">MIN(AJ76,MAX(0,AO76-(AK76+AL76+AM76+AN76)))</f>
        <v>0</v>
      </c>
      <c r="AS76" s="19" t="n">
        <f aca="false">MIN(AK76,MAX(0,AO76-(AL76+AM76+AN76)))</f>
        <v>0</v>
      </c>
      <c r="AT76" s="19" t="n">
        <f aca="false">MIN(AL76,MAX(0,AO76-(AM76+AN76)))</f>
        <v>0</v>
      </c>
      <c r="AU76" s="19" t="n">
        <f aca="false">MIN(AM76,MAX(0,AO76-(AN76)))</f>
        <v>0</v>
      </c>
      <c r="AV76" s="19" t="n">
        <f aca="false">MIN(AN76,MAX(0,AO76-(0)))</f>
        <v>0</v>
      </c>
      <c r="AW76" s="19" t="n">
        <f aca="false">AH76-AP76</f>
        <v>10.7815092832341</v>
      </c>
      <c r="AX76" s="19" t="n">
        <f aca="false">AI76-AQ76</f>
        <v>28</v>
      </c>
      <c r="AY76" s="19" t="n">
        <f aca="false">AJ76-AR76</f>
        <v>35</v>
      </c>
      <c r="AZ76" s="19" t="n">
        <f aca="false">AK76-AS76</f>
        <v>17.5</v>
      </c>
      <c r="BA76" s="19" t="n">
        <f aca="false">AL76-AT76</f>
        <v>10.5</v>
      </c>
      <c r="BB76" s="19" t="n">
        <f aca="false">AM76-AU76</f>
        <v>7</v>
      </c>
      <c r="BC76" s="19" t="n">
        <f aca="false">AN76-AV76</f>
        <v>7</v>
      </c>
    </row>
    <row r="77" customFormat="false" ht="15" hidden="false" customHeight="false" outlineLevel="0" collapsed="false">
      <c r="B77" s="18" t="n">
        <v>73</v>
      </c>
      <c r="C77" s="18" t="n">
        <f aca="false">RM_TERM-B77+1</f>
        <v>288</v>
      </c>
      <c r="D77" s="19" t="n">
        <f aca="false">K76</f>
        <v>115.781509283234</v>
      </c>
      <c r="E77" s="19" t="n">
        <f aca="false">D77*(1-(1-RM_CDR)^(1/12))</f>
        <v>0.0969296581767338</v>
      </c>
      <c r="F77" s="19" t="n">
        <f aca="false">D77-E77</f>
        <v>115.684579625057</v>
      </c>
      <c r="G77" s="19" t="n">
        <f aca="false">IF(F77&gt;0,F77*(RM_WAC/12)/(1-(1+RM_WAC/12)^(-C77)),0)</f>
        <v>0.859752448710282</v>
      </c>
      <c r="H77" s="19" t="n">
        <f aca="false">F77*RM_WAC/12</f>
        <v>0.713388241021186</v>
      </c>
      <c r="I77" s="19" t="n">
        <f aca="false">G77-H77+IF(C77&lt;=1,(F77-(G77-H77)-J77),0)</f>
        <v>0.146364207689096</v>
      </c>
      <c r="J77" s="19" t="n">
        <f aca="false">(F77-(G77-H77))*(1-(1-RM_CPR)^(1/12))</f>
        <v>1.55421395164033</v>
      </c>
      <c r="K77" s="19" t="n">
        <f aca="false">IF(C77&lt;=1,0,(F77-(G77-H77)-J77))</f>
        <v>113.984001465728</v>
      </c>
      <c r="L77" s="19" t="n">
        <f aca="false">E77*(1-RM_SEV)</f>
        <v>0.0678507607237136</v>
      </c>
      <c r="M77" s="19" t="n">
        <f aca="false">E77-L77</f>
        <v>0.0290788974530201</v>
      </c>
      <c r="N77" s="19" t="n">
        <f aca="false">H77-D77*(RM_SERV+RM_TR)/12</f>
        <v>0.688302247343152</v>
      </c>
      <c r="O77" s="19" t="n">
        <f aca="false">T77*RM_A1_CP/12+U77*RM_A2_CP/12+V77*RM_A3_CP/12+W77*RM_M1_CP/12+X77*RM_B1_CP/12+Y77*RM_B2_CP/12+Z77*RM_B3_CP/12</f>
        <v>0.581730376655092</v>
      </c>
      <c r="P77" s="19" t="n">
        <f aca="false">MAX(0,N77-O77)</f>
        <v>0.10657187068806</v>
      </c>
      <c r="Q77" s="19" t="n">
        <f aca="false">MIN(P77,M77)</f>
        <v>0.0290788974530201</v>
      </c>
      <c r="R77" s="19" t="n">
        <f aca="false">P77-Q77</f>
        <v>0.0774929732350398</v>
      </c>
      <c r="S77" s="19" t="n">
        <f aca="false">I77+J77+L77+Q77</f>
        <v>1.79750781750616</v>
      </c>
      <c r="T77" s="19" t="n">
        <f aca="false">AW76</f>
        <v>10.7815092832341</v>
      </c>
      <c r="U77" s="19" t="n">
        <f aca="false">AX76</f>
        <v>28</v>
      </c>
      <c r="V77" s="19" t="n">
        <f aca="false">AY76</f>
        <v>35</v>
      </c>
      <c r="W77" s="19" t="n">
        <f aca="false">AZ76</f>
        <v>17.5</v>
      </c>
      <c r="X77" s="19" t="n">
        <f aca="false">BA76</f>
        <v>10.5</v>
      </c>
      <c r="Y77" s="19" t="n">
        <f aca="false">BB76</f>
        <v>7</v>
      </c>
      <c r="Z77" s="19" t="n">
        <f aca="false">BC76</f>
        <v>7</v>
      </c>
      <c r="AA77" s="19" t="n">
        <f aca="false">MIN(T77,MAX(0,S77-(0)))</f>
        <v>1.79750781750616</v>
      </c>
      <c r="AB77" s="19" t="n">
        <f aca="false">MIN(U77,MAX(0,S77-(T77)))</f>
        <v>0</v>
      </c>
      <c r="AC77" s="19" t="n">
        <f aca="false">MIN(V77,MAX(0,S77-(T77+U77)))</f>
        <v>0</v>
      </c>
      <c r="AD77" s="19" t="n">
        <f aca="false">MIN(W77,MAX(0,S77-(T77+U77+V77)))</f>
        <v>0</v>
      </c>
      <c r="AE77" s="19" t="n">
        <f aca="false">MIN(X77,MAX(0,S77-(T77+U77+V77+W77)))</f>
        <v>0</v>
      </c>
      <c r="AF77" s="19" t="n">
        <f aca="false">MIN(Y77,MAX(0,S77-(T77+U77+V77+W77+X77)))</f>
        <v>0</v>
      </c>
      <c r="AG77" s="19" t="n">
        <f aca="false">MIN(Z77,MAX(0,S77-(T77+U77+V77+W77+X77+Y77)))</f>
        <v>0</v>
      </c>
      <c r="AH77" s="19" t="n">
        <f aca="false">T77-AA77</f>
        <v>8.9840014657279</v>
      </c>
      <c r="AI77" s="19" t="n">
        <f aca="false">U77-AB77</f>
        <v>28</v>
      </c>
      <c r="AJ77" s="19" t="n">
        <f aca="false">V77-AC77</f>
        <v>35</v>
      </c>
      <c r="AK77" s="19" t="n">
        <f aca="false">W77-AD77</f>
        <v>17.5</v>
      </c>
      <c r="AL77" s="19" t="n">
        <f aca="false">X77-AE77</f>
        <v>10.5</v>
      </c>
      <c r="AM77" s="19" t="n">
        <f aca="false">Y77-AF77</f>
        <v>7</v>
      </c>
      <c r="AN77" s="19" t="n">
        <f aca="false">Z77-AG77</f>
        <v>7</v>
      </c>
      <c r="AO77" s="19" t="n">
        <f aca="false">M77-Q77</f>
        <v>0</v>
      </c>
      <c r="AP77" s="19" t="n">
        <f aca="false">MIN(AH77,MAX(0,AO77-(AI77+AJ77+AK77+AL77+AM77+AN77)))</f>
        <v>0</v>
      </c>
      <c r="AQ77" s="19" t="n">
        <f aca="false">MIN(AI77,MAX(0,AO77-(AJ77+AK77+AL77+AM77+AN77)))</f>
        <v>0</v>
      </c>
      <c r="AR77" s="19" t="n">
        <f aca="false">MIN(AJ77,MAX(0,AO77-(AK77+AL77+AM77+AN77)))</f>
        <v>0</v>
      </c>
      <c r="AS77" s="19" t="n">
        <f aca="false">MIN(AK77,MAX(0,AO77-(AL77+AM77+AN77)))</f>
        <v>0</v>
      </c>
      <c r="AT77" s="19" t="n">
        <f aca="false">MIN(AL77,MAX(0,AO77-(AM77+AN77)))</f>
        <v>0</v>
      </c>
      <c r="AU77" s="19" t="n">
        <f aca="false">MIN(AM77,MAX(0,AO77-(AN77)))</f>
        <v>0</v>
      </c>
      <c r="AV77" s="19" t="n">
        <f aca="false">MIN(AN77,MAX(0,AO77-(0)))</f>
        <v>0</v>
      </c>
      <c r="AW77" s="19" t="n">
        <f aca="false">AH77-AP77</f>
        <v>8.9840014657279</v>
      </c>
      <c r="AX77" s="19" t="n">
        <f aca="false">AI77-AQ77</f>
        <v>28</v>
      </c>
      <c r="AY77" s="19" t="n">
        <f aca="false">AJ77-AR77</f>
        <v>35</v>
      </c>
      <c r="AZ77" s="19" t="n">
        <f aca="false">AK77-AS77</f>
        <v>17.5</v>
      </c>
      <c r="BA77" s="19" t="n">
        <f aca="false">AL77-AT77</f>
        <v>10.5</v>
      </c>
      <c r="BB77" s="19" t="n">
        <f aca="false">AM77-AU77</f>
        <v>7</v>
      </c>
      <c r="BC77" s="19" t="n">
        <f aca="false">AN77-AV77</f>
        <v>7</v>
      </c>
    </row>
    <row r="78" customFormat="false" ht="15" hidden="false" customHeight="false" outlineLevel="0" collapsed="false">
      <c r="B78" s="18" t="n">
        <v>74</v>
      </c>
      <c r="C78" s="18" t="n">
        <f aca="false">RM_TERM-B78+1</f>
        <v>287</v>
      </c>
      <c r="D78" s="19" t="n">
        <f aca="false">K77</f>
        <v>113.984001465728</v>
      </c>
      <c r="E78" s="19" t="n">
        <f aca="false">D78*(1-(1-RM_CDR)^(1/12))</f>
        <v>0.0954248253290753</v>
      </c>
      <c r="F78" s="19" t="n">
        <f aca="false">D78-E78</f>
        <v>113.888576640399</v>
      </c>
      <c r="G78" s="19" t="n">
        <f aca="false">IF(F78&gt;0,F78*(RM_WAC/12)/(1-(1+RM_WAC/12)^(-C78)),0)</f>
        <v>0.847477021286867</v>
      </c>
      <c r="H78" s="19" t="n">
        <f aca="false">F78*RM_WAC/12</f>
        <v>0.702312889282459</v>
      </c>
      <c r="I78" s="19" t="n">
        <f aca="false">G78-H78+IF(C78&lt;=1,(F78-(G78-H78)-J78),0)</f>
        <v>0.145164132004408</v>
      </c>
      <c r="J78" s="19" t="n">
        <f aca="false">(F78-(G78-H78))*(1-(1-RM_CPR)^(1/12))</f>
        <v>1.53007035801207</v>
      </c>
      <c r="K78" s="19" t="n">
        <f aca="false">IF(C78&lt;=1,0,(F78-(G78-H78)-J78))</f>
        <v>112.213342150382</v>
      </c>
      <c r="L78" s="19" t="n">
        <f aca="false">E78*(1-RM_SEV)</f>
        <v>0.0667973777303527</v>
      </c>
      <c r="M78" s="19" t="n">
        <f aca="false">E78-L78</f>
        <v>0.0286274475987226</v>
      </c>
      <c r="N78" s="19" t="n">
        <f aca="false">H78-D78*(RM_SERV+RM_TR)/12</f>
        <v>0.677616355631551</v>
      </c>
      <c r="O78" s="19" t="n">
        <f aca="false">T78*RM_A1_CP/12+U78*RM_A2_CP/12+V78*RM_A3_CP/12+W78*RM_M1_CP/12+X78*RM_B1_CP/12+Y78*RM_B2_CP/12+Z78*RM_B3_CP/12</f>
        <v>0.573342006840064</v>
      </c>
      <c r="P78" s="19" t="n">
        <f aca="false">MAX(0,N78-O78)</f>
        <v>0.104274348791488</v>
      </c>
      <c r="Q78" s="19" t="n">
        <f aca="false">MIN(P78,M78)</f>
        <v>0.0286274475987226</v>
      </c>
      <c r="R78" s="19" t="n">
        <f aca="false">P78-Q78</f>
        <v>0.075646901192765</v>
      </c>
      <c r="S78" s="19" t="n">
        <f aca="false">I78+J78+L78+Q78</f>
        <v>1.77065931534555</v>
      </c>
      <c r="T78" s="19" t="n">
        <f aca="false">AW77</f>
        <v>8.9840014657279</v>
      </c>
      <c r="U78" s="19" t="n">
        <f aca="false">AX77</f>
        <v>28</v>
      </c>
      <c r="V78" s="19" t="n">
        <f aca="false">AY77</f>
        <v>35</v>
      </c>
      <c r="W78" s="19" t="n">
        <f aca="false">AZ77</f>
        <v>17.5</v>
      </c>
      <c r="X78" s="19" t="n">
        <f aca="false">BA77</f>
        <v>10.5</v>
      </c>
      <c r="Y78" s="19" t="n">
        <f aca="false">BB77</f>
        <v>7</v>
      </c>
      <c r="Z78" s="19" t="n">
        <f aca="false">BC77</f>
        <v>7</v>
      </c>
      <c r="AA78" s="19" t="n">
        <f aca="false">MIN(T78,MAX(0,S78-(0)))</f>
        <v>1.77065931534555</v>
      </c>
      <c r="AB78" s="19" t="n">
        <f aca="false">MIN(U78,MAX(0,S78-(T78)))</f>
        <v>0</v>
      </c>
      <c r="AC78" s="19" t="n">
        <f aca="false">MIN(V78,MAX(0,S78-(T78+U78)))</f>
        <v>0</v>
      </c>
      <c r="AD78" s="19" t="n">
        <f aca="false">MIN(W78,MAX(0,S78-(T78+U78+V78)))</f>
        <v>0</v>
      </c>
      <c r="AE78" s="19" t="n">
        <f aca="false">MIN(X78,MAX(0,S78-(T78+U78+V78+W78)))</f>
        <v>0</v>
      </c>
      <c r="AF78" s="19" t="n">
        <f aca="false">MIN(Y78,MAX(0,S78-(T78+U78+V78+W78+X78)))</f>
        <v>0</v>
      </c>
      <c r="AG78" s="19" t="n">
        <f aca="false">MIN(Z78,MAX(0,S78-(T78+U78+V78+W78+X78+Y78)))</f>
        <v>0</v>
      </c>
      <c r="AH78" s="19" t="n">
        <f aca="false">T78-AA78</f>
        <v>7.21334215038235</v>
      </c>
      <c r="AI78" s="19" t="n">
        <f aca="false">U78-AB78</f>
        <v>28</v>
      </c>
      <c r="AJ78" s="19" t="n">
        <f aca="false">V78-AC78</f>
        <v>35</v>
      </c>
      <c r="AK78" s="19" t="n">
        <f aca="false">W78-AD78</f>
        <v>17.5</v>
      </c>
      <c r="AL78" s="19" t="n">
        <f aca="false">X78-AE78</f>
        <v>10.5</v>
      </c>
      <c r="AM78" s="19" t="n">
        <f aca="false">Y78-AF78</f>
        <v>7</v>
      </c>
      <c r="AN78" s="19" t="n">
        <f aca="false">Z78-AG78</f>
        <v>7</v>
      </c>
      <c r="AO78" s="19" t="n">
        <f aca="false">M78-Q78</f>
        <v>0</v>
      </c>
      <c r="AP78" s="19" t="n">
        <f aca="false">MIN(AH78,MAX(0,AO78-(AI78+AJ78+AK78+AL78+AM78+AN78)))</f>
        <v>0</v>
      </c>
      <c r="AQ78" s="19" t="n">
        <f aca="false">MIN(AI78,MAX(0,AO78-(AJ78+AK78+AL78+AM78+AN78)))</f>
        <v>0</v>
      </c>
      <c r="AR78" s="19" t="n">
        <f aca="false">MIN(AJ78,MAX(0,AO78-(AK78+AL78+AM78+AN78)))</f>
        <v>0</v>
      </c>
      <c r="AS78" s="19" t="n">
        <f aca="false">MIN(AK78,MAX(0,AO78-(AL78+AM78+AN78)))</f>
        <v>0</v>
      </c>
      <c r="AT78" s="19" t="n">
        <f aca="false">MIN(AL78,MAX(0,AO78-(AM78+AN78)))</f>
        <v>0</v>
      </c>
      <c r="AU78" s="19" t="n">
        <f aca="false">MIN(AM78,MAX(0,AO78-(AN78)))</f>
        <v>0</v>
      </c>
      <c r="AV78" s="19" t="n">
        <f aca="false">MIN(AN78,MAX(0,AO78-(0)))</f>
        <v>0</v>
      </c>
      <c r="AW78" s="19" t="n">
        <f aca="false">AH78-AP78</f>
        <v>7.21334215038235</v>
      </c>
      <c r="AX78" s="19" t="n">
        <f aca="false">AI78-AQ78</f>
        <v>28</v>
      </c>
      <c r="AY78" s="19" t="n">
        <f aca="false">AJ78-AR78</f>
        <v>35</v>
      </c>
      <c r="AZ78" s="19" t="n">
        <f aca="false">AK78-AS78</f>
        <v>17.5</v>
      </c>
      <c r="BA78" s="19" t="n">
        <f aca="false">AL78-AT78</f>
        <v>10.5</v>
      </c>
      <c r="BB78" s="19" t="n">
        <f aca="false">AM78-AU78</f>
        <v>7</v>
      </c>
      <c r="BC78" s="19" t="n">
        <f aca="false">AN78-AV78</f>
        <v>7</v>
      </c>
    </row>
    <row r="79" customFormat="false" ht="15" hidden="false" customHeight="false" outlineLevel="0" collapsed="false">
      <c r="B79" s="18" t="n">
        <v>75</v>
      </c>
      <c r="C79" s="18" t="n">
        <f aca="false">RM_TERM-B79+1</f>
        <v>286</v>
      </c>
      <c r="D79" s="19" t="n">
        <f aca="false">K78</f>
        <v>112.213342150382</v>
      </c>
      <c r="E79" s="19" t="n">
        <f aca="false">D79*(1-(1-RM_CDR)^(1/12))</f>
        <v>0.0939424694395521</v>
      </c>
      <c r="F79" s="19" t="n">
        <f aca="false">D79-E79</f>
        <v>112.119399680943</v>
      </c>
      <c r="G79" s="19" t="n">
        <f aca="false">IF(F79&gt;0,F79*(RM_WAC/12)/(1-(1+RM_WAC/12)^(-C79)),0)</f>
        <v>0.835376860730854</v>
      </c>
      <c r="H79" s="19" t="n">
        <f aca="false">F79*RM_WAC/12</f>
        <v>0.691402964699147</v>
      </c>
      <c r="I79" s="19" t="n">
        <f aca="false">G79-H79+IF(C79&lt;=1,(F79-(G79-H79)-J79),0)</f>
        <v>0.143973896031707</v>
      </c>
      <c r="J79" s="19" t="n">
        <f aca="false">(F79-(G79-H79))*(1-(1-RM_CPR)^(1/12))</f>
        <v>1.50628749429008</v>
      </c>
      <c r="K79" s="19" t="n">
        <f aca="false">IF(C79&lt;=1,0,(F79-(G79-H79)-J79))</f>
        <v>110.469138290621</v>
      </c>
      <c r="L79" s="19" t="n">
        <f aca="false">E79*(1-RM_SEV)</f>
        <v>0.0657597286076865</v>
      </c>
      <c r="M79" s="19" t="n">
        <f aca="false">E79-L79</f>
        <v>0.0281827408318656</v>
      </c>
      <c r="N79" s="19" t="n">
        <f aca="false">H79-D79*(RM_SERV+RM_TR)/12</f>
        <v>0.667090073899897</v>
      </c>
      <c r="O79" s="19" t="n">
        <f aca="false">T79*RM_A1_CP/12+U79*RM_A2_CP/12+V79*RM_A3_CP/12+W79*RM_M1_CP/12+X79*RM_B1_CP/12+Y79*RM_B2_CP/12+Z79*RM_B3_CP/12</f>
        <v>0.565078930035118</v>
      </c>
      <c r="P79" s="19" t="n">
        <f aca="false">MAX(0,N79-O79)</f>
        <v>0.102011143864779</v>
      </c>
      <c r="Q79" s="19" t="n">
        <f aca="false">MIN(P79,M79)</f>
        <v>0.0281827408318656</v>
      </c>
      <c r="R79" s="19" t="n">
        <f aca="false">P79-Q79</f>
        <v>0.0738284030329138</v>
      </c>
      <c r="S79" s="19" t="n">
        <f aca="false">I79+J79+L79+Q79</f>
        <v>1.74420385976134</v>
      </c>
      <c r="T79" s="19" t="n">
        <f aca="false">AW78</f>
        <v>7.21334215038235</v>
      </c>
      <c r="U79" s="19" t="n">
        <f aca="false">AX78</f>
        <v>28</v>
      </c>
      <c r="V79" s="19" t="n">
        <f aca="false">AY78</f>
        <v>35</v>
      </c>
      <c r="W79" s="19" t="n">
        <f aca="false">AZ78</f>
        <v>17.5</v>
      </c>
      <c r="X79" s="19" t="n">
        <f aca="false">BA78</f>
        <v>10.5</v>
      </c>
      <c r="Y79" s="19" t="n">
        <f aca="false">BB78</f>
        <v>7</v>
      </c>
      <c r="Z79" s="19" t="n">
        <f aca="false">BC78</f>
        <v>7</v>
      </c>
      <c r="AA79" s="19" t="n">
        <f aca="false">MIN(T79,MAX(0,S79-(0)))</f>
        <v>1.74420385976134</v>
      </c>
      <c r="AB79" s="19" t="n">
        <f aca="false">MIN(U79,MAX(0,S79-(T79)))</f>
        <v>0</v>
      </c>
      <c r="AC79" s="19" t="n">
        <f aca="false">MIN(V79,MAX(0,S79-(T79+U79)))</f>
        <v>0</v>
      </c>
      <c r="AD79" s="19" t="n">
        <f aca="false">MIN(W79,MAX(0,S79-(T79+U79+V79)))</f>
        <v>0</v>
      </c>
      <c r="AE79" s="19" t="n">
        <f aca="false">MIN(X79,MAX(0,S79-(T79+U79+V79+W79)))</f>
        <v>0</v>
      </c>
      <c r="AF79" s="19" t="n">
        <f aca="false">MIN(Y79,MAX(0,S79-(T79+U79+V79+W79+X79)))</f>
        <v>0</v>
      </c>
      <c r="AG79" s="19" t="n">
        <f aca="false">MIN(Z79,MAX(0,S79-(T79+U79+V79+W79+X79+Y79)))</f>
        <v>0</v>
      </c>
      <c r="AH79" s="19" t="n">
        <f aca="false">T79-AA79</f>
        <v>5.46913829062101</v>
      </c>
      <c r="AI79" s="19" t="n">
        <f aca="false">U79-AB79</f>
        <v>28</v>
      </c>
      <c r="AJ79" s="19" t="n">
        <f aca="false">V79-AC79</f>
        <v>35</v>
      </c>
      <c r="AK79" s="19" t="n">
        <f aca="false">W79-AD79</f>
        <v>17.5</v>
      </c>
      <c r="AL79" s="19" t="n">
        <f aca="false">X79-AE79</f>
        <v>10.5</v>
      </c>
      <c r="AM79" s="19" t="n">
        <f aca="false">Y79-AF79</f>
        <v>7</v>
      </c>
      <c r="AN79" s="19" t="n">
        <f aca="false">Z79-AG79</f>
        <v>7</v>
      </c>
      <c r="AO79" s="19" t="n">
        <f aca="false">M79-Q79</f>
        <v>0</v>
      </c>
      <c r="AP79" s="19" t="n">
        <f aca="false">MIN(AH79,MAX(0,AO79-(AI79+AJ79+AK79+AL79+AM79+AN79)))</f>
        <v>0</v>
      </c>
      <c r="AQ79" s="19" t="n">
        <f aca="false">MIN(AI79,MAX(0,AO79-(AJ79+AK79+AL79+AM79+AN79)))</f>
        <v>0</v>
      </c>
      <c r="AR79" s="19" t="n">
        <f aca="false">MIN(AJ79,MAX(0,AO79-(AK79+AL79+AM79+AN79)))</f>
        <v>0</v>
      </c>
      <c r="AS79" s="19" t="n">
        <f aca="false">MIN(AK79,MAX(0,AO79-(AL79+AM79+AN79)))</f>
        <v>0</v>
      </c>
      <c r="AT79" s="19" t="n">
        <f aca="false">MIN(AL79,MAX(0,AO79-(AM79+AN79)))</f>
        <v>0</v>
      </c>
      <c r="AU79" s="19" t="n">
        <f aca="false">MIN(AM79,MAX(0,AO79-(AN79)))</f>
        <v>0</v>
      </c>
      <c r="AV79" s="19" t="n">
        <f aca="false">MIN(AN79,MAX(0,AO79-(0)))</f>
        <v>0</v>
      </c>
      <c r="AW79" s="19" t="n">
        <f aca="false">AH79-AP79</f>
        <v>5.46913829062101</v>
      </c>
      <c r="AX79" s="19" t="n">
        <f aca="false">AI79-AQ79</f>
        <v>28</v>
      </c>
      <c r="AY79" s="19" t="n">
        <f aca="false">AJ79-AR79</f>
        <v>35</v>
      </c>
      <c r="AZ79" s="19" t="n">
        <f aca="false">AK79-AS79</f>
        <v>17.5</v>
      </c>
      <c r="BA79" s="19" t="n">
        <f aca="false">AL79-AT79</f>
        <v>10.5</v>
      </c>
      <c r="BB79" s="19" t="n">
        <f aca="false">AM79-AU79</f>
        <v>7</v>
      </c>
      <c r="BC79" s="19" t="n">
        <f aca="false">AN79-AV79</f>
        <v>7</v>
      </c>
    </row>
    <row r="80" customFormat="false" ht="15" hidden="false" customHeight="false" outlineLevel="0" collapsed="false">
      <c r="B80" s="18" t="n">
        <v>76</v>
      </c>
      <c r="C80" s="18" t="n">
        <f aca="false">RM_TERM-B80+1</f>
        <v>285</v>
      </c>
      <c r="D80" s="19" t="n">
        <f aca="false">K79</f>
        <v>110.469138290621</v>
      </c>
      <c r="E80" s="19" t="n">
        <f aca="false">D80*(1-(1-RM_CDR)^(1/12))</f>
        <v>0.0924822614584691</v>
      </c>
      <c r="F80" s="19" t="n">
        <f aca="false">D80-E80</f>
        <v>110.376656029162</v>
      </c>
      <c r="G80" s="19" t="n">
        <f aca="false">IF(F80&gt;0,F80*(RM_WAC/12)/(1-(1+RM_WAC/12)^(-C80)),0)</f>
        <v>0.823449464605975</v>
      </c>
      <c r="H80" s="19" t="n">
        <f aca="false">F80*RM_WAC/12</f>
        <v>0.680656045513168</v>
      </c>
      <c r="I80" s="19" t="n">
        <f aca="false">G80-H80+IF(C80&lt;=1,(F80-(G80-H80)-J80),0)</f>
        <v>0.142793419092806</v>
      </c>
      <c r="J80" s="19" t="n">
        <f aca="false">(F80-(G80-H80))*(1-(1-RM_CPR)^(1/12))</f>
        <v>1.48286007874429</v>
      </c>
      <c r="K80" s="19" t="n">
        <f aca="false">IF(C80&lt;=1,0,(F80-(G80-H80)-J80))</f>
        <v>108.751002531325</v>
      </c>
      <c r="L80" s="19" t="n">
        <f aca="false">E80*(1-RM_SEV)</f>
        <v>0.0647375830209284</v>
      </c>
      <c r="M80" s="19" t="n">
        <f aca="false">E80-L80</f>
        <v>0.0277446784375408</v>
      </c>
      <c r="N80" s="19" t="n">
        <f aca="false">H80-D80*(RM_SERV+RM_TR)/12</f>
        <v>0.6567210655502</v>
      </c>
      <c r="O80" s="19" t="n">
        <f aca="false">T80*RM_A1_CP/12+U80*RM_A2_CP/12+V80*RM_A3_CP/12+W80*RM_M1_CP/12+X80*RM_B1_CP/12+Y80*RM_B2_CP/12+Z80*RM_B3_CP/12</f>
        <v>0.556939312022898</v>
      </c>
      <c r="P80" s="19" t="n">
        <f aca="false">MAX(0,N80-O80)</f>
        <v>0.0997817535273023</v>
      </c>
      <c r="Q80" s="19" t="n">
        <f aca="false">MIN(P80,M80)</f>
        <v>0.0277446784375408</v>
      </c>
      <c r="R80" s="19" t="n">
        <f aca="false">P80-Q80</f>
        <v>0.0720370750897616</v>
      </c>
      <c r="S80" s="19" t="n">
        <f aca="false">I80+J80+L80+Q80</f>
        <v>1.71813575929557</v>
      </c>
      <c r="T80" s="19" t="n">
        <f aca="false">AW79</f>
        <v>5.46913829062101</v>
      </c>
      <c r="U80" s="19" t="n">
        <f aca="false">AX79</f>
        <v>28</v>
      </c>
      <c r="V80" s="19" t="n">
        <f aca="false">AY79</f>
        <v>35</v>
      </c>
      <c r="W80" s="19" t="n">
        <f aca="false">AZ79</f>
        <v>17.5</v>
      </c>
      <c r="X80" s="19" t="n">
        <f aca="false">BA79</f>
        <v>10.5</v>
      </c>
      <c r="Y80" s="19" t="n">
        <f aca="false">BB79</f>
        <v>7</v>
      </c>
      <c r="Z80" s="19" t="n">
        <f aca="false">BC79</f>
        <v>7</v>
      </c>
      <c r="AA80" s="19" t="n">
        <f aca="false">MIN(T80,MAX(0,S80-(0)))</f>
        <v>1.71813575929557</v>
      </c>
      <c r="AB80" s="19" t="n">
        <f aca="false">MIN(U80,MAX(0,S80-(T80)))</f>
        <v>0</v>
      </c>
      <c r="AC80" s="19" t="n">
        <f aca="false">MIN(V80,MAX(0,S80-(T80+U80)))</f>
        <v>0</v>
      </c>
      <c r="AD80" s="19" t="n">
        <f aca="false">MIN(W80,MAX(0,S80-(T80+U80+V80)))</f>
        <v>0</v>
      </c>
      <c r="AE80" s="19" t="n">
        <f aca="false">MIN(X80,MAX(0,S80-(T80+U80+V80+W80)))</f>
        <v>0</v>
      </c>
      <c r="AF80" s="19" t="n">
        <f aca="false">MIN(Y80,MAX(0,S80-(T80+U80+V80+W80+X80)))</f>
        <v>0</v>
      </c>
      <c r="AG80" s="19" t="n">
        <f aca="false">MIN(Z80,MAX(0,S80-(T80+U80+V80+W80+X80+Y80)))</f>
        <v>0</v>
      </c>
      <c r="AH80" s="19" t="n">
        <f aca="false">T80-AA80</f>
        <v>3.75100253132544</v>
      </c>
      <c r="AI80" s="19" t="n">
        <f aca="false">U80-AB80</f>
        <v>28</v>
      </c>
      <c r="AJ80" s="19" t="n">
        <f aca="false">V80-AC80</f>
        <v>35</v>
      </c>
      <c r="AK80" s="19" t="n">
        <f aca="false">W80-AD80</f>
        <v>17.5</v>
      </c>
      <c r="AL80" s="19" t="n">
        <f aca="false">X80-AE80</f>
        <v>10.5</v>
      </c>
      <c r="AM80" s="19" t="n">
        <f aca="false">Y80-AF80</f>
        <v>7</v>
      </c>
      <c r="AN80" s="19" t="n">
        <f aca="false">Z80-AG80</f>
        <v>7</v>
      </c>
      <c r="AO80" s="19" t="n">
        <f aca="false">M80-Q80</f>
        <v>0</v>
      </c>
      <c r="AP80" s="19" t="n">
        <f aca="false">MIN(AH80,MAX(0,AO80-(AI80+AJ80+AK80+AL80+AM80+AN80)))</f>
        <v>0</v>
      </c>
      <c r="AQ80" s="19" t="n">
        <f aca="false">MIN(AI80,MAX(0,AO80-(AJ80+AK80+AL80+AM80+AN80)))</f>
        <v>0</v>
      </c>
      <c r="AR80" s="19" t="n">
        <f aca="false">MIN(AJ80,MAX(0,AO80-(AK80+AL80+AM80+AN80)))</f>
        <v>0</v>
      </c>
      <c r="AS80" s="19" t="n">
        <f aca="false">MIN(AK80,MAX(0,AO80-(AL80+AM80+AN80)))</f>
        <v>0</v>
      </c>
      <c r="AT80" s="19" t="n">
        <f aca="false">MIN(AL80,MAX(0,AO80-(AM80+AN80)))</f>
        <v>0</v>
      </c>
      <c r="AU80" s="19" t="n">
        <f aca="false">MIN(AM80,MAX(0,AO80-(AN80)))</f>
        <v>0</v>
      </c>
      <c r="AV80" s="19" t="n">
        <f aca="false">MIN(AN80,MAX(0,AO80-(0)))</f>
        <v>0</v>
      </c>
      <c r="AW80" s="19" t="n">
        <f aca="false">AH80-AP80</f>
        <v>3.75100253132544</v>
      </c>
      <c r="AX80" s="19" t="n">
        <f aca="false">AI80-AQ80</f>
        <v>28</v>
      </c>
      <c r="AY80" s="19" t="n">
        <f aca="false">AJ80-AR80</f>
        <v>35</v>
      </c>
      <c r="AZ80" s="19" t="n">
        <f aca="false">AK80-AS80</f>
        <v>17.5</v>
      </c>
      <c r="BA80" s="19" t="n">
        <f aca="false">AL80-AT80</f>
        <v>10.5</v>
      </c>
      <c r="BB80" s="19" t="n">
        <f aca="false">AM80-AU80</f>
        <v>7</v>
      </c>
      <c r="BC80" s="19" t="n">
        <f aca="false">AN80-AV80</f>
        <v>7</v>
      </c>
    </row>
    <row r="81" customFormat="false" ht="15" hidden="false" customHeight="false" outlineLevel="0" collapsed="false">
      <c r="B81" s="18" t="n">
        <v>77</v>
      </c>
      <c r="C81" s="18" t="n">
        <f aca="false">RM_TERM-B81+1</f>
        <v>284</v>
      </c>
      <c r="D81" s="19" t="n">
        <f aca="false">K80</f>
        <v>108.751002531325</v>
      </c>
      <c r="E81" s="19" t="n">
        <f aca="false">D81*(1-(1-RM_CDR)^(1/12))</f>
        <v>0.0910438771008914</v>
      </c>
      <c r="F81" s="19" t="n">
        <f aca="false">D81-E81</f>
        <v>108.659958654224</v>
      </c>
      <c r="G81" s="19" t="n">
        <f aca="false">IF(F81&gt;0,F81*(RM_WAC/12)/(1-(1+RM_WAC/12)^(-C81)),0)</f>
        <v>0.8116923662054</v>
      </c>
      <c r="H81" s="19" t="n">
        <f aca="false">F81*RM_WAC/12</f>
        <v>0.670069745034384</v>
      </c>
      <c r="I81" s="19" t="n">
        <f aca="false">G81-H81+IF(C81&lt;=1,(F81-(G81-H81)-J81),0)</f>
        <v>0.141622621171016</v>
      </c>
      <c r="J81" s="19" t="n">
        <f aca="false">(F81-(G81-H81))*(1-(1-RM_CPR)^(1/12))</f>
        <v>1.45978290613282</v>
      </c>
      <c r="K81" s="19" t="n">
        <f aca="false">IF(C81&lt;=1,0,(F81-(G81-H81)-J81))</f>
        <v>107.058553126921</v>
      </c>
      <c r="L81" s="19" t="n">
        <f aca="false">E81*(1-RM_SEV)</f>
        <v>0.063730713970624</v>
      </c>
      <c r="M81" s="19" t="n">
        <f aca="false">E81-L81</f>
        <v>0.0273131631302674</v>
      </c>
      <c r="N81" s="19" t="n">
        <f aca="false">H81-D81*(RM_SERV+RM_TR)/12</f>
        <v>0.646507027819264</v>
      </c>
      <c r="O81" s="19" t="n">
        <f aca="false">T81*RM_A1_CP/12+U81*RM_A2_CP/12+V81*RM_A3_CP/12+W81*RM_M1_CP/12+X81*RM_B1_CP/12+Y81*RM_B2_CP/12+Z81*RM_B3_CP/12</f>
        <v>0.548921345146185</v>
      </c>
      <c r="P81" s="19" t="n">
        <f aca="false">MAX(0,N81-O81)</f>
        <v>0.0975856826730782</v>
      </c>
      <c r="Q81" s="19" t="n">
        <f aca="false">MIN(P81,M81)</f>
        <v>0.0273131631302674</v>
      </c>
      <c r="R81" s="19" t="n">
        <f aca="false">P81-Q81</f>
        <v>0.0702725195428108</v>
      </c>
      <c r="S81" s="19" t="n">
        <f aca="false">I81+J81+L81+Q81</f>
        <v>1.69244940440473</v>
      </c>
      <c r="T81" s="19" t="n">
        <f aca="false">AW80</f>
        <v>3.75100253132544</v>
      </c>
      <c r="U81" s="19" t="n">
        <f aca="false">AX80</f>
        <v>28</v>
      </c>
      <c r="V81" s="19" t="n">
        <f aca="false">AY80</f>
        <v>35</v>
      </c>
      <c r="W81" s="19" t="n">
        <f aca="false">AZ80</f>
        <v>17.5</v>
      </c>
      <c r="X81" s="19" t="n">
        <f aca="false">BA80</f>
        <v>10.5</v>
      </c>
      <c r="Y81" s="19" t="n">
        <f aca="false">BB80</f>
        <v>7</v>
      </c>
      <c r="Z81" s="19" t="n">
        <f aca="false">BC80</f>
        <v>7</v>
      </c>
      <c r="AA81" s="19" t="n">
        <f aca="false">MIN(T81,MAX(0,S81-(0)))</f>
        <v>1.69244940440473</v>
      </c>
      <c r="AB81" s="19" t="n">
        <f aca="false">MIN(U81,MAX(0,S81-(T81)))</f>
        <v>0</v>
      </c>
      <c r="AC81" s="19" t="n">
        <f aca="false">MIN(V81,MAX(0,S81-(T81+U81)))</f>
        <v>0</v>
      </c>
      <c r="AD81" s="19" t="n">
        <f aca="false">MIN(W81,MAX(0,S81-(T81+U81+V81)))</f>
        <v>0</v>
      </c>
      <c r="AE81" s="19" t="n">
        <f aca="false">MIN(X81,MAX(0,S81-(T81+U81+V81+W81)))</f>
        <v>0</v>
      </c>
      <c r="AF81" s="19" t="n">
        <f aca="false">MIN(Y81,MAX(0,S81-(T81+U81+V81+W81+X81)))</f>
        <v>0</v>
      </c>
      <c r="AG81" s="19" t="n">
        <f aca="false">MIN(Z81,MAX(0,S81-(T81+U81+V81+W81+X81+Y81)))</f>
        <v>0</v>
      </c>
      <c r="AH81" s="19" t="n">
        <f aca="false">T81-AA81</f>
        <v>2.05855312692071</v>
      </c>
      <c r="AI81" s="19" t="n">
        <f aca="false">U81-AB81</f>
        <v>28</v>
      </c>
      <c r="AJ81" s="19" t="n">
        <f aca="false">V81-AC81</f>
        <v>35</v>
      </c>
      <c r="AK81" s="19" t="n">
        <f aca="false">W81-AD81</f>
        <v>17.5</v>
      </c>
      <c r="AL81" s="19" t="n">
        <f aca="false">X81-AE81</f>
        <v>10.5</v>
      </c>
      <c r="AM81" s="19" t="n">
        <f aca="false">Y81-AF81</f>
        <v>7</v>
      </c>
      <c r="AN81" s="19" t="n">
        <f aca="false">Z81-AG81</f>
        <v>7</v>
      </c>
      <c r="AO81" s="19" t="n">
        <f aca="false">M81-Q81</f>
        <v>0</v>
      </c>
      <c r="AP81" s="19" t="n">
        <f aca="false">MIN(AH81,MAX(0,AO81-(AI81+AJ81+AK81+AL81+AM81+AN81)))</f>
        <v>0</v>
      </c>
      <c r="AQ81" s="19" t="n">
        <f aca="false">MIN(AI81,MAX(0,AO81-(AJ81+AK81+AL81+AM81+AN81)))</f>
        <v>0</v>
      </c>
      <c r="AR81" s="19" t="n">
        <f aca="false">MIN(AJ81,MAX(0,AO81-(AK81+AL81+AM81+AN81)))</f>
        <v>0</v>
      </c>
      <c r="AS81" s="19" t="n">
        <f aca="false">MIN(AK81,MAX(0,AO81-(AL81+AM81+AN81)))</f>
        <v>0</v>
      </c>
      <c r="AT81" s="19" t="n">
        <f aca="false">MIN(AL81,MAX(0,AO81-(AM81+AN81)))</f>
        <v>0</v>
      </c>
      <c r="AU81" s="19" t="n">
        <f aca="false">MIN(AM81,MAX(0,AO81-(AN81)))</f>
        <v>0</v>
      </c>
      <c r="AV81" s="19" t="n">
        <f aca="false">MIN(AN81,MAX(0,AO81-(0)))</f>
        <v>0</v>
      </c>
      <c r="AW81" s="19" t="n">
        <f aca="false">AH81-AP81</f>
        <v>2.05855312692071</v>
      </c>
      <c r="AX81" s="19" t="n">
        <f aca="false">AI81-AQ81</f>
        <v>28</v>
      </c>
      <c r="AY81" s="19" t="n">
        <f aca="false">AJ81-AR81</f>
        <v>35</v>
      </c>
      <c r="AZ81" s="19" t="n">
        <f aca="false">AK81-AS81</f>
        <v>17.5</v>
      </c>
      <c r="BA81" s="19" t="n">
        <f aca="false">AL81-AT81</f>
        <v>10.5</v>
      </c>
      <c r="BB81" s="19" t="n">
        <f aca="false">AM81-AU81</f>
        <v>7</v>
      </c>
      <c r="BC81" s="19" t="n">
        <f aca="false">AN81-AV81</f>
        <v>7</v>
      </c>
    </row>
    <row r="82" customFormat="false" ht="15" hidden="false" customHeight="false" outlineLevel="0" collapsed="false">
      <c r="B82" s="18" t="n">
        <v>78</v>
      </c>
      <c r="C82" s="18" t="n">
        <f aca="false">RM_TERM-B82+1</f>
        <v>283</v>
      </c>
      <c r="D82" s="19" t="n">
        <f aca="false">K81</f>
        <v>107.058553126921</v>
      </c>
      <c r="E82" s="19" t="n">
        <f aca="false">D82*(1-(1-RM_CDR)^(1/12))</f>
        <v>0.0896269967780667</v>
      </c>
      <c r="F82" s="19" t="n">
        <f aca="false">D82-E82</f>
        <v>106.968926130143</v>
      </c>
      <c r="G82" s="19" t="n">
        <f aca="false">IF(F82&gt;0,F82*(RM_WAC/12)/(1-(1+RM_WAC/12)^(-C82)),0)</f>
        <v>0.800103134041605</v>
      </c>
      <c r="H82" s="19" t="n">
        <f aca="false">F82*RM_WAC/12</f>
        <v>0.659641711135879</v>
      </c>
      <c r="I82" s="19" t="n">
        <f aca="false">G82-H82+IF(C82&lt;=1,(F82-(G82-H82)-J82),0)</f>
        <v>0.140461422905726</v>
      </c>
      <c r="J82" s="19" t="n">
        <f aca="false">(F82-(G82-H82))*(1-(1-RM_CPR)^(1/12))</f>
        <v>1.43705084660106</v>
      </c>
      <c r="K82" s="19" t="n">
        <f aca="false">IF(C82&lt;=1,0,(F82-(G82-H82)-J82))</f>
        <v>105.391413860636</v>
      </c>
      <c r="L82" s="19" t="n">
        <f aca="false">E82*(1-RM_SEV)</f>
        <v>0.0627388977446467</v>
      </c>
      <c r="M82" s="19" t="n">
        <f aca="false">E82-L82</f>
        <v>0.02688809903342</v>
      </c>
      <c r="N82" s="19" t="n">
        <f aca="false">H82-D82*(RM_SERV+RM_TR)/12</f>
        <v>0.636445691291713</v>
      </c>
      <c r="O82" s="19" t="n">
        <f aca="false">T82*RM_A1_CP/12+U82*RM_A2_CP/12+V82*RM_A3_CP/12+W82*RM_M1_CP/12+X82*RM_B1_CP/12+Y82*RM_B2_CP/12+Z82*RM_B3_CP/12</f>
        <v>0.54102324792563</v>
      </c>
      <c r="P82" s="19" t="n">
        <f aca="false">MAX(0,N82-O82)</f>
        <v>0.095422443366083</v>
      </c>
      <c r="Q82" s="19" t="n">
        <f aca="false">MIN(P82,M82)</f>
        <v>0.02688809903342</v>
      </c>
      <c r="R82" s="19" t="n">
        <f aca="false">P82-Q82</f>
        <v>0.068534344332663</v>
      </c>
      <c r="S82" s="19" t="n">
        <f aca="false">I82+J82+L82+Q82</f>
        <v>1.66713926628485</v>
      </c>
      <c r="T82" s="19" t="n">
        <f aca="false">AW81</f>
        <v>2.05855312692071</v>
      </c>
      <c r="U82" s="19" t="n">
        <f aca="false">AX81</f>
        <v>28</v>
      </c>
      <c r="V82" s="19" t="n">
        <f aca="false">AY81</f>
        <v>35</v>
      </c>
      <c r="W82" s="19" t="n">
        <f aca="false">AZ81</f>
        <v>17.5</v>
      </c>
      <c r="X82" s="19" t="n">
        <f aca="false">BA81</f>
        <v>10.5</v>
      </c>
      <c r="Y82" s="19" t="n">
        <f aca="false">BB81</f>
        <v>7</v>
      </c>
      <c r="Z82" s="19" t="n">
        <f aca="false">BC81</f>
        <v>7</v>
      </c>
      <c r="AA82" s="19" t="n">
        <f aca="false">MIN(T82,MAX(0,S82-(0)))</f>
        <v>1.66713926628485</v>
      </c>
      <c r="AB82" s="19" t="n">
        <f aca="false">MIN(U82,MAX(0,S82-(T82)))</f>
        <v>0</v>
      </c>
      <c r="AC82" s="19" t="n">
        <f aca="false">MIN(V82,MAX(0,S82-(T82+U82)))</f>
        <v>0</v>
      </c>
      <c r="AD82" s="19" t="n">
        <f aca="false">MIN(W82,MAX(0,S82-(T82+U82+V82)))</f>
        <v>0</v>
      </c>
      <c r="AE82" s="19" t="n">
        <f aca="false">MIN(X82,MAX(0,S82-(T82+U82+V82+W82)))</f>
        <v>0</v>
      </c>
      <c r="AF82" s="19" t="n">
        <f aca="false">MIN(Y82,MAX(0,S82-(T82+U82+V82+W82+X82)))</f>
        <v>0</v>
      </c>
      <c r="AG82" s="19" t="n">
        <f aca="false">MIN(Z82,MAX(0,S82-(T82+U82+V82+W82+X82+Y82)))</f>
        <v>0</v>
      </c>
      <c r="AH82" s="19" t="n">
        <f aca="false">T82-AA82</f>
        <v>0.391413860635863</v>
      </c>
      <c r="AI82" s="19" t="n">
        <f aca="false">U82-AB82</f>
        <v>28</v>
      </c>
      <c r="AJ82" s="19" t="n">
        <f aca="false">V82-AC82</f>
        <v>35</v>
      </c>
      <c r="AK82" s="19" t="n">
        <f aca="false">W82-AD82</f>
        <v>17.5</v>
      </c>
      <c r="AL82" s="19" t="n">
        <f aca="false">X82-AE82</f>
        <v>10.5</v>
      </c>
      <c r="AM82" s="19" t="n">
        <f aca="false">Y82-AF82</f>
        <v>7</v>
      </c>
      <c r="AN82" s="19" t="n">
        <f aca="false">Z82-AG82</f>
        <v>7</v>
      </c>
      <c r="AO82" s="19" t="n">
        <f aca="false">M82-Q82</f>
        <v>0</v>
      </c>
      <c r="AP82" s="19" t="n">
        <f aca="false">MIN(AH82,MAX(0,AO82-(AI82+AJ82+AK82+AL82+AM82+AN82)))</f>
        <v>0</v>
      </c>
      <c r="AQ82" s="19" t="n">
        <f aca="false">MIN(AI82,MAX(0,AO82-(AJ82+AK82+AL82+AM82+AN82)))</f>
        <v>0</v>
      </c>
      <c r="AR82" s="19" t="n">
        <f aca="false">MIN(AJ82,MAX(0,AO82-(AK82+AL82+AM82+AN82)))</f>
        <v>0</v>
      </c>
      <c r="AS82" s="19" t="n">
        <f aca="false">MIN(AK82,MAX(0,AO82-(AL82+AM82+AN82)))</f>
        <v>0</v>
      </c>
      <c r="AT82" s="19" t="n">
        <f aca="false">MIN(AL82,MAX(0,AO82-(AM82+AN82)))</f>
        <v>0</v>
      </c>
      <c r="AU82" s="19" t="n">
        <f aca="false">MIN(AM82,MAX(0,AO82-(AN82)))</f>
        <v>0</v>
      </c>
      <c r="AV82" s="19" t="n">
        <f aca="false">MIN(AN82,MAX(0,AO82-(0)))</f>
        <v>0</v>
      </c>
      <c r="AW82" s="19" t="n">
        <f aca="false">AH82-AP82</f>
        <v>0.391413860635863</v>
      </c>
      <c r="AX82" s="19" t="n">
        <f aca="false">AI82-AQ82</f>
        <v>28</v>
      </c>
      <c r="AY82" s="19" t="n">
        <f aca="false">AJ82-AR82</f>
        <v>35</v>
      </c>
      <c r="AZ82" s="19" t="n">
        <f aca="false">AK82-AS82</f>
        <v>17.5</v>
      </c>
      <c r="BA82" s="19" t="n">
        <f aca="false">AL82-AT82</f>
        <v>10.5</v>
      </c>
      <c r="BB82" s="19" t="n">
        <f aca="false">AM82-AU82</f>
        <v>7</v>
      </c>
      <c r="BC82" s="19" t="n">
        <f aca="false">AN82-AV82</f>
        <v>7</v>
      </c>
    </row>
    <row r="83" customFormat="false" ht="15" hidden="false" customHeight="false" outlineLevel="0" collapsed="false">
      <c r="B83" s="18" t="n">
        <v>79</v>
      </c>
      <c r="C83" s="18" t="n">
        <f aca="false">RM_TERM-B83+1</f>
        <v>282</v>
      </c>
      <c r="D83" s="19" t="n">
        <f aca="false">K82</f>
        <v>105.391413860636</v>
      </c>
      <c r="E83" s="19" t="n">
        <f aca="false">D83*(1-(1-RM_CDR)^(1/12))</f>
        <v>0.0882313055298321</v>
      </c>
      <c r="F83" s="19" t="n">
        <f aca="false">D83-E83</f>
        <v>105.303182555106</v>
      </c>
      <c r="G83" s="19" t="n">
        <f aca="false">IF(F83&gt;0,F83*(RM_WAC/12)/(1-(1+RM_WAC/12)^(-C83)),0)</f>
        <v>0.788679371343507</v>
      </c>
      <c r="H83" s="19" t="n">
        <f aca="false">F83*RM_WAC/12</f>
        <v>0.649369625756487</v>
      </c>
      <c r="I83" s="19" t="n">
        <f aca="false">G83-H83+IF(C83&lt;=1,(F83-(G83-H83)-J83),0)</f>
        <v>0.13930974558702</v>
      </c>
      <c r="J83" s="19" t="n">
        <f aca="false">(F83-(G83-H83))*(1-(1-RM_CPR)^(1/12))</f>
        <v>1.41465884459657</v>
      </c>
      <c r="K83" s="19" t="n">
        <f aca="false">IF(C83&lt;=1,0,(F83-(G83-H83)-J83))</f>
        <v>103.749213964922</v>
      </c>
      <c r="L83" s="19" t="n">
        <f aca="false">E83*(1-RM_SEV)</f>
        <v>0.0617619138708825</v>
      </c>
      <c r="M83" s="19" t="n">
        <f aca="false">E83-L83</f>
        <v>0.0264693916589496</v>
      </c>
      <c r="N83" s="19" t="n">
        <f aca="false">H83-D83*(RM_SERV+RM_TR)/12</f>
        <v>0.626534819420016</v>
      </c>
      <c r="O83" s="19" t="n">
        <f aca="false">T83*RM_A1_CP/12+U83*RM_A2_CP/12+V83*RM_A3_CP/12+W83*RM_M1_CP/12+X83*RM_B1_CP/12+Y83*RM_B2_CP/12+Z83*RM_B3_CP/12</f>
        <v>0.533243264682967</v>
      </c>
      <c r="P83" s="19" t="n">
        <f aca="false">MAX(0,N83-O83)</f>
        <v>0.0932915547370482</v>
      </c>
      <c r="Q83" s="19" t="n">
        <f aca="false">MIN(P83,M83)</f>
        <v>0.0264693916589496</v>
      </c>
      <c r="R83" s="19" t="n">
        <f aca="false">P83-Q83</f>
        <v>0.0668221630780986</v>
      </c>
      <c r="S83" s="19" t="n">
        <f aca="false">I83+J83+L83+Q83</f>
        <v>1.64219989571342</v>
      </c>
      <c r="T83" s="19" t="n">
        <f aca="false">AW82</f>
        <v>0.391413860635863</v>
      </c>
      <c r="U83" s="19" t="n">
        <f aca="false">AX82</f>
        <v>28</v>
      </c>
      <c r="V83" s="19" t="n">
        <f aca="false">AY82</f>
        <v>35</v>
      </c>
      <c r="W83" s="19" t="n">
        <f aca="false">AZ82</f>
        <v>17.5</v>
      </c>
      <c r="X83" s="19" t="n">
        <f aca="false">BA82</f>
        <v>10.5</v>
      </c>
      <c r="Y83" s="19" t="n">
        <f aca="false">BB82</f>
        <v>7</v>
      </c>
      <c r="Z83" s="19" t="n">
        <f aca="false">BC82</f>
        <v>7</v>
      </c>
      <c r="AA83" s="19" t="n">
        <f aca="false">MIN(T83,MAX(0,S83-(0)))</f>
        <v>0.391413860635863</v>
      </c>
      <c r="AB83" s="19" t="n">
        <f aca="false">MIN(U83,MAX(0,S83-(T83)))</f>
        <v>1.25078603507756</v>
      </c>
      <c r="AC83" s="19" t="n">
        <f aca="false">MIN(V83,MAX(0,S83-(T83+U83)))</f>
        <v>0</v>
      </c>
      <c r="AD83" s="19" t="n">
        <f aca="false">MIN(W83,MAX(0,S83-(T83+U83+V83)))</f>
        <v>0</v>
      </c>
      <c r="AE83" s="19" t="n">
        <f aca="false">MIN(X83,MAX(0,S83-(T83+U83+V83+W83)))</f>
        <v>0</v>
      </c>
      <c r="AF83" s="19" t="n">
        <f aca="false">MIN(Y83,MAX(0,S83-(T83+U83+V83+W83+X83)))</f>
        <v>0</v>
      </c>
      <c r="AG83" s="19" t="n">
        <f aca="false">MIN(Z83,MAX(0,S83-(T83+U83+V83+W83+X83+Y83)))</f>
        <v>0</v>
      </c>
      <c r="AH83" s="19" t="n">
        <f aca="false">T83-AA83</f>
        <v>0</v>
      </c>
      <c r="AI83" s="19" t="n">
        <f aca="false">U83-AB83</f>
        <v>26.7492139649224</v>
      </c>
      <c r="AJ83" s="19" t="n">
        <f aca="false">V83-AC83</f>
        <v>35</v>
      </c>
      <c r="AK83" s="19" t="n">
        <f aca="false">W83-AD83</f>
        <v>17.5</v>
      </c>
      <c r="AL83" s="19" t="n">
        <f aca="false">X83-AE83</f>
        <v>10.5</v>
      </c>
      <c r="AM83" s="19" t="n">
        <f aca="false">Y83-AF83</f>
        <v>7</v>
      </c>
      <c r="AN83" s="19" t="n">
        <f aca="false">Z83-AG83</f>
        <v>7</v>
      </c>
      <c r="AO83" s="19" t="n">
        <f aca="false">M83-Q83</f>
        <v>0</v>
      </c>
      <c r="AP83" s="19" t="n">
        <f aca="false">MIN(AH83,MAX(0,AO83-(AI83+AJ83+AK83+AL83+AM83+AN83)))</f>
        <v>0</v>
      </c>
      <c r="AQ83" s="19" t="n">
        <f aca="false">MIN(AI83,MAX(0,AO83-(AJ83+AK83+AL83+AM83+AN83)))</f>
        <v>0</v>
      </c>
      <c r="AR83" s="19" t="n">
        <f aca="false">MIN(AJ83,MAX(0,AO83-(AK83+AL83+AM83+AN83)))</f>
        <v>0</v>
      </c>
      <c r="AS83" s="19" t="n">
        <f aca="false">MIN(AK83,MAX(0,AO83-(AL83+AM83+AN83)))</f>
        <v>0</v>
      </c>
      <c r="AT83" s="19" t="n">
        <f aca="false">MIN(AL83,MAX(0,AO83-(AM83+AN83)))</f>
        <v>0</v>
      </c>
      <c r="AU83" s="19" t="n">
        <f aca="false">MIN(AM83,MAX(0,AO83-(AN83)))</f>
        <v>0</v>
      </c>
      <c r="AV83" s="19" t="n">
        <f aca="false">MIN(AN83,MAX(0,AO83-(0)))</f>
        <v>0</v>
      </c>
      <c r="AW83" s="19" t="n">
        <f aca="false">AH83-AP83</f>
        <v>0</v>
      </c>
      <c r="AX83" s="19" t="n">
        <f aca="false">AI83-AQ83</f>
        <v>26.7492139649224</v>
      </c>
      <c r="AY83" s="19" t="n">
        <f aca="false">AJ83-AR83</f>
        <v>35</v>
      </c>
      <c r="AZ83" s="19" t="n">
        <f aca="false">AK83-AS83</f>
        <v>17.5</v>
      </c>
      <c r="BA83" s="19" t="n">
        <f aca="false">AL83-AT83</f>
        <v>10.5</v>
      </c>
      <c r="BB83" s="19" t="n">
        <f aca="false">AM83-AU83</f>
        <v>7</v>
      </c>
      <c r="BC83" s="19" t="n">
        <f aca="false">AN83-AV83</f>
        <v>7</v>
      </c>
    </row>
    <row r="84" customFormat="false" ht="15" hidden="false" customHeight="false" outlineLevel="0" collapsed="false">
      <c r="B84" s="18" t="n">
        <v>80</v>
      </c>
      <c r="C84" s="18" t="n">
        <f aca="false">RM_TERM-B84+1</f>
        <v>281</v>
      </c>
      <c r="D84" s="19" t="n">
        <f aca="false">K83</f>
        <v>103.749213964922</v>
      </c>
      <c r="E84" s="19" t="n">
        <f aca="false">D84*(1-(1-RM_CDR)^(1/12))</f>
        <v>0.0868564929579906</v>
      </c>
      <c r="F84" s="19" t="n">
        <f aca="false">D84-E84</f>
        <v>103.662357471964</v>
      </c>
      <c r="G84" s="19" t="n">
        <f aca="false">IF(F84&gt;0,F84*(RM_WAC/12)/(1-(1+RM_WAC/12)^(-C84)),0)</f>
        <v>0.777418715560792</v>
      </c>
      <c r="H84" s="19" t="n">
        <f aca="false">F84*RM_WAC/12</f>
        <v>0.639251204410447</v>
      </c>
      <c r="I84" s="19" t="n">
        <f aca="false">G84-H84+IF(C84&lt;=1,(F84-(G84-H84)-J84),0)</f>
        <v>0.138167511150345</v>
      </c>
      <c r="J84" s="19" t="n">
        <f aca="false">(F84-(G84-H84))*(1-(1-RM_CPR)^(1/12))</f>
        <v>1.39260191779952</v>
      </c>
      <c r="K84" s="19" t="n">
        <f aca="false">IF(C84&lt;=1,0,(F84-(G84-H84)-J84))</f>
        <v>102.131588043014</v>
      </c>
      <c r="L84" s="19" t="n">
        <f aca="false">E84*(1-RM_SEV)</f>
        <v>0.0607995450705934</v>
      </c>
      <c r="M84" s="19" t="n">
        <f aca="false">E84-L84</f>
        <v>0.0260569478873972</v>
      </c>
      <c r="N84" s="19" t="n">
        <f aca="false">H84-D84*(RM_SERV+RM_TR)/12</f>
        <v>0.61677220805138</v>
      </c>
      <c r="O84" s="19" t="n">
        <f aca="false">T84*RM_A1_CP/12+U84*RM_A2_CP/12+V84*RM_A3_CP/12+W84*RM_M1_CP/12+X84*RM_B1_CP/12+Y84*RM_B2_CP/12+Z84*RM_B3_CP/12</f>
        <v>0.525266968660869</v>
      </c>
      <c r="P84" s="19" t="n">
        <f aca="false">MAX(0,N84-O84)</f>
        <v>0.0915052393905117</v>
      </c>
      <c r="Q84" s="19" t="n">
        <f aca="false">MIN(P84,M84)</f>
        <v>0.0260569478873972</v>
      </c>
      <c r="R84" s="19" t="n">
        <f aca="false">P84-Q84</f>
        <v>0.0654482915031145</v>
      </c>
      <c r="S84" s="19" t="n">
        <f aca="false">I84+J84+L84+Q84</f>
        <v>1.61762592190786</v>
      </c>
      <c r="T84" s="19" t="n">
        <f aca="false">AW83</f>
        <v>0</v>
      </c>
      <c r="U84" s="19" t="n">
        <f aca="false">AX83</f>
        <v>26.7492139649224</v>
      </c>
      <c r="V84" s="19" t="n">
        <f aca="false">AY83</f>
        <v>35</v>
      </c>
      <c r="W84" s="19" t="n">
        <f aca="false">AZ83</f>
        <v>17.5</v>
      </c>
      <c r="X84" s="19" t="n">
        <f aca="false">BA83</f>
        <v>10.5</v>
      </c>
      <c r="Y84" s="19" t="n">
        <f aca="false">BB83</f>
        <v>7</v>
      </c>
      <c r="Z84" s="19" t="n">
        <f aca="false">BC83</f>
        <v>7</v>
      </c>
      <c r="AA84" s="19" t="n">
        <f aca="false">MIN(T84,MAX(0,S84-(0)))</f>
        <v>0</v>
      </c>
      <c r="AB84" s="19" t="n">
        <f aca="false">MIN(U84,MAX(0,S84-(T84)))</f>
        <v>1.61762592190786</v>
      </c>
      <c r="AC84" s="19" t="n">
        <f aca="false">MIN(V84,MAX(0,S84-(T84+U84)))</f>
        <v>0</v>
      </c>
      <c r="AD84" s="19" t="n">
        <f aca="false">MIN(W84,MAX(0,S84-(T84+U84+V84)))</f>
        <v>0</v>
      </c>
      <c r="AE84" s="19" t="n">
        <f aca="false">MIN(X84,MAX(0,S84-(T84+U84+V84+W84)))</f>
        <v>0</v>
      </c>
      <c r="AF84" s="19" t="n">
        <f aca="false">MIN(Y84,MAX(0,S84-(T84+U84+V84+W84+X84)))</f>
        <v>0</v>
      </c>
      <c r="AG84" s="19" t="n">
        <f aca="false">MIN(Z84,MAX(0,S84-(T84+U84+V84+W84+X84+Y84)))</f>
        <v>0</v>
      </c>
      <c r="AH84" s="19" t="n">
        <f aca="false">T84-AA84</f>
        <v>0</v>
      </c>
      <c r="AI84" s="19" t="n">
        <f aca="false">U84-AB84</f>
        <v>25.1315880430146</v>
      </c>
      <c r="AJ84" s="19" t="n">
        <f aca="false">V84-AC84</f>
        <v>35</v>
      </c>
      <c r="AK84" s="19" t="n">
        <f aca="false">W84-AD84</f>
        <v>17.5</v>
      </c>
      <c r="AL84" s="19" t="n">
        <f aca="false">X84-AE84</f>
        <v>10.5</v>
      </c>
      <c r="AM84" s="19" t="n">
        <f aca="false">Y84-AF84</f>
        <v>7</v>
      </c>
      <c r="AN84" s="19" t="n">
        <f aca="false">Z84-AG84</f>
        <v>7</v>
      </c>
      <c r="AO84" s="19" t="n">
        <f aca="false">M84-Q84</f>
        <v>0</v>
      </c>
      <c r="AP84" s="19" t="n">
        <f aca="false">MIN(AH84,MAX(0,AO84-(AI84+AJ84+AK84+AL84+AM84+AN84)))</f>
        <v>0</v>
      </c>
      <c r="AQ84" s="19" t="n">
        <f aca="false">MIN(AI84,MAX(0,AO84-(AJ84+AK84+AL84+AM84+AN84)))</f>
        <v>0</v>
      </c>
      <c r="AR84" s="19" t="n">
        <f aca="false">MIN(AJ84,MAX(0,AO84-(AK84+AL84+AM84+AN84)))</f>
        <v>0</v>
      </c>
      <c r="AS84" s="19" t="n">
        <f aca="false">MIN(AK84,MAX(0,AO84-(AL84+AM84+AN84)))</f>
        <v>0</v>
      </c>
      <c r="AT84" s="19" t="n">
        <f aca="false">MIN(AL84,MAX(0,AO84-(AM84+AN84)))</f>
        <v>0</v>
      </c>
      <c r="AU84" s="19" t="n">
        <f aca="false">MIN(AM84,MAX(0,AO84-(AN84)))</f>
        <v>0</v>
      </c>
      <c r="AV84" s="19" t="n">
        <f aca="false">MIN(AN84,MAX(0,AO84-(0)))</f>
        <v>0</v>
      </c>
      <c r="AW84" s="19" t="n">
        <f aca="false">AH84-AP84</f>
        <v>0</v>
      </c>
      <c r="AX84" s="19" t="n">
        <f aca="false">AI84-AQ84</f>
        <v>25.1315880430146</v>
      </c>
      <c r="AY84" s="19" t="n">
        <f aca="false">AJ84-AR84</f>
        <v>35</v>
      </c>
      <c r="AZ84" s="19" t="n">
        <f aca="false">AK84-AS84</f>
        <v>17.5</v>
      </c>
      <c r="BA84" s="19" t="n">
        <f aca="false">AL84-AT84</f>
        <v>10.5</v>
      </c>
      <c r="BB84" s="19" t="n">
        <f aca="false">AM84-AU84</f>
        <v>7</v>
      </c>
      <c r="BC84" s="19" t="n">
        <f aca="false">AN84-AV84</f>
        <v>7</v>
      </c>
    </row>
    <row r="85" customFormat="false" ht="15" hidden="false" customHeight="false" outlineLevel="0" collapsed="false">
      <c r="B85" s="18" t="n">
        <v>81</v>
      </c>
      <c r="C85" s="18" t="n">
        <f aca="false">RM_TERM-B85+1</f>
        <v>280</v>
      </c>
      <c r="D85" s="19" t="n">
        <f aca="false">K84</f>
        <v>102.131588043014</v>
      </c>
      <c r="E85" s="19" t="n">
        <f aca="false">D85*(1-(1-RM_CDR)^(1/12))</f>
        <v>0.0855022531606428</v>
      </c>
      <c r="F85" s="19" t="n">
        <f aca="false">D85-E85</f>
        <v>102.046085789854</v>
      </c>
      <c r="G85" s="19" t="n">
        <f aca="false">IF(F85&gt;0,F85*(RM_WAC/12)/(1-(1+RM_WAC/12)^(-C85)),0)</f>
        <v>0.766318837875318</v>
      </c>
      <c r="H85" s="19" t="n">
        <f aca="false">F85*RM_WAC/12</f>
        <v>0.629284195704099</v>
      </c>
      <c r="I85" s="19" t="n">
        <f aca="false">G85-H85+IF(C85&lt;=1,(F85-(G85-H85)-J85),0)</f>
        <v>0.137034642171219</v>
      </c>
      <c r="J85" s="19" t="n">
        <f aca="false">(F85-(G85-H85))*(1-(1-RM_CPR)^(1/12))</f>
        <v>1.37087515606847</v>
      </c>
      <c r="K85" s="19" t="n">
        <f aca="false">IF(C85&lt;=1,0,(F85-(G85-H85)-J85))</f>
        <v>100.538175991614</v>
      </c>
      <c r="L85" s="19" t="n">
        <f aca="false">E85*(1-RM_SEV)</f>
        <v>0.0598515772124499</v>
      </c>
      <c r="M85" s="19" t="n">
        <f aca="false">E85-L85</f>
        <v>0.0256506759481928</v>
      </c>
      <c r="N85" s="19" t="n">
        <f aca="false">H85-D85*(RM_SERV+RM_TR)/12</f>
        <v>0.607155684961446</v>
      </c>
      <c r="O85" s="19" t="n">
        <f aca="false">T85*RM_A1_CP/12+U85*RM_A2_CP/12+V85*RM_A3_CP/12+W85*RM_M1_CP/12+X85*RM_B1_CP/12+Y85*RM_B2_CP/12+Z85*RM_B3_CP/12</f>
        <v>0.517313641211488</v>
      </c>
      <c r="P85" s="19" t="n">
        <f aca="false">MAX(0,N85-O85)</f>
        <v>0.0898420437499573</v>
      </c>
      <c r="Q85" s="19" t="n">
        <f aca="false">MIN(P85,M85)</f>
        <v>0.0256506759481928</v>
      </c>
      <c r="R85" s="19" t="n">
        <f aca="false">P85-Q85</f>
        <v>0.0641913678017645</v>
      </c>
      <c r="S85" s="19" t="n">
        <f aca="false">I85+J85+L85+Q85</f>
        <v>1.59341205140033</v>
      </c>
      <c r="T85" s="19" t="n">
        <f aca="false">AW84</f>
        <v>0</v>
      </c>
      <c r="U85" s="19" t="n">
        <f aca="false">AX84</f>
        <v>25.1315880430146</v>
      </c>
      <c r="V85" s="19" t="n">
        <f aca="false">AY84</f>
        <v>35</v>
      </c>
      <c r="W85" s="19" t="n">
        <f aca="false">AZ84</f>
        <v>17.5</v>
      </c>
      <c r="X85" s="19" t="n">
        <f aca="false">BA84</f>
        <v>10.5</v>
      </c>
      <c r="Y85" s="19" t="n">
        <f aca="false">BB84</f>
        <v>7</v>
      </c>
      <c r="Z85" s="19" t="n">
        <f aca="false">BC84</f>
        <v>7</v>
      </c>
      <c r="AA85" s="19" t="n">
        <f aca="false">MIN(T85,MAX(0,S85-(0)))</f>
        <v>0</v>
      </c>
      <c r="AB85" s="19" t="n">
        <f aca="false">MIN(U85,MAX(0,S85-(T85)))</f>
        <v>1.59341205140033</v>
      </c>
      <c r="AC85" s="19" t="n">
        <f aca="false">MIN(V85,MAX(0,S85-(T85+U85)))</f>
        <v>0</v>
      </c>
      <c r="AD85" s="19" t="n">
        <f aca="false">MIN(W85,MAX(0,S85-(T85+U85+V85)))</f>
        <v>0</v>
      </c>
      <c r="AE85" s="19" t="n">
        <f aca="false">MIN(X85,MAX(0,S85-(T85+U85+V85+W85)))</f>
        <v>0</v>
      </c>
      <c r="AF85" s="19" t="n">
        <f aca="false">MIN(Y85,MAX(0,S85-(T85+U85+V85+W85+X85)))</f>
        <v>0</v>
      </c>
      <c r="AG85" s="19" t="n">
        <f aca="false">MIN(Z85,MAX(0,S85-(T85+U85+V85+W85+X85+Y85)))</f>
        <v>0</v>
      </c>
      <c r="AH85" s="19" t="n">
        <f aca="false">T85-AA85</f>
        <v>0</v>
      </c>
      <c r="AI85" s="19" t="n">
        <f aca="false">U85-AB85</f>
        <v>23.5381759916143</v>
      </c>
      <c r="AJ85" s="19" t="n">
        <f aca="false">V85-AC85</f>
        <v>35</v>
      </c>
      <c r="AK85" s="19" t="n">
        <f aca="false">W85-AD85</f>
        <v>17.5</v>
      </c>
      <c r="AL85" s="19" t="n">
        <f aca="false">X85-AE85</f>
        <v>10.5</v>
      </c>
      <c r="AM85" s="19" t="n">
        <f aca="false">Y85-AF85</f>
        <v>7</v>
      </c>
      <c r="AN85" s="19" t="n">
        <f aca="false">Z85-AG85</f>
        <v>7</v>
      </c>
      <c r="AO85" s="19" t="n">
        <f aca="false">M85-Q85</f>
        <v>0</v>
      </c>
      <c r="AP85" s="19" t="n">
        <f aca="false">MIN(AH85,MAX(0,AO85-(AI85+AJ85+AK85+AL85+AM85+AN85)))</f>
        <v>0</v>
      </c>
      <c r="AQ85" s="19" t="n">
        <f aca="false">MIN(AI85,MAX(0,AO85-(AJ85+AK85+AL85+AM85+AN85)))</f>
        <v>0</v>
      </c>
      <c r="AR85" s="19" t="n">
        <f aca="false">MIN(AJ85,MAX(0,AO85-(AK85+AL85+AM85+AN85)))</f>
        <v>0</v>
      </c>
      <c r="AS85" s="19" t="n">
        <f aca="false">MIN(AK85,MAX(0,AO85-(AL85+AM85+AN85)))</f>
        <v>0</v>
      </c>
      <c r="AT85" s="19" t="n">
        <f aca="false">MIN(AL85,MAX(0,AO85-(AM85+AN85)))</f>
        <v>0</v>
      </c>
      <c r="AU85" s="19" t="n">
        <f aca="false">MIN(AM85,MAX(0,AO85-(AN85)))</f>
        <v>0</v>
      </c>
      <c r="AV85" s="19" t="n">
        <f aca="false">MIN(AN85,MAX(0,AO85-(0)))</f>
        <v>0</v>
      </c>
      <c r="AW85" s="19" t="n">
        <f aca="false">AH85-AP85</f>
        <v>0</v>
      </c>
      <c r="AX85" s="19" t="n">
        <f aca="false">AI85-AQ85</f>
        <v>23.5381759916143</v>
      </c>
      <c r="AY85" s="19" t="n">
        <f aca="false">AJ85-AR85</f>
        <v>35</v>
      </c>
      <c r="AZ85" s="19" t="n">
        <f aca="false">AK85-AS85</f>
        <v>17.5</v>
      </c>
      <c r="BA85" s="19" t="n">
        <f aca="false">AL85-AT85</f>
        <v>10.5</v>
      </c>
      <c r="BB85" s="19" t="n">
        <f aca="false">AM85-AU85</f>
        <v>7</v>
      </c>
      <c r="BC85" s="19" t="n">
        <f aca="false">AN85-AV85</f>
        <v>7</v>
      </c>
    </row>
    <row r="86" customFormat="false" ht="15" hidden="false" customHeight="false" outlineLevel="0" collapsed="false">
      <c r="B86" s="18" t="n">
        <v>82</v>
      </c>
      <c r="C86" s="18" t="n">
        <f aca="false">RM_TERM-B86+1</f>
        <v>279</v>
      </c>
      <c r="D86" s="19" t="n">
        <f aca="false">K85</f>
        <v>100.538175991614</v>
      </c>
      <c r="E86" s="19" t="n">
        <f aca="false">D86*(1-(1-RM_CDR)^(1/12))</f>
        <v>0.0841682846674605</v>
      </c>
      <c r="F86" s="19" t="n">
        <f aca="false">D86-E86</f>
        <v>100.454007706947</v>
      </c>
      <c r="G86" s="19" t="n">
        <f aca="false">IF(F86&gt;0,F86*(RM_WAC/12)/(1-(1+RM_WAC/12)^(-C86)),0)</f>
        <v>0.755377442719484</v>
      </c>
      <c r="H86" s="19" t="n">
        <f aca="false">F86*RM_WAC/12</f>
        <v>0.619466380859505</v>
      </c>
      <c r="I86" s="19" t="n">
        <f aca="false">G86-H86+IF(C86&lt;=1,(F86-(G86-H86)-J86),0)</f>
        <v>0.135911061859979</v>
      </c>
      <c r="J86" s="19" t="n">
        <f aca="false">(F86-(G86-H86))*(1-(1-RM_CPR)^(1/12))</f>
        <v>1.34947372040125</v>
      </c>
      <c r="K86" s="19" t="n">
        <f aca="false">IF(C86&lt;=1,0,(F86-(G86-H86)-J86))</f>
        <v>98.9686229246855</v>
      </c>
      <c r="L86" s="19" t="n">
        <f aca="false">E86*(1-RM_SEV)</f>
        <v>0.0589177992672224</v>
      </c>
      <c r="M86" s="19" t="n">
        <f aca="false">E86-L86</f>
        <v>0.0252504854002382</v>
      </c>
      <c r="N86" s="19" t="n">
        <f aca="false">H86-D86*(RM_SERV+RM_TR)/12</f>
        <v>0.597683109394655</v>
      </c>
      <c r="O86" s="19" t="n">
        <f aca="false">T86*RM_A1_CP/12+U86*RM_A2_CP/12+V86*RM_A3_CP/12+W86*RM_M1_CP/12+X86*RM_B1_CP/12+Y86*RM_B2_CP/12+Z86*RM_B3_CP/12</f>
        <v>0.509479365292103</v>
      </c>
      <c r="P86" s="19" t="n">
        <f aca="false">MAX(0,N86-O86)</f>
        <v>0.0882037441025516</v>
      </c>
      <c r="Q86" s="19" t="n">
        <f aca="false">MIN(P86,M86)</f>
        <v>0.0252504854002382</v>
      </c>
      <c r="R86" s="19" t="n">
        <f aca="false">P86-Q86</f>
        <v>0.0629532587023134</v>
      </c>
      <c r="S86" s="19" t="n">
        <f aca="false">I86+J86+L86+Q86</f>
        <v>1.56955306692869</v>
      </c>
      <c r="T86" s="19" t="n">
        <f aca="false">AW85</f>
        <v>0</v>
      </c>
      <c r="U86" s="19" t="n">
        <f aca="false">AX85</f>
        <v>23.5381759916143</v>
      </c>
      <c r="V86" s="19" t="n">
        <f aca="false">AY85</f>
        <v>35</v>
      </c>
      <c r="W86" s="19" t="n">
        <f aca="false">AZ85</f>
        <v>17.5</v>
      </c>
      <c r="X86" s="19" t="n">
        <f aca="false">BA85</f>
        <v>10.5</v>
      </c>
      <c r="Y86" s="19" t="n">
        <f aca="false">BB85</f>
        <v>7</v>
      </c>
      <c r="Z86" s="19" t="n">
        <f aca="false">BC85</f>
        <v>7</v>
      </c>
      <c r="AA86" s="19" t="n">
        <f aca="false">MIN(T86,MAX(0,S86-(0)))</f>
        <v>0</v>
      </c>
      <c r="AB86" s="19" t="n">
        <f aca="false">MIN(U86,MAX(0,S86-(T86)))</f>
        <v>1.56955306692869</v>
      </c>
      <c r="AC86" s="19" t="n">
        <f aca="false">MIN(V86,MAX(0,S86-(T86+U86)))</f>
        <v>0</v>
      </c>
      <c r="AD86" s="19" t="n">
        <f aca="false">MIN(W86,MAX(0,S86-(T86+U86+V86)))</f>
        <v>0</v>
      </c>
      <c r="AE86" s="19" t="n">
        <f aca="false">MIN(X86,MAX(0,S86-(T86+U86+V86+W86)))</f>
        <v>0</v>
      </c>
      <c r="AF86" s="19" t="n">
        <f aca="false">MIN(Y86,MAX(0,S86-(T86+U86+V86+W86+X86)))</f>
        <v>0</v>
      </c>
      <c r="AG86" s="19" t="n">
        <f aca="false">MIN(Z86,MAX(0,S86-(T86+U86+V86+W86+X86+Y86)))</f>
        <v>0</v>
      </c>
      <c r="AH86" s="19" t="n">
        <f aca="false">T86-AA86</f>
        <v>0</v>
      </c>
      <c r="AI86" s="19" t="n">
        <f aca="false">U86-AB86</f>
        <v>21.9686229246856</v>
      </c>
      <c r="AJ86" s="19" t="n">
        <f aca="false">V86-AC86</f>
        <v>35</v>
      </c>
      <c r="AK86" s="19" t="n">
        <f aca="false">W86-AD86</f>
        <v>17.5</v>
      </c>
      <c r="AL86" s="19" t="n">
        <f aca="false">X86-AE86</f>
        <v>10.5</v>
      </c>
      <c r="AM86" s="19" t="n">
        <f aca="false">Y86-AF86</f>
        <v>7</v>
      </c>
      <c r="AN86" s="19" t="n">
        <f aca="false">Z86-AG86</f>
        <v>7</v>
      </c>
      <c r="AO86" s="19" t="n">
        <f aca="false">M86-Q86</f>
        <v>0</v>
      </c>
      <c r="AP86" s="19" t="n">
        <f aca="false">MIN(AH86,MAX(0,AO86-(AI86+AJ86+AK86+AL86+AM86+AN86)))</f>
        <v>0</v>
      </c>
      <c r="AQ86" s="19" t="n">
        <f aca="false">MIN(AI86,MAX(0,AO86-(AJ86+AK86+AL86+AM86+AN86)))</f>
        <v>0</v>
      </c>
      <c r="AR86" s="19" t="n">
        <f aca="false">MIN(AJ86,MAX(0,AO86-(AK86+AL86+AM86+AN86)))</f>
        <v>0</v>
      </c>
      <c r="AS86" s="19" t="n">
        <f aca="false">MIN(AK86,MAX(0,AO86-(AL86+AM86+AN86)))</f>
        <v>0</v>
      </c>
      <c r="AT86" s="19" t="n">
        <f aca="false">MIN(AL86,MAX(0,AO86-(AM86+AN86)))</f>
        <v>0</v>
      </c>
      <c r="AU86" s="19" t="n">
        <f aca="false">MIN(AM86,MAX(0,AO86-(AN86)))</f>
        <v>0</v>
      </c>
      <c r="AV86" s="19" t="n">
        <f aca="false">MIN(AN86,MAX(0,AO86-(0)))</f>
        <v>0</v>
      </c>
      <c r="AW86" s="19" t="n">
        <f aca="false">AH86-AP86</f>
        <v>0</v>
      </c>
      <c r="AX86" s="19" t="n">
        <f aca="false">AI86-AQ86</f>
        <v>21.9686229246856</v>
      </c>
      <c r="AY86" s="19" t="n">
        <f aca="false">AJ86-AR86</f>
        <v>35</v>
      </c>
      <c r="AZ86" s="19" t="n">
        <f aca="false">AK86-AS86</f>
        <v>17.5</v>
      </c>
      <c r="BA86" s="19" t="n">
        <f aca="false">AL86-AT86</f>
        <v>10.5</v>
      </c>
      <c r="BB86" s="19" t="n">
        <f aca="false">AM86-AU86</f>
        <v>7</v>
      </c>
      <c r="BC86" s="19" t="n">
        <f aca="false">AN86-AV86</f>
        <v>7</v>
      </c>
    </row>
    <row r="87" customFormat="false" ht="15" hidden="false" customHeight="false" outlineLevel="0" collapsed="false">
      <c r="B87" s="18" t="n">
        <v>83</v>
      </c>
      <c r="C87" s="18" t="n">
        <f aca="false">RM_TERM-B87+1</f>
        <v>278</v>
      </c>
      <c r="D87" s="19" t="n">
        <f aca="false">K86</f>
        <v>98.9686229246855</v>
      </c>
      <c r="E87" s="19" t="n">
        <f aca="false">D87*(1-(1-RM_CDR)^(1/12))</f>
        <v>0.0828542903758896</v>
      </c>
      <c r="F87" s="19" t="n">
        <f aca="false">D87-E87</f>
        <v>98.8857686343096</v>
      </c>
      <c r="G87" s="19" t="n">
        <f aca="false">IF(F87&gt;0,F87*(RM_WAC/12)/(1-(1+RM_WAC/12)^(-C87)),0)</f>
        <v>0.744592267301492</v>
      </c>
      <c r="H87" s="19" t="n">
        <f aca="false">F87*RM_WAC/12</f>
        <v>0.609795573244909</v>
      </c>
      <c r="I87" s="19" t="n">
        <f aca="false">G87-H87+IF(C87&lt;=1,(F87-(G87-H87)-J87),0)</f>
        <v>0.134796694056583</v>
      </c>
      <c r="J87" s="19" t="n">
        <f aca="false">(F87-(G87-H87))*(1-(1-RM_CPR)^(1/12))</f>
        <v>1.32839284191084</v>
      </c>
      <c r="K87" s="19" t="n">
        <f aca="false">IF(C87&lt;=1,0,(F87-(G87-H87)-J87))</f>
        <v>97.4225790983422</v>
      </c>
      <c r="L87" s="19" t="n">
        <f aca="false">E87*(1-RM_SEV)</f>
        <v>0.0579980032631227</v>
      </c>
      <c r="M87" s="19" t="n">
        <f aca="false">E87-L87</f>
        <v>0.0248562871127669</v>
      </c>
      <c r="N87" s="19" t="n">
        <f aca="false">H87-D87*(RM_SERV+RM_TR)/12</f>
        <v>0.588352371611227</v>
      </c>
      <c r="O87" s="19" t="n">
        <f aca="false">T87*RM_A1_CP/12+U87*RM_A2_CP/12+V87*RM_A3_CP/12+W87*RM_M1_CP/12+X87*RM_B1_CP/12+Y87*RM_B2_CP/12+Z87*RM_B3_CP/12</f>
        <v>0.501762396046371</v>
      </c>
      <c r="P87" s="19" t="n">
        <f aca="false">MAX(0,N87-O87)</f>
        <v>0.0865899755648566</v>
      </c>
      <c r="Q87" s="19" t="n">
        <f aca="false">MIN(P87,M87)</f>
        <v>0.0248562871127669</v>
      </c>
      <c r="R87" s="19" t="n">
        <f aca="false">P87-Q87</f>
        <v>0.0617336884520897</v>
      </c>
      <c r="S87" s="19" t="n">
        <f aca="false">I87+J87+L87+Q87</f>
        <v>1.54604382634331</v>
      </c>
      <c r="T87" s="19" t="n">
        <f aca="false">AW86</f>
        <v>0</v>
      </c>
      <c r="U87" s="19" t="n">
        <f aca="false">AX86</f>
        <v>21.9686229246856</v>
      </c>
      <c r="V87" s="19" t="n">
        <f aca="false">AY86</f>
        <v>35</v>
      </c>
      <c r="W87" s="19" t="n">
        <f aca="false">AZ86</f>
        <v>17.5</v>
      </c>
      <c r="X87" s="19" t="n">
        <f aca="false">BA86</f>
        <v>10.5</v>
      </c>
      <c r="Y87" s="19" t="n">
        <f aca="false">BB86</f>
        <v>7</v>
      </c>
      <c r="Z87" s="19" t="n">
        <f aca="false">BC86</f>
        <v>7</v>
      </c>
      <c r="AA87" s="19" t="n">
        <f aca="false">MIN(T87,MAX(0,S87-(0)))</f>
        <v>0</v>
      </c>
      <c r="AB87" s="19" t="n">
        <f aca="false">MIN(U87,MAX(0,S87-(T87)))</f>
        <v>1.54604382634331</v>
      </c>
      <c r="AC87" s="19" t="n">
        <f aca="false">MIN(V87,MAX(0,S87-(T87+U87)))</f>
        <v>0</v>
      </c>
      <c r="AD87" s="19" t="n">
        <f aca="false">MIN(W87,MAX(0,S87-(T87+U87+V87)))</f>
        <v>0</v>
      </c>
      <c r="AE87" s="19" t="n">
        <f aca="false">MIN(X87,MAX(0,S87-(T87+U87+V87+W87)))</f>
        <v>0</v>
      </c>
      <c r="AF87" s="19" t="n">
        <f aca="false">MIN(Y87,MAX(0,S87-(T87+U87+V87+W87+X87)))</f>
        <v>0</v>
      </c>
      <c r="AG87" s="19" t="n">
        <f aca="false">MIN(Z87,MAX(0,S87-(T87+U87+V87+W87+X87+Y87)))</f>
        <v>0</v>
      </c>
      <c r="AH87" s="19" t="n">
        <f aca="false">T87-AA87</f>
        <v>0</v>
      </c>
      <c r="AI87" s="19" t="n">
        <f aca="false">U87-AB87</f>
        <v>20.4225790983423</v>
      </c>
      <c r="AJ87" s="19" t="n">
        <f aca="false">V87-AC87</f>
        <v>35</v>
      </c>
      <c r="AK87" s="19" t="n">
        <f aca="false">W87-AD87</f>
        <v>17.5</v>
      </c>
      <c r="AL87" s="19" t="n">
        <f aca="false">X87-AE87</f>
        <v>10.5</v>
      </c>
      <c r="AM87" s="19" t="n">
        <f aca="false">Y87-AF87</f>
        <v>7</v>
      </c>
      <c r="AN87" s="19" t="n">
        <f aca="false">Z87-AG87</f>
        <v>7</v>
      </c>
      <c r="AO87" s="19" t="n">
        <f aca="false">M87-Q87</f>
        <v>0</v>
      </c>
      <c r="AP87" s="19" t="n">
        <f aca="false">MIN(AH87,MAX(0,AO87-(AI87+AJ87+AK87+AL87+AM87+AN87)))</f>
        <v>0</v>
      </c>
      <c r="AQ87" s="19" t="n">
        <f aca="false">MIN(AI87,MAX(0,AO87-(AJ87+AK87+AL87+AM87+AN87)))</f>
        <v>0</v>
      </c>
      <c r="AR87" s="19" t="n">
        <f aca="false">MIN(AJ87,MAX(0,AO87-(AK87+AL87+AM87+AN87)))</f>
        <v>0</v>
      </c>
      <c r="AS87" s="19" t="n">
        <f aca="false">MIN(AK87,MAX(0,AO87-(AL87+AM87+AN87)))</f>
        <v>0</v>
      </c>
      <c r="AT87" s="19" t="n">
        <f aca="false">MIN(AL87,MAX(0,AO87-(AM87+AN87)))</f>
        <v>0</v>
      </c>
      <c r="AU87" s="19" t="n">
        <f aca="false">MIN(AM87,MAX(0,AO87-(AN87)))</f>
        <v>0</v>
      </c>
      <c r="AV87" s="19" t="n">
        <f aca="false">MIN(AN87,MAX(0,AO87-(0)))</f>
        <v>0</v>
      </c>
      <c r="AW87" s="19" t="n">
        <f aca="false">AH87-AP87</f>
        <v>0</v>
      </c>
      <c r="AX87" s="19" t="n">
        <f aca="false">AI87-AQ87</f>
        <v>20.4225790983423</v>
      </c>
      <c r="AY87" s="19" t="n">
        <f aca="false">AJ87-AR87</f>
        <v>35</v>
      </c>
      <c r="AZ87" s="19" t="n">
        <f aca="false">AK87-AS87</f>
        <v>17.5</v>
      </c>
      <c r="BA87" s="19" t="n">
        <f aca="false">AL87-AT87</f>
        <v>10.5</v>
      </c>
      <c r="BB87" s="19" t="n">
        <f aca="false">AM87-AU87</f>
        <v>7</v>
      </c>
      <c r="BC87" s="19" t="n">
        <f aca="false">AN87-AV87</f>
        <v>7</v>
      </c>
    </row>
    <row r="88" customFormat="false" ht="15" hidden="false" customHeight="false" outlineLevel="0" collapsed="false">
      <c r="B88" s="18" t="n">
        <v>84</v>
      </c>
      <c r="C88" s="18" t="n">
        <f aca="false">RM_TERM-B88+1</f>
        <v>277</v>
      </c>
      <c r="D88" s="19" t="n">
        <f aca="false">K87</f>
        <v>97.4225790983422</v>
      </c>
      <c r="E88" s="19" t="n">
        <f aca="false">D88*(1-(1-RM_CDR)^(1/12))</f>
        <v>0.0815599774882668</v>
      </c>
      <c r="F88" s="19" t="n">
        <f aca="false">D88-E88</f>
        <v>97.3410191208539</v>
      </c>
      <c r="G88" s="19" t="n">
        <f aca="false">IF(F88&gt;0,F88*(RM_WAC/12)/(1-(1+RM_WAC/12)^(-C88)),0)</f>
        <v>0.733961081137373</v>
      </c>
      <c r="H88" s="19" t="n">
        <f aca="false">F88*RM_WAC/12</f>
        <v>0.600269617911932</v>
      </c>
      <c r="I88" s="19" t="n">
        <f aca="false">G88-H88+IF(C88&lt;=1,(F88-(G88-H88)-J88),0)</f>
        <v>0.133691463225441</v>
      </c>
      <c r="J88" s="19" t="n">
        <f aca="false">(F88-(G88-H88))*(1-(1-RM_CPR)^(1/12))</f>
        <v>1.3076278208158</v>
      </c>
      <c r="K88" s="19" t="n">
        <f aca="false">IF(C88&lt;=1,0,(F88-(G88-H88)-J88))</f>
        <v>95.8996998368126</v>
      </c>
      <c r="L88" s="19" t="n">
        <f aca="false">E88*(1-RM_SEV)</f>
        <v>0.0570919842417867</v>
      </c>
      <c r="M88" s="19" t="n">
        <f aca="false">E88-L88</f>
        <v>0.02446799324648</v>
      </c>
      <c r="N88" s="19" t="n">
        <f aca="false">H88-D88*(RM_SERV+RM_TR)/12</f>
        <v>0.579161392440625</v>
      </c>
      <c r="O88" s="19" t="n">
        <f aca="false">T88*RM_A1_CP/12+U88*RM_A2_CP/12+V88*RM_A3_CP/12+W88*RM_M1_CP/12+X88*RM_B1_CP/12+Y88*RM_B2_CP/12+Z88*RM_B3_CP/12</f>
        <v>0.494161013900183</v>
      </c>
      <c r="P88" s="19" t="n">
        <f aca="false">MAX(0,N88-O88)</f>
        <v>0.0850003785404422</v>
      </c>
      <c r="Q88" s="19" t="n">
        <f aca="false">MIN(P88,M88)</f>
        <v>0.02446799324648</v>
      </c>
      <c r="R88" s="19" t="n">
        <f aca="false">P88-Q88</f>
        <v>0.0605323852939622</v>
      </c>
      <c r="S88" s="19" t="n">
        <f aca="false">I88+J88+L88+Q88</f>
        <v>1.5228792615295</v>
      </c>
      <c r="T88" s="19" t="n">
        <f aca="false">AW87</f>
        <v>0</v>
      </c>
      <c r="U88" s="19" t="n">
        <f aca="false">AX87</f>
        <v>20.4225790983423</v>
      </c>
      <c r="V88" s="19" t="n">
        <f aca="false">AY87</f>
        <v>35</v>
      </c>
      <c r="W88" s="19" t="n">
        <f aca="false">AZ87</f>
        <v>17.5</v>
      </c>
      <c r="X88" s="19" t="n">
        <f aca="false">BA87</f>
        <v>10.5</v>
      </c>
      <c r="Y88" s="19" t="n">
        <f aca="false">BB87</f>
        <v>7</v>
      </c>
      <c r="Z88" s="19" t="n">
        <f aca="false">BC87</f>
        <v>7</v>
      </c>
      <c r="AA88" s="19" t="n">
        <f aca="false">MIN(T88,MAX(0,S88-(0)))</f>
        <v>0</v>
      </c>
      <c r="AB88" s="19" t="n">
        <f aca="false">MIN(U88,MAX(0,S88-(T88)))</f>
        <v>1.5228792615295</v>
      </c>
      <c r="AC88" s="19" t="n">
        <f aca="false">MIN(V88,MAX(0,S88-(T88+U88)))</f>
        <v>0</v>
      </c>
      <c r="AD88" s="19" t="n">
        <f aca="false">MIN(W88,MAX(0,S88-(T88+U88+V88)))</f>
        <v>0</v>
      </c>
      <c r="AE88" s="19" t="n">
        <f aca="false">MIN(X88,MAX(0,S88-(T88+U88+V88+W88)))</f>
        <v>0</v>
      </c>
      <c r="AF88" s="19" t="n">
        <f aca="false">MIN(Y88,MAX(0,S88-(T88+U88+V88+W88+X88)))</f>
        <v>0</v>
      </c>
      <c r="AG88" s="19" t="n">
        <f aca="false">MIN(Z88,MAX(0,S88-(T88+U88+V88+W88+X88+Y88)))</f>
        <v>0</v>
      </c>
      <c r="AH88" s="19" t="n">
        <f aca="false">T88-AA88</f>
        <v>0</v>
      </c>
      <c r="AI88" s="19" t="n">
        <f aca="false">U88-AB88</f>
        <v>18.8996998368127</v>
      </c>
      <c r="AJ88" s="19" t="n">
        <f aca="false">V88-AC88</f>
        <v>35</v>
      </c>
      <c r="AK88" s="19" t="n">
        <f aca="false">W88-AD88</f>
        <v>17.5</v>
      </c>
      <c r="AL88" s="19" t="n">
        <f aca="false">X88-AE88</f>
        <v>10.5</v>
      </c>
      <c r="AM88" s="19" t="n">
        <f aca="false">Y88-AF88</f>
        <v>7</v>
      </c>
      <c r="AN88" s="19" t="n">
        <f aca="false">Z88-AG88</f>
        <v>7</v>
      </c>
      <c r="AO88" s="19" t="n">
        <f aca="false">M88-Q88</f>
        <v>0</v>
      </c>
      <c r="AP88" s="19" t="n">
        <f aca="false">MIN(AH88,MAX(0,AO88-(AI88+AJ88+AK88+AL88+AM88+AN88)))</f>
        <v>0</v>
      </c>
      <c r="AQ88" s="19" t="n">
        <f aca="false">MIN(AI88,MAX(0,AO88-(AJ88+AK88+AL88+AM88+AN88)))</f>
        <v>0</v>
      </c>
      <c r="AR88" s="19" t="n">
        <f aca="false">MIN(AJ88,MAX(0,AO88-(AK88+AL88+AM88+AN88)))</f>
        <v>0</v>
      </c>
      <c r="AS88" s="19" t="n">
        <f aca="false">MIN(AK88,MAX(0,AO88-(AL88+AM88+AN88)))</f>
        <v>0</v>
      </c>
      <c r="AT88" s="19" t="n">
        <f aca="false">MIN(AL88,MAX(0,AO88-(AM88+AN88)))</f>
        <v>0</v>
      </c>
      <c r="AU88" s="19" t="n">
        <f aca="false">MIN(AM88,MAX(0,AO88-(AN88)))</f>
        <v>0</v>
      </c>
      <c r="AV88" s="19" t="n">
        <f aca="false">MIN(AN88,MAX(0,AO88-(0)))</f>
        <v>0</v>
      </c>
      <c r="AW88" s="19" t="n">
        <f aca="false">AH88-AP88</f>
        <v>0</v>
      </c>
      <c r="AX88" s="19" t="n">
        <f aca="false">AI88-AQ88</f>
        <v>18.8996998368127</v>
      </c>
      <c r="AY88" s="19" t="n">
        <f aca="false">AJ88-AR88</f>
        <v>35</v>
      </c>
      <c r="AZ88" s="19" t="n">
        <f aca="false">AK88-AS88</f>
        <v>17.5</v>
      </c>
      <c r="BA88" s="19" t="n">
        <f aca="false">AL88-AT88</f>
        <v>10.5</v>
      </c>
      <c r="BB88" s="19" t="n">
        <f aca="false">AM88-AU88</f>
        <v>7</v>
      </c>
      <c r="BC88" s="19" t="n">
        <f aca="false">AN88-AV88</f>
        <v>7</v>
      </c>
    </row>
    <row r="89" customFormat="false" ht="15" hidden="false" customHeight="false" outlineLevel="0" collapsed="false">
      <c r="B89" s="18" t="n">
        <v>85</v>
      </c>
      <c r="C89" s="18" t="n">
        <f aca="false">RM_TERM-B89+1</f>
        <v>276</v>
      </c>
      <c r="D89" s="19" t="n">
        <f aca="false">K88</f>
        <v>95.8996998368126</v>
      </c>
      <c r="E89" s="19" t="n">
        <f aca="false">D89*(1-(1-RM_CDR)^(1/12))</f>
        <v>0.08028505744984</v>
      </c>
      <c r="F89" s="19" t="n">
        <f aca="false">D89-E89</f>
        <v>95.8194147793628</v>
      </c>
      <c r="G89" s="19" t="n">
        <f aca="false">IF(F89&gt;0,F89*(RM_WAC/12)/(1-(1+RM_WAC/12)^(-C89)),0)</f>
        <v>0.723481685589702</v>
      </c>
      <c r="H89" s="19" t="n">
        <f aca="false">F89*RM_WAC/12</f>
        <v>0.590886391139404</v>
      </c>
      <c r="I89" s="19" t="n">
        <f aca="false">G89-H89+IF(C89&lt;=1,(F89-(G89-H89)-J89),0)</f>
        <v>0.132595294450298</v>
      </c>
      <c r="J89" s="19" t="n">
        <f aca="false">(F89-(G89-H89))*(1-(1-RM_CPR)^(1/12))</f>
        <v>1.28717402544531</v>
      </c>
      <c r="K89" s="19" t="n">
        <f aca="false">IF(C89&lt;=1,0,(F89-(G89-H89)-J89))</f>
        <v>94.3996454594672</v>
      </c>
      <c r="L89" s="19" t="n">
        <f aca="false">E89*(1-RM_SEV)</f>
        <v>0.056199540214888</v>
      </c>
      <c r="M89" s="19" t="n">
        <f aca="false">E89-L89</f>
        <v>0.024085517234952</v>
      </c>
      <c r="N89" s="19" t="n">
        <f aca="false">H89-D89*(RM_SERV+RM_TR)/12</f>
        <v>0.570108122841428</v>
      </c>
      <c r="O89" s="19" t="n">
        <f aca="false">T89*RM_A1_CP/12+U89*RM_A2_CP/12+V89*RM_A3_CP/12+W89*RM_M1_CP/12+X89*RM_B1_CP/12+Y89*RM_B2_CP/12+Z89*RM_B3_CP/12</f>
        <v>0.486673524197663</v>
      </c>
      <c r="P89" s="19" t="n">
        <f aca="false">MAX(0,N89-O89)</f>
        <v>0.0834345986437652</v>
      </c>
      <c r="Q89" s="19" t="n">
        <f aca="false">MIN(P89,M89)</f>
        <v>0.024085517234952</v>
      </c>
      <c r="R89" s="19" t="n">
        <f aca="false">P89-Q89</f>
        <v>0.0593490814088132</v>
      </c>
      <c r="S89" s="19" t="n">
        <f aca="false">I89+J89+L89+Q89</f>
        <v>1.50005437734545</v>
      </c>
      <c r="T89" s="19" t="n">
        <f aca="false">AW88</f>
        <v>0</v>
      </c>
      <c r="U89" s="19" t="n">
        <f aca="false">AX88</f>
        <v>18.8996998368127</v>
      </c>
      <c r="V89" s="19" t="n">
        <f aca="false">AY88</f>
        <v>35</v>
      </c>
      <c r="W89" s="19" t="n">
        <f aca="false">AZ88</f>
        <v>17.5</v>
      </c>
      <c r="X89" s="19" t="n">
        <f aca="false">BA88</f>
        <v>10.5</v>
      </c>
      <c r="Y89" s="19" t="n">
        <f aca="false">BB88</f>
        <v>7</v>
      </c>
      <c r="Z89" s="19" t="n">
        <f aca="false">BC88</f>
        <v>7</v>
      </c>
      <c r="AA89" s="19" t="n">
        <f aca="false">MIN(T89,MAX(0,S89-(0)))</f>
        <v>0</v>
      </c>
      <c r="AB89" s="19" t="n">
        <f aca="false">MIN(U89,MAX(0,S89-(T89)))</f>
        <v>1.50005437734545</v>
      </c>
      <c r="AC89" s="19" t="n">
        <f aca="false">MIN(V89,MAX(0,S89-(T89+U89)))</f>
        <v>0</v>
      </c>
      <c r="AD89" s="19" t="n">
        <f aca="false">MIN(W89,MAX(0,S89-(T89+U89+V89)))</f>
        <v>0</v>
      </c>
      <c r="AE89" s="19" t="n">
        <f aca="false">MIN(X89,MAX(0,S89-(T89+U89+V89+W89)))</f>
        <v>0</v>
      </c>
      <c r="AF89" s="19" t="n">
        <f aca="false">MIN(Y89,MAX(0,S89-(T89+U89+V89+W89+X89)))</f>
        <v>0</v>
      </c>
      <c r="AG89" s="19" t="n">
        <f aca="false">MIN(Z89,MAX(0,S89-(T89+U89+V89+W89+X89+Y89)))</f>
        <v>0</v>
      </c>
      <c r="AH89" s="19" t="n">
        <f aca="false">T89-AA89</f>
        <v>0</v>
      </c>
      <c r="AI89" s="19" t="n">
        <f aca="false">U89-AB89</f>
        <v>17.3996454594673</v>
      </c>
      <c r="AJ89" s="19" t="n">
        <f aca="false">V89-AC89</f>
        <v>35</v>
      </c>
      <c r="AK89" s="19" t="n">
        <f aca="false">W89-AD89</f>
        <v>17.5</v>
      </c>
      <c r="AL89" s="19" t="n">
        <f aca="false">X89-AE89</f>
        <v>10.5</v>
      </c>
      <c r="AM89" s="19" t="n">
        <f aca="false">Y89-AF89</f>
        <v>7</v>
      </c>
      <c r="AN89" s="19" t="n">
        <f aca="false">Z89-AG89</f>
        <v>7</v>
      </c>
      <c r="AO89" s="19" t="n">
        <f aca="false">M89-Q89</f>
        <v>0</v>
      </c>
      <c r="AP89" s="19" t="n">
        <f aca="false">MIN(AH89,MAX(0,AO89-(AI89+AJ89+AK89+AL89+AM89+AN89)))</f>
        <v>0</v>
      </c>
      <c r="AQ89" s="19" t="n">
        <f aca="false">MIN(AI89,MAX(0,AO89-(AJ89+AK89+AL89+AM89+AN89)))</f>
        <v>0</v>
      </c>
      <c r="AR89" s="19" t="n">
        <f aca="false">MIN(AJ89,MAX(0,AO89-(AK89+AL89+AM89+AN89)))</f>
        <v>0</v>
      </c>
      <c r="AS89" s="19" t="n">
        <f aca="false">MIN(AK89,MAX(0,AO89-(AL89+AM89+AN89)))</f>
        <v>0</v>
      </c>
      <c r="AT89" s="19" t="n">
        <f aca="false">MIN(AL89,MAX(0,AO89-(AM89+AN89)))</f>
        <v>0</v>
      </c>
      <c r="AU89" s="19" t="n">
        <f aca="false">MIN(AM89,MAX(0,AO89-(AN89)))</f>
        <v>0</v>
      </c>
      <c r="AV89" s="19" t="n">
        <f aca="false">MIN(AN89,MAX(0,AO89-(0)))</f>
        <v>0</v>
      </c>
      <c r="AW89" s="19" t="n">
        <f aca="false">AH89-AP89</f>
        <v>0</v>
      </c>
      <c r="AX89" s="19" t="n">
        <f aca="false">AI89-AQ89</f>
        <v>17.3996454594673</v>
      </c>
      <c r="AY89" s="19" t="n">
        <f aca="false">AJ89-AR89</f>
        <v>35</v>
      </c>
      <c r="AZ89" s="19" t="n">
        <f aca="false">AK89-AS89</f>
        <v>17.5</v>
      </c>
      <c r="BA89" s="19" t="n">
        <f aca="false">AL89-AT89</f>
        <v>10.5</v>
      </c>
      <c r="BB89" s="19" t="n">
        <f aca="false">AM89-AU89</f>
        <v>7</v>
      </c>
      <c r="BC89" s="19" t="n">
        <f aca="false">AN89-AV89</f>
        <v>7</v>
      </c>
    </row>
    <row r="90" customFormat="false" ht="15" hidden="false" customHeight="false" outlineLevel="0" collapsed="false">
      <c r="B90" s="18" t="n">
        <v>86</v>
      </c>
      <c r="C90" s="18" t="n">
        <f aca="false">RM_TERM-B90+1</f>
        <v>275</v>
      </c>
      <c r="D90" s="19" t="n">
        <f aca="false">K89</f>
        <v>94.3996454594672</v>
      </c>
      <c r="E90" s="19" t="n">
        <f aca="false">D90*(1-(1-RM_CDR)^(1/12))</f>
        <v>0.0790292458876766</v>
      </c>
      <c r="F90" s="19" t="n">
        <f aca="false">D90-E90</f>
        <v>94.3206162135795</v>
      </c>
      <c r="G90" s="19" t="n">
        <f aca="false">IF(F90&gt;0,F90*(RM_WAC/12)/(1-(1+RM_WAC/12)^(-C90)),0)</f>
        <v>0.713151913412898</v>
      </c>
      <c r="H90" s="19" t="n">
        <f aca="false">F90*RM_WAC/12</f>
        <v>0.58164379998374</v>
      </c>
      <c r="I90" s="19" t="n">
        <f aca="false">G90-H90+IF(C90&lt;=1,(F90-(G90-H90)-J90),0)</f>
        <v>0.131508113429157</v>
      </c>
      <c r="J90" s="19" t="n">
        <f aca="false">(F90-(G90-H90))*(1-(1-RM_CPR)^(1/12))</f>
        <v>1.26702689125842</v>
      </c>
      <c r="K90" s="19" t="n">
        <f aca="false">IF(C90&lt;=1,0,(F90-(G90-H90)-J90))</f>
        <v>92.9220812088919</v>
      </c>
      <c r="L90" s="19" t="n">
        <f aca="false">E90*(1-RM_SEV)</f>
        <v>0.0553204721213736</v>
      </c>
      <c r="M90" s="19" t="n">
        <f aca="false">E90-L90</f>
        <v>0.023708773766303</v>
      </c>
      <c r="N90" s="19" t="n">
        <f aca="false">H90-D90*(RM_SERV+RM_TR)/12</f>
        <v>0.561190543467522</v>
      </c>
      <c r="O90" s="19" t="n">
        <f aca="false">T90*RM_A1_CP/12+U90*RM_A2_CP/12+V90*RM_A3_CP/12+W90*RM_M1_CP/12+X90*RM_B1_CP/12+Y90*RM_B2_CP/12+Z90*RM_B3_CP/12</f>
        <v>0.479298256842381</v>
      </c>
      <c r="P90" s="19" t="n">
        <f aca="false">MAX(0,N90-O90)</f>
        <v>0.0818922866251415</v>
      </c>
      <c r="Q90" s="19" t="n">
        <f aca="false">MIN(P90,M90)</f>
        <v>0.023708773766303</v>
      </c>
      <c r="R90" s="19" t="n">
        <f aca="false">P90-Q90</f>
        <v>0.0581835128588385</v>
      </c>
      <c r="S90" s="19" t="n">
        <f aca="false">I90+J90+L90+Q90</f>
        <v>1.47756425057525</v>
      </c>
      <c r="T90" s="19" t="n">
        <f aca="false">AW89</f>
        <v>0</v>
      </c>
      <c r="U90" s="19" t="n">
        <f aca="false">AX89</f>
        <v>17.3996454594673</v>
      </c>
      <c r="V90" s="19" t="n">
        <f aca="false">AY89</f>
        <v>35</v>
      </c>
      <c r="W90" s="19" t="n">
        <f aca="false">AZ89</f>
        <v>17.5</v>
      </c>
      <c r="X90" s="19" t="n">
        <f aca="false">BA89</f>
        <v>10.5</v>
      </c>
      <c r="Y90" s="19" t="n">
        <f aca="false">BB89</f>
        <v>7</v>
      </c>
      <c r="Z90" s="19" t="n">
        <f aca="false">BC89</f>
        <v>7</v>
      </c>
      <c r="AA90" s="19" t="n">
        <f aca="false">MIN(T90,MAX(0,S90-(0)))</f>
        <v>0</v>
      </c>
      <c r="AB90" s="19" t="n">
        <f aca="false">MIN(U90,MAX(0,S90-(T90)))</f>
        <v>1.47756425057525</v>
      </c>
      <c r="AC90" s="19" t="n">
        <f aca="false">MIN(V90,MAX(0,S90-(T90+U90)))</f>
        <v>0</v>
      </c>
      <c r="AD90" s="19" t="n">
        <f aca="false">MIN(W90,MAX(0,S90-(T90+U90+V90)))</f>
        <v>0</v>
      </c>
      <c r="AE90" s="19" t="n">
        <f aca="false">MIN(X90,MAX(0,S90-(T90+U90+V90+W90)))</f>
        <v>0</v>
      </c>
      <c r="AF90" s="19" t="n">
        <f aca="false">MIN(Y90,MAX(0,S90-(T90+U90+V90+W90+X90)))</f>
        <v>0</v>
      </c>
      <c r="AG90" s="19" t="n">
        <f aca="false">MIN(Z90,MAX(0,S90-(T90+U90+V90+W90+X90+Y90)))</f>
        <v>0</v>
      </c>
      <c r="AH90" s="19" t="n">
        <f aca="false">T90-AA90</f>
        <v>0</v>
      </c>
      <c r="AI90" s="19" t="n">
        <f aca="false">U90-AB90</f>
        <v>15.9220812088921</v>
      </c>
      <c r="AJ90" s="19" t="n">
        <f aca="false">V90-AC90</f>
        <v>35</v>
      </c>
      <c r="AK90" s="19" t="n">
        <f aca="false">W90-AD90</f>
        <v>17.5</v>
      </c>
      <c r="AL90" s="19" t="n">
        <f aca="false">X90-AE90</f>
        <v>10.5</v>
      </c>
      <c r="AM90" s="19" t="n">
        <f aca="false">Y90-AF90</f>
        <v>7</v>
      </c>
      <c r="AN90" s="19" t="n">
        <f aca="false">Z90-AG90</f>
        <v>7</v>
      </c>
      <c r="AO90" s="19" t="n">
        <f aca="false">M90-Q90</f>
        <v>0</v>
      </c>
      <c r="AP90" s="19" t="n">
        <f aca="false">MIN(AH90,MAX(0,AO90-(AI90+AJ90+AK90+AL90+AM90+AN90)))</f>
        <v>0</v>
      </c>
      <c r="AQ90" s="19" t="n">
        <f aca="false">MIN(AI90,MAX(0,AO90-(AJ90+AK90+AL90+AM90+AN90)))</f>
        <v>0</v>
      </c>
      <c r="AR90" s="19" t="n">
        <f aca="false">MIN(AJ90,MAX(0,AO90-(AK90+AL90+AM90+AN90)))</f>
        <v>0</v>
      </c>
      <c r="AS90" s="19" t="n">
        <f aca="false">MIN(AK90,MAX(0,AO90-(AL90+AM90+AN90)))</f>
        <v>0</v>
      </c>
      <c r="AT90" s="19" t="n">
        <f aca="false">MIN(AL90,MAX(0,AO90-(AM90+AN90)))</f>
        <v>0</v>
      </c>
      <c r="AU90" s="19" t="n">
        <f aca="false">MIN(AM90,MAX(0,AO90-(AN90)))</f>
        <v>0</v>
      </c>
      <c r="AV90" s="19" t="n">
        <f aca="false">MIN(AN90,MAX(0,AO90-(0)))</f>
        <v>0</v>
      </c>
      <c r="AW90" s="19" t="n">
        <f aca="false">AH90-AP90</f>
        <v>0</v>
      </c>
      <c r="AX90" s="19" t="n">
        <f aca="false">AI90-AQ90</f>
        <v>15.9220812088921</v>
      </c>
      <c r="AY90" s="19" t="n">
        <f aca="false">AJ90-AR90</f>
        <v>35</v>
      </c>
      <c r="AZ90" s="19" t="n">
        <f aca="false">AK90-AS90</f>
        <v>17.5</v>
      </c>
      <c r="BA90" s="19" t="n">
        <f aca="false">AL90-AT90</f>
        <v>10.5</v>
      </c>
      <c r="BB90" s="19" t="n">
        <f aca="false">AM90-AU90</f>
        <v>7</v>
      </c>
      <c r="BC90" s="19" t="n">
        <f aca="false">AN90-AV90</f>
        <v>7</v>
      </c>
    </row>
    <row r="91" customFormat="false" ht="15" hidden="false" customHeight="false" outlineLevel="0" collapsed="false">
      <c r="B91" s="18" t="n">
        <v>87</v>
      </c>
      <c r="C91" s="18" t="n">
        <f aca="false">RM_TERM-B91+1</f>
        <v>274</v>
      </c>
      <c r="D91" s="19" t="n">
        <f aca="false">K90</f>
        <v>92.9220812088919</v>
      </c>
      <c r="E91" s="19" t="n">
        <f aca="false">D91*(1-(1-RM_CDR)^(1/12))</f>
        <v>0.0777922625504491</v>
      </c>
      <c r="F91" s="19" t="n">
        <f aca="false">D91-E91</f>
        <v>92.8442889463415</v>
      </c>
      <c r="G91" s="19" t="n">
        <f aca="false">IF(F91&gt;0,F91*(RM_WAC/12)/(1-(1+RM_WAC/12)^(-C91)),0)</f>
        <v>0.702969628305013</v>
      </c>
      <c r="H91" s="19" t="n">
        <f aca="false">F91*RM_WAC/12</f>
        <v>0.572539781835773</v>
      </c>
      <c r="I91" s="19" t="n">
        <f aca="false">G91-H91+IF(C91&lt;=1,(F91-(G91-H91)-J91),0)</f>
        <v>0.130429846469241</v>
      </c>
      <c r="J91" s="19" t="n">
        <f aca="false">(F91-(G91-H91))*(1-(1-RM_CPR)^(1/12))</f>
        <v>1.24718191987736</v>
      </c>
      <c r="K91" s="19" t="n">
        <f aca="false">IF(C91&lt;=1,0,(F91-(G91-H91)-J91))</f>
        <v>91.4666771799949</v>
      </c>
      <c r="L91" s="19" t="n">
        <f aca="false">E91*(1-RM_SEV)</f>
        <v>0.0544545837853143</v>
      </c>
      <c r="M91" s="19" t="n">
        <f aca="false">E91-L91</f>
        <v>0.0233376787651347</v>
      </c>
      <c r="N91" s="19" t="n">
        <f aca="false">H91-D91*(RM_SERV+RM_TR)/12</f>
        <v>0.552406664240513</v>
      </c>
      <c r="O91" s="19" t="n">
        <f aca="false">T91*RM_A1_CP/12+U91*RM_A2_CP/12+V91*RM_A3_CP/12+W91*RM_M1_CP/12+X91*RM_B1_CP/12+Y91*RM_B2_CP/12+Z91*RM_B3_CP/12</f>
        <v>0.472033565943719</v>
      </c>
      <c r="P91" s="19" t="n">
        <f aca="false">MAX(0,N91-O91)</f>
        <v>0.0803730982967933</v>
      </c>
      <c r="Q91" s="19" t="n">
        <f aca="false">MIN(P91,M91)</f>
        <v>0.0233376787651347</v>
      </c>
      <c r="R91" s="19" t="n">
        <f aca="false">P91-Q91</f>
        <v>0.0570354195316586</v>
      </c>
      <c r="S91" s="19" t="n">
        <f aca="false">I91+J91+L91+Q91</f>
        <v>1.45540402889705</v>
      </c>
      <c r="T91" s="19" t="n">
        <f aca="false">AW90</f>
        <v>0</v>
      </c>
      <c r="U91" s="19" t="n">
        <f aca="false">AX90</f>
        <v>15.9220812088921</v>
      </c>
      <c r="V91" s="19" t="n">
        <f aca="false">AY90</f>
        <v>35</v>
      </c>
      <c r="W91" s="19" t="n">
        <f aca="false">AZ90</f>
        <v>17.5</v>
      </c>
      <c r="X91" s="19" t="n">
        <f aca="false">BA90</f>
        <v>10.5</v>
      </c>
      <c r="Y91" s="19" t="n">
        <f aca="false">BB90</f>
        <v>7</v>
      </c>
      <c r="Z91" s="19" t="n">
        <f aca="false">BC90</f>
        <v>7</v>
      </c>
      <c r="AA91" s="19" t="n">
        <f aca="false">MIN(T91,MAX(0,S91-(0)))</f>
        <v>0</v>
      </c>
      <c r="AB91" s="19" t="n">
        <f aca="false">MIN(U91,MAX(0,S91-(T91)))</f>
        <v>1.45540402889705</v>
      </c>
      <c r="AC91" s="19" t="n">
        <f aca="false">MIN(V91,MAX(0,S91-(T91+U91)))</f>
        <v>0</v>
      </c>
      <c r="AD91" s="19" t="n">
        <f aca="false">MIN(W91,MAX(0,S91-(T91+U91+V91)))</f>
        <v>0</v>
      </c>
      <c r="AE91" s="19" t="n">
        <f aca="false">MIN(X91,MAX(0,S91-(T91+U91+V91+W91)))</f>
        <v>0</v>
      </c>
      <c r="AF91" s="19" t="n">
        <f aca="false">MIN(Y91,MAX(0,S91-(T91+U91+V91+W91+X91)))</f>
        <v>0</v>
      </c>
      <c r="AG91" s="19" t="n">
        <f aca="false">MIN(Z91,MAX(0,S91-(T91+U91+V91+W91+X91+Y91)))</f>
        <v>0</v>
      </c>
      <c r="AH91" s="19" t="n">
        <f aca="false">T91-AA91</f>
        <v>0</v>
      </c>
      <c r="AI91" s="19" t="n">
        <f aca="false">U91-AB91</f>
        <v>14.466677179995</v>
      </c>
      <c r="AJ91" s="19" t="n">
        <f aca="false">V91-AC91</f>
        <v>35</v>
      </c>
      <c r="AK91" s="19" t="n">
        <f aca="false">W91-AD91</f>
        <v>17.5</v>
      </c>
      <c r="AL91" s="19" t="n">
        <f aca="false">X91-AE91</f>
        <v>10.5</v>
      </c>
      <c r="AM91" s="19" t="n">
        <f aca="false">Y91-AF91</f>
        <v>7</v>
      </c>
      <c r="AN91" s="19" t="n">
        <f aca="false">Z91-AG91</f>
        <v>7</v>
      </c>
      <c r="AO91" s="19" t="n">
        <f aca="false">M91-Q91</f>
        <v>0</v>
      </c>
      <c r="AP91" s="19" t="n">
        <f aca="false">MIN(AH91,MAX(0,AO91-(AI91+AJ91+AK91+AL91+AM91+AN91)))</f>
        <v>0</v>
      </c>
      <c r="AQ91" s="19" t="n">
        <f aca="false">MIN(AI91,MAX(0,AO91-(AJ91+AK91+AL91+AM91+AN91)))</f>
        <v>0</v>
      </c>
      <c r="AR91" s="19" t="n">
        <f aca="false">MIN(AJ91,MAX(0,AO91-(AK91+AL91+AM91+AN91)))</f>
        <v>0</v>
      </c>
      <c r="AS91" s="19" t="n">
        <f aca="false">MIN(AK91,MAX(0,AO91-(AL91+AM91+AN91)))</f>
        <v>0</v>
      </c>
      <c r="AT91" s="19" t="n">
        <f aca="false">MIN(AL91,MAX(0,AO91-(AM91+AN91)))</f>
        <v>0</v>
      </c>
      <c r="AU91" s="19" t="n">
        <f aca="false">MIN(AM91,MAX(0,AO91-(AN91)))</f>
        <v>0</v>
      </c>
      <c r="AV91" s="19" t="n">
        <f aca="false">MIN(AN91,MAX(0,AO91-(0)))</f>
        <v>0</v>
      </c>
      <c r="AW91" s="19" t="n">
        <f aca="false">AH91-AP91</f>
        <v>0</v>
      </c>
      <c r="AX91" s="19" t="n">
        <f aca="false">AI91-AQ91</f>
        <v>14.466677179995</v>
      </c>
      <c r="AY91" s="19" t="n">
        <f aca="false">AJ91-AR91</f>
        <v>35</v>
      </c>
      <c r="AZ91" s="19" t="n">
        <f aca="false">AK91-AS91</f>
        <v>17.5</v>
      </c>
      <c r="BA91" s="19" t="n">
        <f aca="false">AL91-AT91</f>
        <v>10.5</v>
      </c>
      <c r="BB91" s="19" t="n">
        <f aca="false">AM91-AU91</f>
        <v>7</v>
      </c>
      <c r="BC91" s="19" t="n">
        <f aca="false">AN91-AV91</f>
        <v>7</v>
      </c>
    </row>
    <row r="92" customFormat="false" ht="15" hidden="false" customHeight="false" outlineLevel="0" collapsed="false">
      <c r="B92" s="18" t="n">
        <v>88</v>
      </c>
      <c r="C92" s="18" t="n">
        <f aca="false">RM_TERM-B92+1</f>
        <v>273</v>
      </c>
      <c r="D92" s="19" t="n">
        <f aca="false">K91</f>
        <v>91.4666771799949</v>
      </c>
      <c r="E92" s="19" t="n">
        <f aca="false">D92*(1-(1-RM_CDR)^(1/12))</f>
        <v>0.0765738312490836</v>
      </c>
      <c r="F92" s="19" t="n">
        <f aca="false">D92-E92</f>
        <v>91.3901033487458</v>
      </c>
      <c r="G92" s="19" t="n">
        <f aca="false">IF(F92&gt;0,F92*(RM_WAC/12)/(1-(1+RM_WAC/12)^(-C92)),0)</f>
        <v>0.692932724465927</v>
      </c>
      <c r="H92" s="19" t="n">
        <f aca="false">F92*RM_WAC/12</f>
        <v>0.563572303983933</v>
      </c>
      <c r="I92" s="19" t="n">
        <f aca="false">G92-H92+IF(C92&lt;=1,(F92-(G92-H92)-J92),0)</f>
        <v>0.129360420481995</v>
      </c>
      <c r="J92" s="19" t="n">
        <f aca="false">(F92-(G92-H92))*(1-(1-RM_CPR)^(1/12))</f>
        <v>1.2276346781348</v>
      </c>
      <c r="K92" s="19" t="n">
        <f aca="false">IF(C92&lt;=1,0,(F92-(G92-H92)-J92))</f>
        <v>90.033108250129</v>
      </c>
      <c r="L92" s="19" t="n">
        <f aca="false">E92*(1-RM_SEV)</f>
        <v>0.0536016818743585</v>
      </c>
      <c r="M92" s="19" t="n">
        <f aca="false">E92-L92</f>
        <v>0.0229721493747251</v>
      </c>
      <c r="N92" s="19" t="n">
        <f aca="false">H92-D92*(RM_SERV+RM_TR)/12</f>
        <v>0.543754523928267</v>
      </c>
      <c r="O92" s="19" t="n">
        <f aca="false">T92*RM_A1_CP/12+U92*RM_A2_CP/12+V92*RM_A3_CP/12+W92*RM_M1_CP/12+X92*RM_B1_CP/12+Y92*RM_B2_CP/12+Z92*RM_B3_CP/12</f>
        <v>0.464877829468309</v>
      </c>
      <c r="P92" s="19" t="n">
        <f aca="false">MAX(0,N92-O92)</f>
        <v>0.0788766944599582</v>
      </c>
      <c r="Q92" s="19" t="n">
        <f aca="false">MIN(P92,M92)</f>
        <v>0.0229721493747251</v>
      </c>
      <c r="R92" s="19" t="n">
        <f aca="false">P92-Q92</f>
        <v>0.0559045450852331</v>
      </c>
      <c r="S92" s="19" t="n">
        <f aca="false">I92+J92+L92+Q92</f>
        <v>1.43356892986587</v>
      </c>
      <c r="T92" s="19" t="n">
        <f aca="false">AW91</f>
        <v>0</v>
      </c>
      <c r="U92" s="19" t="n">
        <f aca="false">AX91</f>
        <v>14.466677179995</v>
      </c>
      <c r="V92" s="19" t="n">
        <f aca="false">AY91</f>
        <v>35</v>
      </c>
      <c r="W92" s="19" t="n">
        <f aca="false">AZ91</f>
        <v>17.5</v>
      </c>
      <c r="X92" s="19" t="n">
        <f aca="false">BA91</f>
        <v>10.5</v>
      </c>
      <c r="Y92" s="19" t="n">
        <f aca="false">BB91</f>
        <v>7</v>
      </c>
      <c r="Z92" s="19" t="n">
        <f aca="false">BC91</f>
        <v>7</v>
      </c>
      <c r="AA92" s="19" t="n">
        <f aca="false">MIN(T92,MAX(0,S92-(0)))</f>
        <v>0</v>
      </c>
      <c r="AB92" s="19" t="n">
        <f aca="false">MIN(U92,MAX(0,S92-(T92)))</f>
        <v>1.43356892986587</v>
      </c>
      <c r="AC92" s="19" t="n">
        <f aca="false">MIN(V92,MAX(0,S92-(T92+U92)))</f>
        <v>0</v>
      </c>
      <c r="AD92" s="19" t="n">
        <f aca="false">MIN(W92,MAX(0,S92-(T92+U92+V92)))</f>
        <v>0</v>
      </c>
      <c r="AE92" s="19" t="n">
        <f aca="false">MIN(X92,MAX(0,S92-(T92+U92+V92+W92)))</f>
        <v>0</v>
      </c>
      <c r="AF92" s="19" t="n">
        <f aca="false">MIN(Y92,MAX(0,S92-(T92+U92+V92+W92+X92)))</f>
        <v>0</v>
      </c>
      <c r="AG92" s="19" t="n">
        <f aca="false">MIN(Z92,MAX(0,S92-(T92+U92+V92+W92+X92+Y92)))</f>
        <v>0</v>
      </c>
      <c r="AH92" s="19" t="n">
        <f aca="false">T92-AA92</f>
        <v>0</v>
      </c>
      <c r="AI92" s="19" t="n">
        <f aca="false">U92-AB92</f>
        <v>13.0331082501291</v>
      </c>
      <c r="AJ92" s="19" t="n">
        <f aca="false">V92-AC92</f>
        <v>35</v>
      </c>
      <c r="AK92" s="19" t="n">
        <f aca="false">W92-AD92</f>
        <v>17.5</v>
      </c>
      <c r="AL92" s="19" t="n">
        <f aca="false">X92-AE92</f>
        <v>10.5</v>
      </c>
      <c r="AM92" s="19" t="n">
        <f aca="false">Y92-AF92</f>
        <v>7</v>
      </c>
      <c r="AN92" s="19" t="n">
        <f aca="false">Z92-AG92</f>
        <v>7</v>
      </c>
      <c r="AO92" s="19" t="n">
        <f aca="false">M92-Q92</f>
        <v>0</v>
      </c>
      <c r="AP92" s="19" t="n">
        <f aca="false">MIN(AH92,MAX(0,AO92-(AI92+AJ92+AK92+AL92+AM92+AN92)))</f>
        <v>0</v>
      </c>
      <c r="AQ92" s="19" t="n">
        <f aca="false">MIN(AI92,MAX(0,AO92-(AJ92+AK92+AL92+AM92+AN92)))</f>
        <v>0</v>
      </c>
      <c r="AR92" s="19" t="n">
        <f aca="false">MIN(AJ92,MAX(0,AO92-(AK92+AL92+AM92+AN92)))</f>
        <v>0</v>
      </c>
      <c r="AS92" s="19" t="n">
        <f aca="false">MIN(AK92,MAX(0,AO92-(AL92+AM92+AN92)))</f>
        <v>0</v>
      </c>
      <c r="AT92" s="19" t="n">
        <f aca="false">MIN(AL92,MAX(0,AO92-(AM92+AN92)))</f>
        <v>0</v>
      </c>
      <c r="AU92" s="19" t="n">
        <f aca="false">MIN(AM92,MAX(0,AO92-(AN92)))</f>
        <v>0</v>
      </c>
      <c r="AV92" s="19" t="n">
        <f aca="false">MIN(AN92,MAX(0,AO92-(0)))</f>
        <v>0</v>
      </c>
      <c r="AW92" s="19" t="n">
        <f aca="false">AH92-AP92</f>
        <v>0</v>
      </c>
      <c r="AX92" s="19" t="n">
        <f aca="false">AI92-AQ92</f>
        <v>13.0331082501291</v>
      </c>
      <c r="AY92" s="19" t="n">
        <f aca="false">AJ92-AR92</f>
        <v>35</v>
      </c>
      <c r="AZ92" s="19" t="n">
        <f aca="false">AK92-AS92</f>
        <v>17.5</v>
      </c>
      <c r="BA92" s="19" t="n">
        <f aca="false">AL92-AT92</f>
        <v>10.5</v>
      </c>
      <c r="BB92" s="19" t="n">
        <f aca="false">AM92-AU92</f>
        <v>7</v>
      </c>
      <c r="BC92" s="19" t="n">
        <f aca="false">AN92-AV92</f>
        <v>7</v>
      </c>
    </row>
    <row r="93" customFormat="false" ht="15" hidden="false" customHeight="false" outlineLevel="0" collapsed="false">
      <c r="B93" s="18" t="n">
        <v>89</v>
      </c>
      <c r="C93" s="18" t="n">
        <f aca="false">RM_TERM-B93+1</f>
        <v>272</v>
      </c>
      <c r="D93" s="19" t="n">
        <f aca="false">K92</f>
        <v>90.033108250129</v>
      </c>
      <c r="E93" s="19" t="n">
        <f aca="false">D93*(1-(1-RM_CDR)^(1/12))</f>
        <v>0.0753736797982611</v>
      </c>
      <c r="F93" s="19" t="n">
        <f aca="false">D93-E93</f>
        <v>89.9577345703308</v>
      </c>
      <c r="G93" s="19" t="n">
        <f aca="false">IF(F93&gt;0,F93*(RM_WAC/12)/(1-(1+RM_WAC/12)^(-C93)),0)</f>
        <v>0.683039126161844</v>
      </c>
      <c r="H93" s="19" t="n">
        <f aca="false">F93*RM_WAC/12</f>
        <v>0.554739363183706</v>
      </c>
      <c r="I93" s="19" t="n">
        <f aca="false">G93-H93+IF(C93&lt;=1,(F93-(G93-H93)-J93),0)</f>
        <v>0.128299762978138</v>
      </c>
      <c r="J93" s="19" t="n">
        <f aca="false">(F93-(G93-H93))*(1-(1-RM_CPR)^(1/12))</f>
        <v>1.20838079713464</v>
      </c>
      <c r="K93" s="19" t="n">
        <f aca="false">IF(C93&lt;=1,0,(F93-(G93-H93)-J93))</f>
        <v>88.621054010218</v>
      </c>
      <c r="L93" s="19" t="n">
        <f aca="false">E93*(1-RM_SEV)</f>
        <v>0.0527615758587828</v>
      </c>
      <c r="M93" s="19" t="n">
        <f aca="false">E93-L93</f>
        <v>0.0226121039394783</v>
      </c>
      <c r="N93" s="19" t="n">
        <f aca="false">H93-D93*(RM_SERV+RM_TR)/12</f>
        <v>0.535232189729512</v>
      </c>
      <c r="O93" s="19" t="n">
        <f aca="false">T93*RM_A1_CP/12+U93*RM_A2_CP/12+V93*RM_A3_CP/12+W93*RM_M1_CP/12+X93*RM_B1_CP/12+Y93*RM_B2_CP/12+Z93*RM_B3_CP/12</f>
        <v>0.457829448896468</v>
      </c>
      <c r="P93" s="19" t="n">
        <f aca="false">MAX(0,N93-O93)</f>
        <v>0.0774027408330435</v>
      </c>
      <c r="Q93" s="19" t="n">
        <f aca="false">MIN(P93,M93)</f>
        <v>0.0226121039394783</v>
      </c>
      <c r="R93" s="19" t="n">
        <f aca="false">P93-Q93</f>
        <v>0.0547906368935652</v>
      </c>
      <c r="S93" s="19" t="n">
        <f aca="false">I93+J93+L93+Q93</f>
        <v>1.41205423991104</v>
      </c>
      <c r="T93" s="19" t="n">
        <f aca="false">AW92</f>
        <v>0</v>
      </c>
      <c r="U93" s="19" t="n">
        <f aca="false">AX92</f>
        <v>13.0331082501291</v>
      </c>
      <c r="V93" s="19" t="n">
        <f aca="false">AY92</f>
        <v>35</v>
      </c>
      <c r="W93" s="19" t="n">
        <f aca="false">AZ92</f>
        <v>17.5</v>
      </c>
      <c r="X93" s="19" t="n">
        <f aca="false">BA92</f>
        <v>10.5</v>
      </c>
      <c r="Y93" s="19" t="n">
        <f aca="false">BB92</f>
        <v>7</v>
      </c>
      <c r="Z93" s="19" t="n">
        <f aca="false">BC92</f>
        <v>7</v>
      </c>
      <c r="AA93" s="19" t="n">
        <f aca="false">MIN(T93,MAX(0,S93-(0)))</f>
        <v>0</v>
      </c>
      <c r="AB93" s="19" t="n">
        <f aca="false">MIN(U93,MAX(0,S93-(T93)))</f>
        <v>1.41205423991104</v>
      </c>
      <c r="AC93" s="19" t="n">
        <f aca="false">MIN(V93,MAX(0,S93-(T93+U93)))</f>
        <v>0</v>
      </c>
      <c r="AD93" s="19" t="n">
        <f aca="false">MIN(W93,MAX(0,S93-(T93+U93+V93)))</f>
        <v>0</v>
      </c>
      <c r="AE93" s="19" t="n">
        <f aca="false">MIN(X93,MAX(0,S93-(T93+U93+V93+W93)))</f>
        <v>0</v>
      </c>
      <c r="AF93" s="19" t="n">
        <f aca="false">MIN(Y93,MAX(0,S93-(T93+U93+V93+W93+X93)))</f>
        <v>0</v>
      </c>
      <c r="AG93" s="19" t="n">
        <f aca="false">MIN(Z93,MAX(0,S93-(T93+U93+V93+W93+X93+Y93)))</f>
        <v>0</v>
      </c>
      <c r="AH93" s="19" t="n">
        <f aca="false">T93-AA93</f>
        <v>0</v>
      </c>
      <c r="AI93" s="19" t="n">
        <f aca="false">U93-AB93</f>
        <v>11.6210540102181</v>
      </c>
      <c r="AJ93" s="19" t="n">
        <f aca="false">V93-AC93</f>
        <v>35</v>
      </c>
      <c r="AK93" s="19" t="n">
        <f aca="false">W93-AD93</f>
        <v>17.5</v>
      </c>
      <c r="AL93" s="19" t="n">
        <f aca="false">X93-AE93</f>
        <v>10.5</v>
      </c>
      <c r="AM93" s="19" t="n">
        <f aca="false">Y93-AF93</f>
        <v>7</v>
      </c>
      <c r="AN93" s="19" t="n">
        <f aca="false">Z93-AG93</f>
        <v>7</v>
      </c>
      <c r="AO93" s="19" t="n">
        <f aca="false">M93-Q93</f>
        <v>0</v>
      </c>
      <c r="AP93" s="19" t="n">
        <f aca="false">MIN(AH93,MAX(0,AO93-(AI93+AJ93+AK93+AL93+AM93+AN93)))</f>
        <v>0</v>
      </c>
      <c r="AQ93" s="19" t="n">
        <f aca="false">MIN(AI93,MAX(0,AO93-(AJ93+AK93+AL93+AM93+AN93)))</f>
        <v>0</v>
      </c>
      <c r="AR93" s="19" t="n">
        <f aca="false">MIN(AJ93,MAX(0,AO93-(AK93+AL93+AM93+AN93)))</f>
        <v>0</v>
      </c>
      <c r="AS93" s="19" t="n">
        <f aca="false">MIN(AK93,MAX(0,AO93-(AL93+AM93+AN93)))</f>
        <v>0</v>
      </c>
      <c r="AT93" s="19" t="n">
        <f aca="false">MIN(AL93,MAX(0,AO93-(AM93+AN93)))</f>
        <v>0</v>
      </c>
      <c r="AU93" s="19" t="n">
        <f aca="false">MIN(AM93,MAX(0,AO93-(AN93)))</f>
        <v>0</v>
      </c>
      <c r="AV93" s="19" t="n">
        <f aca="false">MIN(AN93,MAX(0,AO93-(0)))</f>
        <v>0</v>
      </c>
      <c r="AW93" s="19" t="n">
        <f aca="false">AH93-AP93</f>
        <v>0</v>
      </c>
      <c r="AX93" s="19" t="n">
        <f aca="false">AI93-AQ93</f>
        <v>11.6210540102181</v>
      </c>
      <c r="AY93" s="19" t="n">
        <f aca="false">AJ93-AR93</f>
        <v>35</v>
      </c>
      <c r="AZ93" s="19" t="n">
        <f aca="false">AK93-AS93</f>
        <v>17.5</v>
      </c>
      <c r="BA93" s="19" t="n">
        <f aca="false">AL93-AT93</f>
        <v>10.5</v>
      </c>
      <c r="BB93" s="19" t="n">
        <f aca="false">AM93-AU93</f>
        <v>7</v>
      </c>
      <c r="BC93" s="19" t="n">
        <f aca="false">AN93-AV93</f>
        <v>7</v>
      </c>
    </row>
    <row r="94" customFormat="false" ht="15" hidden="false" customHeight="false" outlineLevel="0" collapsed="false">
      <c r="B94" s="18" t="n">
        <v>90</v>
      </c>
      <c r="C94" s="18" t="n">
        <f aca="false">RM_TERM-B94+1</f>
        <v>271</v>
      </c>
      <c r="D94" s="19" t="n">
        <f aca="false">K93</f>
        <v>88.621054010218</v>
      </c>
      <c r="E94" s="19" t="n">
        <f aca="false">D94*(1-(1-RM_CDR)^(1/12))</f>
        <v>0.0741915399587574</v>
      </c>
      <c r="F94" s="19" t="n">
        <f aca="false">D94-E94</f>
        <v>88.5468624702592</v>
      </c>
      <c r="G94" s="19" t="n">
        <f aca="false">IF(F94&gt;0,F94*(RM_WAC/12)/(1-(1+RM_WAC/12)^(-C94)),0)</f>
        <v>0.67328678729601</v>
      </c>
      <c r="H94" s="19" t="n">
        <f aca="false">F94*RM_WAC/12</f>
        <v>0.546038985233265</v>
      </c>
      <c r="I94" s="19" t="n">
        <f aca="false">G94-H94+IF(C94&lt;=1,(F94-(G94-H94)-J94),0)</f>
        <v>0.127247802062745</v>
      </c>
      <c r="J94" s="19" t="n">
        <f aca="false">(F94-(G94-H94))*(1-(1-RM_CPR)^(1/12))</f>
        <v>1.18941597132645</v>
      </c>
      <c r="K94" s="19" t="n">
        <f aca="false">IF(C94&lt;=1,0,(F94-(G94-H94)-J94))</f>
        <v>87.23019869687</v>
      </c>
      <c r="L94" s="19" t="n">
        <f aca="false">E94*(1-RM_SEV)</f>
        <v>0.0519340779711301</v>
      </c>
      <c r="M94" s="19" t="n">
        <f aca="false">E94-L94</f>
        <v>0.0222574619876272</v>
      </c>
      <c r="N94" s="19" t="n">
        <f aca="false">H94-D94*(RM_SERV+RM_TR)/12</f>
        <v>0.526837756864385</v>
      </c>
      <c r="O94" s="19" t="n">
        <f aca="false">T94*RM_A1_CP/12+U94*RM_A2_CP/12+V94*RM_A3_CP/12+W94*RM_M1_CP/12+X94*RM_B1_CP/12+Y94*RM_B2_CP/12+Z94*RM_B3_CP/12</f>
        <v>0.450886848883572</v>
      </c>
      <c r="P94" s="19" t="n">
        <f aca="false">MAX(0,N94-O94)</f>
        <v>0.0759509079808122</v>
      </c>
      <c r="Q94" s="19" t="n">
        <f aca="false">MIN(P94,M94)</f>
        <v>0.0222574619876272</v>
      </c>
      <c r="R94" s="19" t="n">
        <f aca="false">P94-Q94</f>
        <v>0.053693445993185</v>
      </c>
      <c r="S94" s="19" t="n">
        <f aca="false">I94+J94+L94+Q94</f>
        <v>1.39085531334795</v>
      </c>
      <c r="T94" s="19" t="n">
        <f aca="false">AW93</f>
        <v>0</v>
      </c>
      <c r="U94" s="19" t="n">
        <f aca="false">AX93</f>
        <v>11.6210540102181</v>
      </c>
      <c r="V94" s="19" t="n">
        <f aca="false">AY93</f>
        <v>35</v>
      </c>
      <c r="W94" s="19" t="n">
        <f aca="false">AZ93</f>
        <v>17.5</v>
      </c>
      <c r="X94" s="19" t="n">
        <f aca="false">BA93</f>
        <v>10.5</v>
      </c>
      <c r="Y94" s="19" t="n">
        <f aca="false">BB93</f>
        <v>7</v>
      </c>
      <c r="Z94" s="19" t="n">
        <f aca="false">BC93</f>
        <v>7</v>
      </c>
      <c r="AA94" s="19" t="n">
        <f aca="false">MIN(T94,MAX(0,S94-(0)))</f>
        <v>0</v>
      </c>
      <c r="AB94" s="19" t="n">
        <f aca="false">MIN(U94,MAX(0,S94-(T94)))</f>
        <v>1.39085531334795</v>
      </c>
      <c r="AC94" s="19" t="n">
        <f aca="false">MIN(V94,MAX(0,S94-(T94+U94)))</f>
        <v>0</v>
      </c>
      <c r="AD94" s="19" t="n">
        <f aca="false">MIN(W94,MAX(0,S94-(T94+U94+V94)))</f>
        <v>0</v>
      </c>
      <c r="AE94" s="19" t="n">
        <f aca="false">MIN(X94,MAX(0,S94-(T94+U94+V94+W94)))</f>
        <v>0</v>
      </c>
      <c r="AF94" s="19" t="n">
        <f aca="false">MIN(Y94,MAX(0,S94-(T94+U94+V94+W94+X94)))</f>
        <v>0</v>
      </c>
      <c r="AG94" s="19" t="n">
        <f aca="false">MIN(Z94,MAX(0,S94-(T94+U94+V94+W94+X94+Y94)))</f>
        <v>0</v>
      </c>
      <c r="AH94" s="19" t="n">
        <f aca="false">T94-AA94</f>
        <v>0</v>
      </c>
      <c r="AI94" s="19" t="n">
        <f aca="false">U94-AB94</f>
        <v>10.2301986968701</v>
      </c>
      <c r="AJ94" s="19" t="n">
        <f aca="false">V94-AC94</f>
        <v>35</v>
      </c>
      <c r="AK94" s="19" t="n">
        <f aca="false">W94-AD94</f>
        <v>17.5</v>
      </c>
      <c r="AL94" s="19" t="n">
        <f aca="false">X94-AE94</f>
        <v>10.5</v>
      </c>
      <c r="AM94" s="19" t="n">
        <f aca="false">Y94-AF94</f>
        <v>7</v>
      </c>
      <c r="AN94" s="19" t="n">
        <f aca="false">Z94-AG94</f>
        <v>7</v>
      </c>
      <c r="AO94" s="19" t="n">
        <f aca="false">M94-Q94</f>
        <v>0</v>
      </c>
      <c r="AP94" s="19" t="n">
        <f aca="false">MIN(AH94,MAX(0,AO94-(AI94+AJ94+AK94+AL94+AM94+AN94)))</f>
        <v>0</v>
      </c>
      <c r="AQ94" s="19" t="n">
        <f aca="false">MIN(AI94,MAX(0,AO94-(AJ94+AK94+AL94+AM94+AN94)))</f>
        <v>0</v>
      </c>
      <c r="AR94" s="19" t="n">
        <f aca="false">MIN(AJ94,MAX(0,AO94-(AK94+AL94+AM94+AN94)))</f>
        <v>0</v>
      </c>
      <c r="AS94" s="19" t="n">
        <f aca="false">MIN(AK94,MAX(0,AO94-(AL94+AM94+AN94)))</f>
        <v>0</v>
      </c>
      <c r="AT94" s="19" t="n">
        <f aca="false">MIN(AL94,MAX(0,AO94-(AM94+AN94)))</f>
        <v>0</v>
      </c>
      <c r="AU94" s="19" t="n">
        <f aca="false">MIN(AM94,MAX(0,AO94-(AN94)))</f>
        <v>0</v>
      </c>
      <c r="AV94" s="19" t="n">
        <f aca="false">MIN(AN94,MAX(0,AO94-(0)))</f>
        <v>0</v>
      </c>
      <c r="AW94" s="19" t="n">
        <f aca="false">AH94-AP94</f>
        <v>0</v>
      </c>
      <c r="AX94" s="19" t="n">
        <f aca="false">AI94-AQ94</f>
        <v>10.2301986968701</v>
      </c>
      <c r="AY94" s="19" t="n">
        <f aca="false">AJ94-AR94</f>
        <v>35</v>
      </c>
      <c r="AZ94" s="19" t="n">
        <f aca="false">AK94-AS94</f>
        <v>17.5</v>
      </c>
      <c r="BA94" s="19" t="n">
        <f aca="false">AL94-AT94</f>
        <v>10.5</v>
      </c>
      <c r="BB94" s="19" t="n">
        <f aca="false">AM94-AU94</f>
        <v>7</v>
      </c>
      <c r="BC94" s="19" t="n">
        <f aca="false">AN94-AV94</f>
        <v>7</v>
      </c>
    </row>
    <row r="95" customFormat="false" ht="15" hidden="false" customHeight="false" outlineLevel="0" collapsed="false">
      <c r="B95" s="18" t="n">
        <v>91</v>
      </c>
      <c r="C95" s="18" t="n">
        <f aca="false">RM_TERM-B95+1</f>
        <v>270</v>
      </c>
      <c r="D95" s="19" t="n">
        <f aca="false">K94</f>
        <v>87.23019869687</v>
      </c>
      <c r="E95" s="19" t="n">
        <f aca="false">D95*(1-(1-RM_CDR)^(1/12))</f>
        <v>0.0730271473806099</v>
      </c>
      <c r="F95" s="19" t="n">
        <f aca="false">D95-E95</f>
        <v>87.1571715494894</v>
      </c>
      <c r="G95" s="19" t="n">
        <f aca="false">IF(F95&gt;0,F95*(RM_WAC/12)/(1-(1+RM_WAC/12)^(-C95)),0)</f>
        <v>0.663673690985561</v>
      </c>
      <c r="H95" s="19" t="n">
        <f aca="false">F95*RM_WAC/12</f>
        <v>0.537469224555185</v>
      </c>
      <c r="I95" s="19" t="n">
        <f aca="false">G95-H95+IF(C95&lt;=1,(F95-(G95-H95)-J95),0)</f>
        <v>0.126204466430376</v>
      </c>
      <c r="J95" s="19" t="n">
        <f aca="false">(F95-(G95-H95))*(1-(1-RM_CPR)^(1/12))</f>
        <v>1.17073595759302</v>
      </c>
      <c r="K95" s="19" t="n">
        <f aca="false">IF(C95&lt;=1,0,(F95-(G95-H95)-J95))</f>
        <v>85.860231125466</v>
      </c>
      <c r="L95" s="19" t="n">
        <f aca="false">E95*(1-RM_SEV)</f>
        <v>0.0511190031664269</v>
      </c>
      <c r="M95" s="19" t="n">
        <f aca="false">E95-L95</f>
        <v>0.021908144214183</v>
      </c>
      <c r="N95" s="19" t="n">
        <f aca="false">H95-D95*(RM_SERV+RM_TR)/12</f>
        <v>0.518569348170863</v>
      </c>
      <c r="O95" s="19" t="n">
        <f aca="false">T95*RM_A1_CP/12+U95*RM_A2_CP/12+V95*RM_A3_CP/12+W95*RM_M1_CP/12+X95*RM_B1_CP/12+Y95*RM_B2_CP/12+Z95*RM_B3_CP/12</f>
        <v>0.444048476926278</v>
      </c>
      <c r="P95" s="19" t="n">
        <f aca="false">MAX(0,N95-O95)</f>
        <v>0.0745208712445847</v>
      </c>
      <c r="Q95" s="19" t="n">
        <f aca="false">MIN(P95,M95)</f>
        <v>0.021908144214183</v>
      </c>
      <c r="R95" s="19" t="n">
        <f aca="false">P95-Q95</f>
        <v>0.0526127270304017</v>
      </c>
      <c r="S95" s="19" t="n">
        <f aca="false">I95+J95+L95+Q95</f>
        <v>1.369967571404</v>
      </c>
      <c r="T95" s="19" t="n">
        <f aca="false">AW94</f>
        <v>0</v>
      </c>
      <c r="U95" s="19" t="n">
        <f aca="false">AX94</f>
        <v>10.2301986968701</v>
      </c>
      <c r="V95" s="19" t="n">
        <f aca="false">AY94</f>
        <v>35</v>
      </c>
      <c r="W95" s="19" t="n">
        <f aca="false">AZ94</f>
        <v>17.5</v>
      </c>
      <c r="X95" s="19" t="n">
        <f aca="false">BA94</f>
        <v>10.5</v>
      </c>
      <c r="Y95" s="19" t="n">
        <f aca="false">BB94</f>
        <v>7</v>
      </c>
      <c r="Z95" s="19" t="n">
        <f aca="false">BC94</f>
        <v>7</v>
      </c>
      <c r="AA95" s="19" t="n">
        <f aca="false">MIN(T95,MAX(0,S95-(0)))</f>
        <v>0</v>
      </c>
      <c r="AB95" s="19" t="n">
        <f aca="false">MIN(U95,MAX(0,S95-(T95)))</f>
        <v>1.369967571404</v>
      </c>
      <c r="AC95" s="19" t="n">
        <f aca="false">MIN(V95,MAX(0,S95-(T95+U95)))</f>
        <v>0</v>
      </c>
      <c r="AD95" s="19" t="n">
        <f aca="false">MIN(W95,MAX(0,S95-(T95+U95+V95)))</f>
        <v>0</v>
      </c>
      <c r="AE95" s="19" t="n">
        <f aca="false">MIN(X95,MAX(0,S95-(T95+U95+V95+W95)))</f>
        <v>0</v>
      </c>
      <c r="AF95" s="19" t="n">
        <f aca="false">MIN(Y95,MAX(0,S95-(T95+U95+V95+W95+X95)))</f>
        <v>0</v>
      </c>
      <c r="AG95" s="19" t="n">
        <f aca="false">MIN(Z95,MAX(0,S95-(T95+U95+V95+W95+X95+Y95)))</f>
        <v>0</v>
      </c>
      <c r="AH95" s="19" t="n">
        <f aca="false">T95-AA95</f>
        <v>0</v>
      </c>
      <c r="AI95" s="19" t="n">
        <f aca="false">U95-AB95</f>
        <v>8.86023112546613</v>
      </c>
      <c r="AJ95" s="19" t="n">
        <f aca="false">V95-AC95</f>
        <v>35</v>
      </c>
      <c r="AK95" s="19" t="n">
        <f aca="false">W95-AD95</f>
        <v>17.5</v>
      </c>
      <c r="AL95" s="19" t="n">
        <f aca="false">X95-AE95</f>
        <v>10.5</v>
      </c>
      <c r="AM95" s="19" t="n">
        <f aca="false">Y95-AF95</f>
        <v>7</v>
      </c>
      <c r="AN95" s="19" t="n">
        <f aca="false">Z95-AG95</f>
        <v>7</v>
      </c>
      <c r="AO95" s="19" t="n">
        <f aca="false">M95-Q95</f>
        <v>0</v>
      </c>
      <c r="AP95" s="19" t="n">
        <f aca="false">MIN(AH95,MAX(0,AO95-(AI95+AJ95+AK95+AL95+AM95+AN95)))</f>
        <v>0</v>
      </c>
      <c r="AQ95" s="19" t="n">
        <f aca="false">MIN(AI95,MAX(0,AO95-(AJ95+AK95+AL95+AM95+AN95)))</f>
        <v>0</v>
      </c>
      <c r="AR95" s="19" t="n">
        <f aca="false">MIN(AJ95,MAX(0,AO95-(AK95+AL95+AM95+AN95)))</f>
        <v>0</v>
      </c>
      <c r="AS95" s="19" t="n">
        <f aca="false">MIN(AK95,MAX(0,AO95-(AL95+AM95+AN95)))</f>
        <v>0</v>
      </c>
      <c r="AT95" s="19" t="n">
        <f aca="false">MIN(AL95,MAX(0,AO95-(AM95+AN95)))</f>
        <v>0</v>
      </c>
      <c r="AU95" s="19" t="n">
        <f aca="false">MIN(AM95,MAX(0,AO95-(AN95)))</f>
        <v>0</v>
      </c>
      <c r="AV95" s="19" t="n">
        <f aca="false">MIN(AN95,MAX(0,AO95-(0)))</f>
        <v>0</v>
      </c>
      <c r="AW95" s="19" t="n">
        <f aca="false">AH95-AP95</f>
        <v>0</v>
      </c>
      <c r="AX95" s="19" t="n">
        <f aca="false">AI95-AQ95</f>
        <v>8.86023112546613</v>
      </c>
      <c r="AY95" s="19" t="n">
        <f aca="false">AJ95-AR95</f>
        <v>35</v>
      </c>
      <c r="AZ95" s="19" t="n">
        <f aca="false">AK95-AS95</f>
        <v>17.5</v>
      </c>
      <c r="BA95" s="19" t="n">
        <f aca="false">AL95-AT95</f>
        <v>10.5</v>
      </c>
      <c r="BB95" s="19" t="n">
        <f aca="false">AM95-AU95</f>
        <v>7</v>
      </c>
      <c r="BC95" s="19" t="n">
        <f aca="false">AN95-AV95</f>
        <v>7</v>
      </c>
    </row>
    <row r="96" customFormat="false" ht="15" hidden="false" customHeight="false" outlineLevel="0" collapsed="false">
      <c r="B96" s="18" t="n">
        <v>92</v>
      </c>
      <c r="C96" s="18" t="n">
        <f aca="false">RM_TERM-B96+1</f>
        <v>269</v>
      </c>
      <c r="D96" s="19" t="n">
        <f aca="false">K95</f>
        <v>85.860231125466</v>
      </c>
      <c r="E96" s="19" t="n">
        <f aca="false">D96*(1-(1-RM_CDR)^(1/12))</f>
        <v>0.071880241547101</v>
      </c>
      <c r="F96" s="19" t="n">
        <f aca="false">D96-E96</f>
        <v>85.7883508839189</v>
      </c>
      <c r="G96" s="19" t="n">
        <f aca="false">IF(F96&gt;0,F96*(RM_WAC/12)/(1-(1+RM_WAC/12)^(-C96)),0)</f>
        <v>0.654197849144406</v>
      </c>
      <c r="H96" s="19" t="n">
        <f aca="false">F96*RM_WAC/12</f>
        <v>0.529028163784167</v>
      </c>
      <c r="I96" s="19" t="n">
        <f aca="false">G96-H96+IF(C96&lt;=1,(F96-(G96-H96)-J96),0)</f>
        <v>0.125169685360239</v>
      </c>
      <c r="J96" s="19" t="n">
        <f aca="false">(F96-(G96-H96))*(1-(1-RM_CPR)^(1/12))</f>
        <v>1.15233657435114</v>
      </c>
      <c r="K96" s="19" t="n">
        <f aca="false">IF(C96&lt;=1,0,(F96-(G96-H96)-J96))</f>
        <v>84.5108446242075</v>
      </c>
      <c r="L96" s="19" t="n">
        <f aca="false">E96*(1-RM_SEV)</f>
        <v>0.0503161690829707</v>
      </c>
      <c r="M96" s="19" t="n">
        <f aca="false">E96-L96</f>
        <v>0.0215640724641303</v>
      </c>
      <c r="N96" s="19" t="n">
        <f aca="false">H96-D96*(RM_SERV+RM_TR)/12</f>
        <v>0.510425113706982</v>
      </c>
      <c r="O96" s="19" t="n">
        <f aca="false">T96*RM_A1_CP/12+U96*RM_A2_CP/12+V96*RM_A3_CP/12+W96*RM_M1_CP/12+X96*RM_B1_CP/12+Y96*RM_B2_CP/12+Z96*RM_B3_CP/12</f>
        <v>0.437312803033542</v>
      </c>
      <c r="P96" s="19" t="n">
        <f aca="false">MAX(0,N96-O96)</f>
        <v>0.0731123106734405</v>
      </c>
      <c r="Q96" s="19" t="n">
        <f aca="false">MIN(P96,M96)</f>
        <v>0.0215640724641303</v>
      </c>
      <c r="R96" s="19" t="n">
        <f aca="false">P96-Q96</f>
        <v>0.0515482382093102</v>
      </c>
      <c r="S96" s="19" t="n">
        <f aca="false">I96+J96+L96+Q96</f>
        <v>1.34938650125848</v>
      </c>
      <c r="T96" s="19" t="n">
        <f aca="false">AW95</f>
        <v>0</v>
      </c>
      <c r="U96" s="19" t="n">
        <f aca="false">AX95</f>
        <v>8.86023112546613</v>
      </c>
      <c r="V96" s="19" t="n">
        <f aca="false">AY95</f>
        <v>35</v>
      </c>
      <c r="W96" s="19" t="n">
        <f aca="false">AZ95</f>
        <v>17.5</v>
      </c>
      <c r="X96" s="19" t="n">
        <f aca="false">BA95</f>
        <v>10.5</v>
      </c>
      <c r="Y96" s="19" t="n">
        <f aca="false">BB95</f>
        <v>7</v>
      </c>
      <c r="Z96" s="19" t="n">
        <f aca="false">BC95</f>
        <v>7</v>
      </c>
      <c r="AA96" s="19" t="n">
        <f aca="false">MIN(T96,MAX(0,S96-(0)))</f>
        <v>0</v>
      </c>
      <c r="AB96" s="19" t="n">
        <f aca="false">MIN(U96,MAX(0,S96-(T96)))</f>
        <v>1.34938650125848</v>
      </c>
      <c r="AC96" s="19" t="n">
        <f aca="false">MIN(V96,MAX(0,S96-(T96+U96)))</f>
        <v>0</v>
      </c>
      <c r="AD96" s="19" t="n">
        <f aca="false">MIN(W96,MAX(0,S96-(T96+U96+V96)))</f>
        <v>0</v>
      </c>
      <c r="AE96" s="19" t="n">
        <f aca="false">MIN(X96,MAX(0,S96-(T96+U96+V96+W96)))</f>
        <v>0</v>
      </c>
      <c r="AF96" s="19" t="n">
        <f aca="false">MIN(Y96,MAX(0,S96-(T96+U96+V96+W96+X96)))</f>
        <v>0</v>
      </c>
      <c r="AG96" s="19" t="n">
        <f aca="false">MIN(Z96,MAX(0,S96-(T96+U96+V96+W96+X96+Y96)))</f>
        <v>0</v>
      </c>
      <c r="AH96" s="19" t="n">
        <f aca="false">T96-AA96</f>
        <v>0</v>
      </c>
      <c r="AI96" s="19" t="n">
        <f aca="false">U96-AB96</f>
        <v>7.51084462420766</v>
      </c>
      <c r="AJ96" s="19" t="n">
        <f aca="false">V96-AC96</f>
        <v>35</v>
      </c>
      <c r="AK96" s="19" t="n">
        <f aca="false">W96-AD96</f>
        <v>17.5</v>
      </c>
      <c r="AL96" s="19" t="n">
        <f aca="false">X96-AE96</f>
        <v>10.5</v>
      </c>
      <c r="AM96" s="19" t="n">
        <f aca="false">Y96-AF96</f>
        <v>7</v>
      </c>
      <c r="AN96" s="19" t="n">
        <f aca="false">Z96-AG96</f>
        <v>7</v>
      </c>
      <c r="AO96" s="19" t="n">
        <f aca="false">M96-Q96</f>
        <v>0</v>
      </c>
      <c r="AP96" s="19" t="n">
        <f aca="false">MIN(AH96,MAX(0,AO96-(AI96+AJ96+AK96+AL96+AM96+AN96)))</f>
        <v>0</v>
      </c>
      <c r="AQ96" s="19" t="n">
        <f aca="false">MIN(AI96,MAX(0,AO96-(AJ96+AK96+AL96+AM96+AN96)))</f>
        <v>0</v>
      </c>
      <c r="AR96" s="19" t="n">
        <f aca="false">MIN(AJ96,MAX(0,AO96-(AK96+AL96+AM96+AN96)))</f>
        <v>0</v>
      </c>
      <c r="AS96" s="19" t="n">
        <f aca="false">MIN(AK96,MAX(0,AO96-(AL96+AM96+AN96)))</f>
        <v>0</v>
      </c>
      <c r="AT96" s="19" t="n">
        <f aca="false">MIN(AL96,MAX(0,AO96-(AM96+AN96)))</f>
        <v>0</v>
      </c>
      <c r="AU96" s="19" t="n">
        <f aca="false">MIN(AM96,MAX(0,AO96-(AN96)))</f>
        <v>0</v>
      </c>
      <c r="AV96" s="19" t="n">
        <f aca="false">MIN(AN96,MAX(0,AO96-(0)))</f>
        <v>0</v>
      </c>
      <c r="AW96" s="19" t="n">
        <f aca="false">AH96-AP96</f>
        <v>0</v>
      </c>
      <c r="AX96" s="19" t="n">
        <f aca="false">AI96-AQ96</f>
        <v>7.51084462420766</v>
      </c>
      <c r="AY96" s="19" t="n">
        <f aca="false">AJ96-AR96</f>
        <v>35</v>
      </c>
      <c r="AZ96" s="19" t="n">
        <f aca="false">AK96-AS96</f>
        <v>17.5</v>
      </c>
      <c r="BA96" s="19" t="n">
        <f aca="false">AL96-AT96</f>
        <v>10.5</v>
      </c>
      <c r="BB96" s="19" t="n">
        <f aca="false">AM96-AU96</f>
        <v>7</v>
      </c>
      <c r="BC96" s="19" t="n">
        <f aca="false">AN96-AV96</f>
        <v>7</v>
      </c>
    </row>
    <row r="97" customFormat="false" ht="15" hidden="false" customHeight="false" outlineLevel="0" collapsed="false">
      <c r="B97" s="18" t="n">
        <v>93</v>
      </c>
      <c r="C97" s="18" t="n">
        <f aca="false">RM_TERM-B97+1</f>
        <v>268</v>
      </c>
      <c r="D97" s="19" t="n">
        <f aca="false">K96</f>
        <v>84.5108446242075</v>
      </c>
      <c r="E97" s="19" t="n">
        <f aca="false">D97*(1-(1-RM_CDR)^(1/12))</f>
        <v>0.0707505657195445</v>
      </c>
      <c r="F97" s="19" t="n">
        <f aca="false">D97-E97</f>
        <v>84.440094058488</v>
      </c>
      <c r="G97" s="19" t="n">
        <f aca="false">IF(F97&gt;0,F97*(RM_WAC/12)/(1-(1+RM_WAC/12)^(-C97)),0)</f>
        <v>0.644857302072079</v>
      </c>
      <c r="H97" s="19" t="n">
        <f aca="false">F97*RM_WAC/12</f>
        <v>0.520713913360676</v>
      </c>
      <c r="I97" s="19" t="n">
        <f aca="false">G97-H97+IF(C97&lt;=1,(F97-(G97-H97)-J97),0)</f>
        <v>0.124143388711403</v>
      </c>
      <c r="J97" s="19" t="n">
        <f aca="false">(F97-(G97-H97))*(1-(1-RM_CPR)^(1/12))</f>
        <v>1.13421370066519</v>
      </c>
      <c r="K97" s="19" t="n">
        <f aca="false">IF(C97&lt;=1,0,(F97-(G97-H97)-J97))</f>
        <v>83.1817369691114</v>
      </c>
      <c r="L97" s="19" t="n">
        <f aca="false">E97*(1-RM_SEV)</f>
        <v>0.0495253960036811</v>
      </c>
      <c r="M97" s="19" t="n">
        <f aca="false">E97-L97</f>
        <v>0.0212251697158634</v>
      </c>
      <c r="N97" s="19" t="n">
        <f aca="false">H97-D97*(RM_SERV+RM_TR)/12</f>
        <v>0.502403230358764</v>
      </c>
      <c r="O97" s="19" t="n">
        <f aca="false">T97*RM_A1_CP/12+U97*RM_A2_CP/12+V97*RM_A3_CP/12+W97*RM_M1_CP/12+X97*RM_B1_CP/12+Y97*RM_B2_CP/12+Z97*RM_B3_CP/12</f>
        <v>0.430678319402354</v>
      </c>
      <c r="P97" s="19" t="n">
        <f aca="false">MAX(0,N97-O97)</f>
        <v>0.0717249109564099</v>
      </c>
      <c r="Q97" s="19" t="n">
        <f aca="false">MIN(P97,M97)</f>
        <v>0.0212251697158634</v>
      </c>
      <c r="R97" s="19" t="n">
        <f aca="false">P97-Q97</f>
        <v>0.0504997412405466</v>
      </c>
      <c r="S97" s="19" t="n">
        <f aca="false">I97+J97+L97+Q97</f>
        <v>1.32910765509614</v>
      </c>
      <c r="T97" s="19" t="n">
        <f aca="false">AW96</f>
        <v>0</v>
      </c>
      <c r="U97" s="19" t="n">
        <f aca="false">AX96</f>
        <v>7.51084462420766</v>
      </c>
      <c r="V97" s="19" t="n">
        <f aca="false">AY96</f>
        <v>35</v>
      </c>
      <c r="W97" s="19" t="n">
        <f aca="false">AZ96</f>
        <v>17.5</v>
      </c>
      <c r="X97" s="19" t="n">
        <f aca="false">BA96</f>
        <v>10.5</v>
      </c>
      <c r="Y97" s="19" t="n">
        <f aca="false">BB96</f>
        <v>7</v>
      </c>
      <c r="Z97" s="19" t="n">
        <f aca="false">BC96</f>
        <v>7</v>
      </c>
      <c r="AA97" s="19" t="n">
        <f aca="false">MIN(T97,MAX(0,S97-(0)))</f>
        <v>0</v>
      </c>
      <c r="AB97" s="19" t="n">
        <f aca="false">MIN(U97,MAX(0,S97-(T97)))</f>
        <v>1.32910765509614</v>
      </c>
      <c r="AC97" s="19" t="n">
        <f aca="false">MIN(V97,MAX(0,S97-(T97+U97)))</f>
        <v>0</v>
      </c>
      <c r="AD97" s="19" t="n">
        <f aca="false">MIN(W97,MAX(0,S97-(T97+U97+V97)))</f>
        <v>0</v>
      </c>
      <c r="AE97" s="19" t="n">
        <f aca="false">MIN(X97,MAX(0,S97-(T97+U97+V97+W97)))</f>
        <v>0</v>
      </c>
      <c r="AF97" s="19" t="n">
        <f aca="false">MIN(Y97,MAX(0,S97-(T97+U97+V97+W97+X97)))</f>
        <v>0</v>
      </c>
      <c r="AG97" s="19" t="n">
        <f aca="false">MIN(Z97,MAX(0,S97-(T97+U97+V97+W97+X97+Y97)))</f>
        <v>0</v>
      </c>
      <c r="AH97" s="19" t="n">
        <f aca="false">T97-AA97</f>
        <v>0</v>
      </c>
      <c r="AI97" s="19" t="n">
        <f aca="false">U97-AB97</f>
        <v>6.18173696911152</v>
      </c>
      <c r="AJ97" s="19" t="n">
        <f aca="false">V97-AC97</f>
        <v>35</v>
      </c>
      <c r="AK97" s="19" t="n">
        <f aca="false">W97-AD97</f>
        <v>17.5</v>
      </c>
      <c r="AL97" s="19" t="n">
        <f aca="false">X97-AE97</f>
        <v>10.5</v>
      </c>
      <c r="AM97" s="19" t="n">
        <f aca="false">Y97-AF97</f>
        <v>7</v>
      </c>
      <c r="AN97" s="19" t="n">
        <f aca="false">Z97-AG97</f>
        <v>7</v>
      </c>
      <c r="AO97" s="19" t="n">
        <f aca="false">M97-Q97</f>
        <v>0</v>
      </c>
      <c r="AP97" s="19" t="n">
        <f aca="false">MIN(AH97,MAX(0,AO97-(AI97+AJ97+AK97+AL97+AM97+AN97)))</f>
        <v>0</v>
      </c>
      <c r="AQ97" s="19" t="n">
        <f aca="false">MIN(AI97,MAX(0,AO97-(AJ97+AK97+AL97+AM97+AN97)))</f>
        <v>0</v>
      </c>
      <c r="AR97" s="19" t="n">
        <f aca="false">MIN(AJ97,MAX(0,AO97-(AK97+AL97+AM97+AN97)))</f>
        <v>0</v>
      </c>
      <c r="AS97" s="19" t="n">
        <f aca="false">MIN(AK97,MAX(0,AO97-(AL97+AM97+AN97)))</f>
        <v>0</v>
      </c>
      <c r="AT97" s="19" t="n">
        <f aca="false">MIN(AL97,MAX(0,AO97-(AM97+AN97)))</f>
        <v>0</v>
      </c>
      <c r="AU97" s="19" t="n">
        <f aca="false">MIN(AM97,MAX(0,AO97-(AN97)))</f>
        <v>0</v>
      </c>
      <c r="AV97" s="19" t="n">
        <f aca="false">MIN(AN97,MAX(0,AO97-(0)))</f>
        <v>0</v>
      </c>
      <c r="AW97" s="19" t="n">
        <f aca="false">AH97-AP97</f>
        <v>0</v>
      </c>
      <c r="AX97" s="19" t="n">
        <f aca="false">AI97-AQ97</f>
        <v>6.18173696911152</v>
      </c>
      <c r="AY97" s="19" t="n">
        <f aca="false">AJ97-AR97</f>
        <v>35</v>
      </c>
      <c r="AZ97" s="19" t="n">
        <f aca="false">AK97-AS97</f>
        <v>17.5</v>
      </c>
      <c r="BA97" s="19" t="n">
        <f aca="false">AL97-AT97</f>
        <v>10.5</v>
      </c>
      <c r="BB97" s="19" t="n">
        <f aca="false">AM97-AU97</f>
        <v>7</v>
      </c>
      <c r="BC97" s="19" t="n">
        <f aca="false">AN97-AV97</f>
        <v>7</v>
      </c>
    </row>
    <row r="98" customFormat="false" ht="15" hidden="false" customHeight="false" outlineLevel="0" collapsed="false">
      <c r="B98" s="18" t="n">
        <v>94</v>
      </c>
      <c r="C98" s="18" t="n">
        <f aca="false">RM_TERM-B98+1</f>
        <v>267</v>
      </c>
      <c r="D98" s="19" t="n">
        <f aca="false">K97</f>
        <v>83.1817369691114</v>
      </c>
      <c r="E98" s="19" t="n">
        <f aca="false">D98*(1-(1-RM_CDR)^(1/12))</f>
        <v>0.0696378668828641</v>
      </c>
      <c r="F98" s="19" t="n">
        <f aca="false">D98-E98</f>
        <v>83.1120991022285</v>
      </c>
      <c r="G98" s="19" t="n">
        <f aca="false">IF(F98&gt;0,F98*(RM_WAC/12)/(1-(1+RM_WAC/12)^(-C98)),0)</f>
        <v>0.635650118048445</v>
      </c>
      <c r="H98" s="19" t="n">
        <f aca="false">F98*RM_WAC/12</f>
        <v>0.512524611130409</v>
      </c>
      <c r="I98" s="19" t="n">
        <f aca="false">G98-H98+IF(C98&lt;=1,(F98-(G98-H98)-J98),0)</f>
        <v>0.123125506918036</v>
      </c>
      <c r="J98" s="19" t="n">
        <f aca="false">(F98-(G98-H98))*(1-(1-RM_CPR)^(1/12))</f>
        <v>1.11636327537351</v>
      </c>
      <c r="K98" s="19" t="n">
        <f aca="false">IF(C98&lt;=1,0,(F98-(G98-H98)-J98))</f>
        <v>81.872610319937</v>
      </c>
      <c r="L98" s="19" t="n">
        <f aca="false">E98*(1-RM_SEV)</f>
        <v>0.0487465068180049</v>
      </c>
      <c r="M98" s="19" t="n">
        <f aca="false">E98-L98</f>
        <v>0.0208913600648592</v>
      </c>
      <c r="N98" s="19" t="n">
        <f aca="false">H98-D98*(RM_SERV+RM_TR)/12</f>
        <v>0.494501901453768</v>
      </c>
      <c r="O98" s="19" t="n">
        <f aca="false">T98*RM_A1_CP/12+U98*RM_A2_CP/12+V98*RM_A3_CP/12+W98*RM_M1_CP/12+X98*RM_B1_CP/12+Y98*RM_B2_CP/12+Z98*RM_B3_CP/12</f>
        <v>0.424143540098132</v>
      </c>
      <c r="P98" s="19" t="n">
        <f aca="false">MAX(0,N98-O98)</f>
        <v>0.0703583613556368</v>
      </c>
      <c r="Q98" s="19" t="n">
        <f aca="false">MIN(P98,M98)</f>
        <v>0.0208913600648592</v>
      </c>
      <c r="R98" s="19" t="n">
        <f aca="false">P98-Q98</f>
        <v>0.0494670012907775</v>
      </c>
      <c r="S98" s="19" t="n">
        <f aca="false">I98+J98+L98+Q98</f>
        <v>1.30912664917441</v>
      </c>
      <c r="T98" s="19" t="n">
        <f aca="false">AW97</f>
        <v>0</v>
      </c>
      <c r="U98" s="19" t="n">
        <f aca="false">AX97</f>
        <v>6.18173696911152</v>
      </c>
      <c r="V98" s="19" t="n">
        <f aca="false">AY97</f>
        <v>35</v>
      </c>
      <c r="W98" s="19" t="n">
        <f aca="false">AZ97</f>
        <v>17.5</v>
      </c>
      <c r="X98" s="19" t="n">
        <f aca="false">BA97</f>
        <v>10.5</v>
      </c>
      <c r="Y98" s="19" t="n">
        <f aca="false">BB97</f>
        <v>7</v>
      </c>
      <c r="Z98" s="19" t="n">
        <f aca="false">BC97</f>
        <v>7</v>
      </c>
      <c r="AA98" s="19" t="n">
        <f aca="false">MIN(T98,MAX(0,S98-(0)))</f>
        <v>0</v>
      </c>
      <c r="AB98" s="19" t="n">
        <f aca="false">MIN(U98,MAX(0,S98-(T98)))</f>
        <v>1.30912664917441</v>
      </c>
      <c r="AC98" s="19" t="n">
        <f aca="false">MIN(V98,MAX(0,S98-(T98+U98)))</f>
        <v>0</v>
      </c>
      <c r="AD98" s="19" t="n">
        <f aca="false">MIN(W98,MAX(0,S98-(T98+U98+V98)))</f>
        <v>0</v>
      </c>
      <c r="AE98" s="19" t="n">
        <f aca="false">MIN(X98,MAX(0,S98-(T98+U98+V98+W98)))</f>
        <v>0</v>
      </c>
      <c r="AF98" s="19" t="n">
        <f aca="false">MIN(Y98,MAX(0,S98-(T98+U98+V98+W98+X98)))</f>
        <v>0</v>
      </c>
      <c r="AG98" s="19" t="n">
        <f aca="false">MIN(Z98,MAX(0,S98-(T98+U98+V98+W98+X98+Y98)))</f>
        <v>0</v>
      </c>
      <c r="AH98" s="19" t="n">
        <f aca="false">T98-AA98</f>
        <v>0</v>
      </c>
      <c r="AI98" s="19" t="n">
        <f aca="false">U98-AB98</f>
        <v>4.87261031993711</v>
      </c>
      <c r="AJ98" s="19" t="n">
        <f aca="false">V98-AC98</f>
        <v>35</v>
      </c>
      <c r="AK98" s="19" t="n">
        <f aca="false">W98-AD98</f>
        <v>17.5</v>
      </c>
      <c r="AL98" s="19" t="n">
        <f aca="false">X98-AE98</f>
        <v>10.5</v>
      </c>
      <c r="AM98" s="19" t="n">
        <f aca="false">Y98-AF98</f>
        <v>7</v>
      </c>
      <c r="AN98" s="19" t="n">
        <f aca="false">Z98-AG98</f>
        <v>7</v>
      </c>
      <c r="AO98" s="19" t="n">
        <f aca="false">M98-Q98</f>
        <v>0</v>
      </c>
      <c r="AP98" s="19" t="n">
        <f aca="false">MIN(AH98,MAX(0,AO98-(AI98+AJ98+AK98+AL98+AM98+AN98)))</f>
        <v>0</v>
      </c>
      <c r="AQ98" s="19" t="n">
        <f aca="false">MIN(AI98,MAX(0,AO98-(AJ98+AK98+AL98+AM98+AN98)))</f>
        <v>0</v>
      </c>
      <c r="AR98" s="19" t="n">
        <f aca="false">MIN(AJ98,MAX(0,AO98-(AK98+AL98+AM98+AN98)))</f>
        <v>0</v>
      </c>
      <c r="AS98" s="19" t="n">
        <f aca="false">MIN(AK98,MAX(0,AO98-(AL98+AM98+AN98)))</f>
        <v>0</v>
      </c>
      <c r="AT98" s="19" t="n">
        <f aca="false">MIN(AL98,MAX(0,AO98-(AM98+AN98)))</f>
        <v>0</v>
      </c>
      <c r="AU98" s="19" t="n">
        <f aca="false">MIN(AM98,MAX(0,AO98-(AN98)))</f>
        <v>0</v>
      </c>
      <c r="AV98" s="19" t="n">
        <f aca="false">MIN(AN98,MAX(0,AO98-(0)))</f>
        <v>0</v>
      </c>
      <c r="AW98" s="19" t="n">
        <f aca="false">AH98-AP98</f>
        <v>0</v>
      </c>
      <c r="AX98" s="19" t="n">
        <f aca="false">AI98-AQ98</f>
        <v>4.87261031993711</v>
      </c>
      <c r="AY98" s="19" t="n">
        <f aca="false">AJ98-AR98</f>
        <v>35</v>
      </c>
      <c r="AZ98" s="19" t="n">
        <f aca="false">AK98-AS98</f>
        <v>17.5</v>
      </c>
      <c r="BA98" s="19" t="n">
        <f aca="false">AL98-AT98</f>
        <v>10.5</v>
      </c>
      <c r="BB98" s="19" t="n">
        <f aca="false">AM98-AU98</f>
        <v>7</v>
      </c>
      <c r="BC98" s="19" t="n">
        <f aca="false">AN98-AV98</f>
        <v>7</v>
      </c>
    </row>
    <row r="99" customFormat="false" ht="15" hidden="false" customHeight="false" outlineLevel="0" collapsed="false">
      <c r="B99" s="18" t="n">
        <v>95</v>
      </c>
      <c r="C99" s="18" t="n">
        <f aca="false">RM_TERM-B99+1</f>
        <v>266</v>
      </c>
      <c r="D99" s="19" t="n">
        <f aca="false">K98</f>
        <v>81.872610319937</v>
      </c>
      <c r="E99" s="19" t="n">
        <f aca="false">D99*(1-(1-RM_CDR)^(1/12))</f>
        <v>0.0685418956919539</v>
      </c>
      <c r="F99" s="19" t="n">
        <f aca="false">D99-E99</f>
        <v>81.8040684242451</v>
      </c>
      <c r="G99" s="19" t="n">
        <f aca="false">IF(F99&gt;0,F99*(RM_WAC/12)/(1-(1+RM_WAC/12)^(-C99)),0)</f>
        <v>0.626574392934205</v>
      </c>
      <c r="H99" s="19" t="n">
        <f aca="false">F99*RM_WAC/12</f>
        <v>0.504458421949511</v>
      </c>
      <c r="I99" s="19" t="n">
        <f aca="false">G99-H99+IF(C99&lt;=1,(F99-(G99-H99)-J99),0)</f>
        <v>0.122115970984694</v>
      </c>
      <c r="J99" s="19" t="n">
        <f aca="false">(F99-(G99-H99))*(1-(1-RM_CPR)^(1/12))</f>
        <v>1.09878129622725</v>
      </c>
      <c r="K99" s="19" t="n">
        <f aca="false">IF(C99&lt;=1,0,(F99-(G99-H99)-J99))</f>
        <v>80.5831711570331</v>
      </c>
      <c r="L99" s="19" t="n">
        <f aca="false">E99*(1-RM_SEV)</f>
        <v>0.0479793269843678</v>
      </c>
      <c r="M99" s="19" t="n">
        <f aca="false">E99-L99</f>
        <v>0.0205625687075862</v>
      </c>
      <c r="N99" s="19" t="n">
        <f aca="false">H99-D99*(RM_SERV+RM_TR)/12</f>
        <v>0.486719356380192</v>
      </c>
      <c r="O99" s="19" t="n">
        <f aca="false">T99*RM_A1_CP/12+U99*RM_A2_CP/12+V99*RM_A3_CP/12+W99*RM_M1_CP/12+X99*RM_B1_CP/12+Y99*RM_B2_CP/12+Z99*RM_B3_CP/12</f>
        <v>0.417707000739691</v>
      </c>
      <c r="P99" s="19" t="n">
        <f aca="false">MAX(0,N99-O99)</f>
        <v>0.0690123556405007</v>
      </c>
      <c r="Q99" s="19" t="n">
        <f aca="false">MIN(P99,M99)</f>
        <v>0.0205625687075862</v>
      </c>
      <c r="R99" s="19" t="n">
        <f aca="false">P99-Q99</f>
        <v>0.0484497869329145</v>
      </c>
      <c r="S99" s="19" t="n">
        <f aca="false">I99+J99+L99+Q99</f>
        <v>1.2894391629039</v>
      </c>
      <c r="T99" s="19" t="n">
        <f aca="false">AW98</f>
        <v>0</v>
      </c>
      <c r="U99" s="19" t="n">
        <f aca="false">AX98</f>
        <v>4.87261031993711</v>
      </c>
      <c r="V99" s="19" t="n">
        <f aca="false">AY98</f>
        <v>35</v>
      </c>
      <c r="W99" s="19" t="n">
        <f aca="false">AZ98</f>
        <v>17.5</v>
      </c>
      <c r="X99" s="19" t="n">
        <f aca="false">BA98</f>
        <v>10.5</v>
      </c>
      <c r="Y99" s="19" t="n">
        <f aca="false">BB98</f>
        <v>7</v>
      </c>
      <c r="Z99" s="19" t="n">
        <f aca="false">BC98</f>
        <v>7</v>
      </c>
      <c r="AA99" s="19" t="n">
        <f aca="false">MIN(T99,MAX(0,S99-(0)))</f>
        <v>0</v>
      </c>
      <c r="AB99" s="19" t="n">
        <f aca="false">MIN(U99,MAX(0,S99-(T99)))</f>
        <v>1.2894391629039</v>
      </c>
      <c r="AC99" s="19" t="n">
        <f aca="false">MIN(V99,MAX(0,S99-(T99+U99)))</f>
        <v>0</v>
      </c>
      <c r="AD99" s="19" t="n">
        <f aca="false">MIN(W99,MAX(0,S99-(T99+U99+V99)))</f>
        <v>0</v>
      </c>
      <c r="AE99" s="19" t="n">
        <f aca="false">MIN(X99,MAX(0,S99-(T99+U99+V99+W99)))</f>
        <v>0</v>
      </c>
      <c r="AF99" s="19" t="n">
        <f aca="false">MIN(Y99,MAX(0,S99-(T99+U99+V99+W99+X99)))</f>
        <v>0</v>
      </c>
      <c r="AG99" s="19" t="n">
        <f aca="false">MIN(Z99,MAX(0,S99-(T99+U99+V99+W99+X99+Y99)))</f>
        <v>0</v>
      </c>
      <c r="AH99" s="19" t="n">
        <f aca="false">T99-AA99</f>
        <v>0</v>
      </c>
      <c r="AI99" s="19" t="n">
        <f aca="false">U99-AB99</f>
        <v>3.58317115703321</v>
      </c>
      <c r="AJ99" s="19" t="n">
        <f aca="false">V99-AC99</f>
        <v>35</v>
      </c>
      <c r="AK99" s="19" t="n">
        <f aca="false">W99-AD99</f>
        <v>17.5</v>
      </c>
      <c r="AL99" s="19" t="n">
        <f aca="false">X99-AE99</f>
        <v>10.5</v>
      </c>
      <c r="AM99" s="19" t="n">
        <f aca="false">Y99-AF99</f>
        <v>7</v>
      </c>
      <c r="AN99" s="19" t="n">
        <f aca="false">Z99-AG99</f>
        <v>7</v>
      </c>
      <c r="AO99" s="19" t="n">
        <f aca="false">M99-Q99</f>
        <v>0</v>
      </c>
      <c r="AP99" s="19" t="n">
        <f aca="false">MIN(AH99,MAX(0,AO99-(AI99+AJ99+AK99+AL99+AM99+AN99)))</f>
        <v>0</v>
      </c>
      <c r="AQ99" s="19" t="n">
        <f aca="false">MIN(AI99,MAX(0,AO99-(AJ99+AK99+AL99+AM99+AN99)))</f>
        <v>0</v>
      </c>
      <c r="AR99" s="19" t="n">
        <f aca="false">MIN(AJ99,MAX(0,AO99-(AK99+AL99+AM99+AN99)))</f>
        <v>0</v>
      </c>
      <c r="AS99" s="19" t="n">
        <f aca="false">MIN(AK99,MAX(0,AO99-(AL99+AM99+AN99)))</f>
        <v>0</v>
      </c>
      <c r="AT99" s="19" t="n">
        <f aca="false">MIN(AL99,MAX(0,AO99-(AM99+AN99)))</f>
        <v>0</v>
      </c>
      <c r="AU99" s="19" t="n">
        <f aca="false">MIN(AM99,MAX(0,AO99-(AN99)))</f>
        <v>0</v>
      </c>
      <c r="AV99" s="19" t="n">
        <f aca="false">MIN(AN99,MAX(0,AO99-(0)))</f>
        <v>0</v>
      </c>
      <c r="AW99" s="19" t="n">
        <f aca="false">AH99-AP99</f>
        <v>0</v>
      </c>
      <c r="AX99" s="19" t="n">
        <f aca="false">AI99-AQ99</f>
        <v>3.58317115703321</v>
      </c>
      <c r="AY99" s="19" t="n">
        <f aca="false">AJ99-AR99</f>
        <v>35</v>
      </c>
      <c r="AZ99" s="19" t="n">
        <f aca="false">AK99-AS99</f>
        <v>17.5</v>
      </c>
      <c r="BA99" s="19" t="n">
        <f aca="false">AL99-AT99</f>
        <v>10.5</v>
      </c>
      <c r="BB99" s="19" t="n">
        <f aca="false">AM99-AU99</f>
        <v>7</v>
      </c>
      <c r="BC99" s="19" t="n">
        <f aca="false">AN99-AV99</f>
        <v>7</v>
      </c>
    </row>
    <row r="100" customFormat="false" ht="15" hidden="false" customHeight="false" outlineLevel="0" collapsed="false">
      <c r="B100" s="18" t="n">
        <v>96</v>
      </c>
      <c r="C100" s="18" t="n">
        <f aca="false">RM_TERM-B100+1</f>
        <v>265</v>
      </c>
      <c r="D100" s="19" t="n">
        <f aca="false">K99</f>
        <v>80.5831711570331</v>
      </c>
      <c r="E100" s="19" t="n">
        <f aca="false">D100*(1-(1-RM_CDR)^(1/12))</f>
        <v>0.0674624064188074</v>
      </c>
      <c r="F100" s="19" t="n">
        <f aca="false">D100-E100</f>
        <v>80.5157087506143</v>
      </c>
      <c r="G100" s="19" t="n">
        <f aca="false">IF(F100&gt;0,F100*(RM_WAC/12)/(1-(1+RM_WAC/12)^(-C100)),0)</f>
        <v>0.617628249777099</v>
      </c>
      <c r="H100" s="19" t="n">
        <f aca="false">F100*RM_WAC/12</f>
        <v>0.496513537295455</v>
      </c>
      <c r="I100" s="19" t="n">
        <f aca="false">G100-H100+IF(C100&lt;=1,(F100-(G100-H100)-J100),0)</f>
        <v>0.121114712481644</v>
      </c>
      <c r="J100" s="19" t="n">
        <f aca="false">(F100-(G100-H100))*(1-(1-RM_CPR)^(1/12))</f>
        <v>1.08146381904167</v>
      </c>
      <c r="K100" s="19" t="n">
        <f aca="false">IF(C100&lt;=1,0,(F100-(G100-H100)-J100))</f>
        <v>79.313130219091</v>
      </c>
      <c r="L100" s="19" t="n">
        <f aca="false">E100*(1-RM_SEV)</f>
        <v>0.0472236844931652</v>
      </c>
      <c r="M100" s="19" t="n">
        <f aca="false">E100-L100</f>
        <v>0.0202387219256422</v>
      </c>
      <c r="N100" s="19" t="n">
        <f aca="false">H100-D100*(RM_SERV+RM_TR)/12</f>
        <v>0.479053850211431</v>
      </c>
      <c r="O100" s="19" t="n">
        <f aca="false">T100*RM_A1_CP/12+U100*RM_A2_CP/12+V100*RM_A3_CP/12+W100*RM_M1_CP/12+X100*RM_B1_CP/12+Y100*RM_B2_CP/12+Z100*RM_B3_CP/12</f>
        <v>0.411367258188747</v>
      </c>
      <c r="P100" s="19" t="n">
        <f aca="false">MAX(0,N100-O100)</f>
        <v>0.0676865920226843</v>
      </c>
      <c r="Q100" s="19" t="n">
        <f aca="false">MIN(P100,M100)</f>
        <v>0.0202387219256422</v>
      </c>
      <c r="R100" s="19" t="n">
        <f aca="false">P100-Q100</f>
        <v>0.0474478700970421</v>
      </c>
      <c r="S100" s="19" t="n">
        <f aca="false">I100+J100+L100+Q100</f>
        <v>1.27004093794212</v>
      </c>
      <c r="T100" s="19" t="n">
        <f aca="false">AW99</f>
        <v>0</v>
      </c>
      <c r="U100" s="19" t="n">
        <f aca="false">AX99</f>
        <v>3.58317115703321</v>
      </c>
      <c r="V100" s="19" t="n">
        <f aca="false">AY99</f>
        <v>35</v>
      </c>
      <c r="W100" s="19" t="n">
        <f aca="false">AZ99</f>
        <v>17.5</v>
      </c>
      <c r="X100" s="19" t="n">
        <f aca="false">BA99</f>
        <v>10.5</v>
      </c>
      <c r="Y100" s="19" t="n">
        <f aca="false">BB99</f>
        <v>7</v>
      </c>
      <c r="Z100" s="19" t="n">
        <f aca="false">BC99</f>
        <v>7</v>
      </c>
      <c r="AA100" s="19" t="n">
        <f aca="false">MIN(T100,MAX(0,S100-(0)))</f>
        <v>0</v>
      </c>
      <c r="AB100" s="19" t="n">
        <f aca="false">MIN(U100,MAX(0,S100-(T100)))</f>
        <v>1.27004093794212</v>
      </c>
      <c r="AC100" s="19" t="n">
        <f aca="false">MIN(V100,MAX(0,S100-(T100+U100)))</f>
        <v>0</v>
      </c>
      <c r="AD100" s="19" t="n">
        <f aca="false">MIN(W100,MAX(0,S100-(T100+U100+V100)))</f>
        <v>0</v>
      </c>
      <c r="AE100" s="19" t="n">
        <f aca="false">MIN(X100,MAX(0,S100-(T100+U100+V100+W100)))</f>
        <v>0</v>
      </c>
      <c r="AF100" s="19" t="n">
        <f aca="false">MIN(Y100,MAX(0,S100-(T100+U100+V100+W100+X100)))</f>
        <v>0</v>
      </c>
      <c r="AG100" s="19" t="n">
        <f aca="false">MIN(Z100,MAX(0,S100-(T100+U100+V100+W100+X100+Y100)))</f>
        <v>0</v>
      </c>
      <c r="AH100" s="19" t="n">
        <f aca="false">T100-AA100</f>
        <v>0</v>
      </c>
      <c r="AI100" s="19" t="n">
        <f aca="false">U100-AB100</f>
        <v>2.31313021909109</v>
      </c>
      <c r="AJ100" s="19" t="n">
        <f aca="false">V100-AC100</f>
        <v>35</v>
      </c>
      <c r="AK100" s="19" t="n">
        <f aca="false">W100-AD100</f>
        <v>17.5</v>
      </c>
      <c r="AL100" s="19" t="n">
        <f aca="false">X100-AE100</f>
        <v>10.5</v>
      </c>
      <c r="AM100" s="19" t="n">
        <f aca="false">Y100-AF100</f>
        <v>7</v>
      </c>
      <c r="AN100" s="19" t="n">
        <f aca="false">Z100-AG100</f>
        <v>7</v>
      </c>
      <c r="AO100" s="19" t="n">
        <f aca="false">M100-Q100</f>
        <v>0</v>
      </c>
      <c r="AP100" s="19" t="n">
        <f aca="false">MIN(AH100,MAX(0,AO100-(AI100+AJ100+AK100+AL100+AM100+AN100)))</f>
        <v>0</v>
      </c>
      <c r="AQ100" s="19" t="n">
        <f aca="false">MIN(AI100,MAX(0,AO100-(AJ100+AK100+AL100+AM100+AN100)))</f>
        <v>0</v>
      </c>
      <c r="AR100" s="19" t="n">
        <f aca="false">MIN(AJ100,MAX(0,AO100-(AK100+AL100+AM100+AN100)))</f>
        <v>0</v>
      </c>
      <c r="AS100" s="19" t="n">
        <f aca="false">MIN(AK100,MAX(0,AO100-(AL100+AM100+AN100)))</f>
        <v>0</v>
      </c>
      <c r="AT100" s="19" t="n">
        <f aca="false">MIN(AL100,MAX(0,AO100-(AM100+AN100)))</f>
        <v>0</v>
      </c>
      <c r="AU100" s="19" t="n">
        <f aca="false">MIN(AM100,MAX(0,AO100-(AN100)))</f>
        <v>0</v>
      </c>
      <c r="AV100" s="19" t="n">
        <f aca="false">MIN(AN100,MAX(0,AO100-(0)))</f>
        <v>0</v>
      </c>
      <c r="AW100" s="19" t="n">
        <f aca="false">AH100-AP100</f>
        <v>0</v>
      </c>
      <c r="AX100" s="19" t="n">
        <f aca="false">AI100-AQ100</f>
        <v>2.31313021909109</v>
      </c>
      <c r="AY100" s="19" t="n">
        <f aca="false">AJ100-AR100</f>
        <v>35</v>
      </c>
      <c r="AZ100" s="19" t="n">
        <f aca="false">AK100-AS100</f>
        <v>17.5</v>
      </c>
      <c r="BA100" s="19" t="n">
        <f aca="false">AL100-AT100</f>
        <v>10.5</v>
      </c>
      <c r="BB100" s="19" t="n">
        <f aca="false">AM100-AU100</f>
        <v>7</v>
      </c>
      <c r="BC100" s="19" t="n">
        <f aca="false">AN100-AV100</f>
        <v>7</v>
      </c>
    </row>
    <row r="101" customFormat="false" ht="15" hidden="false" customHeight="false" outlineLevel="0" collapsed="false">
      <c r="B101" s="18" t="n">
        <v>97</v>
      </c>
      <c r="C101" s="18" t="n">
        <f aca="false">RM_TERM-B101+1</f>
        <v>264</v>
      </c>
      <c r="D101" s="19" t="n">
        <f aca="false">K100</f>
        <v>79.313130219091</v>
      </c>
      <c r="E101" s="19" t="n">
        <f aca="false">D101*(1-(1-RM_CDR)^(1/12))</f>
        <v>0.066399156900406</v>
      </c>
      <c r="F101" s="19" t="n">
        <f aca="false">D101-E101</f>
        <v>79.2467310621906</v>
      </c>
      <c r="G101" s="19" t="n">
        <f aca="false">IF(F101&gt;0,F101*(RM_WAC/12)/(1-(1+RM_WAC/12)^(-C101)),0)</f>
        <v>0.608809838423734</v>
      </c>
      <c r="H101" s="19" t="n">
        <f aca="false">F101*RM_WAC/12</f>
        <v>0.488688174883509</v>
      </c>
      <c r="I101" s="19" t="n">
        <f aca="false">G101-H101+IF(C101&lt;=1,(F101-(G101-H101)-J101),0)</f>
        <v>0.120121663540225</v>
      </c>
      <c r="J101" s="19" t="n">
        <f aca="false">(F101-(G101-H101))*(1-(1-RM_CPR)^(1/12))</f>
        <v>1.06440695685949</v>
      </c>
      <c r="K101" s="19" t="n">
        <f aca="false">IF(C101&lt;=1,0,(F101-(G101-H101)-J101))</f>
        <v>78.0622024417908</v>
      </c>
      <c r="L101" s="19" t="n">
        <f aca="false">E101*(1-RM_SEV)</f>
        <v>0.0464794098302842</v>
      </c>
      <c r="M101" s="19" t="n">
        <f aca="false">E101-L101</f>
        <v>0.0199197470701218</v>
      </c>
      <c r="N101" s="19" t="n">
        <f aca="false">H101-D101*(RM_SERV+RM_TR)/12</f>
        <v>0.471503663336039</v>
      </c>
      <c r="O101" s="19" t="n">
        <f aca="false">T101*RM_A1_CP/12+U101*RM_A2_CP/12+V101*RM_A3_CP/12+W101*RM_M1_CP/12+X101*RM_B1_CP/12+Y101*RM_B2_CP/12+Z101*RM_B3_CP/12</f>
        <v>0.405122890243865</v>
      </c>
      <c r="P101" s="19" t="n">
        <f aca="false">MAX(0,N101-O101)</f>
        <v>0.0663807730921743</v>
      </c>
      <c r="Q101" s="19" t="n">
        <f aca="false">MIN(P101,M101)</f>
        <v>0.0199197470701218</v>
      </c>
      <c r="R101" s="19" t="n">
        <f aca="false">P101-Q101</f>
        <v>0.0464610260220525</v>
      </c>
      <c r="S101" s="19" t="n">
        <f aca="false">I101+J101+L101+Q101</f>
        <v>1.25092777730012</v>
      </c>
      <c r="T101" s="19" t="n">
        <f aca="false">AW100</f>
        <v>0</v>
      </c>
      <c r="U101" s="19" t="n">
        <f aca="false">AX100</f>
        <v>2.31313021909109</v>
      </c>
      <c r="V101" s="19" t="n">
        <f aca="false">AY100</f>
        <v>35</v>
      </c>
      <c r="W101" s="19" t="n">
        <f aca="false">AZ100</f>
        <v>17.5</v>
      </c>
      <c r="X101" s="19" t="n">
        <f aca="false">BA100</f>
        <v>10.5</v>
      </c>
      <c r="Y101" s="19" t="n">
        <f aca="false">BB100</f>
        <v>7</v>
      </c>
      <c r="Z101" s="19" t="n">
        <f aca="false">BC100</f>
        <v>7</v>
      </c>
      <c r="AA101" s="19" t="n">
        <f aca="false">MIN(T101,MAX(0,S101-(0)))</f>
        <v>0</v>
      </c>
      <c r="AB101" s="19" t="n">
        <f aca="false">MIN(U101,MAX(0,S101-(T101)))</f>
        <v>1.25092777730012</v>
      </c>
      <c r="AC101" s="19" t="n">
        <f aca="false">MIN(V101,MAX(0,S101-(T101+U101)))</f>
        <v>0</v>
      </c>
      <c r="AD101" s="19" t="n">
        <f aca="false">MIN(W101,MAX(0,S101-(T101+U101+V101)))</f>
        <v>0</v>
      </c>
      <c r="AE101" s="19" t="n">
        <f aca="false">MIN(X101,MAX(0,S101-(T101+U101+V101+W101)))</f>
        <v>0</v>
      </c>
      <c r="AF101" s="19" t="n">
        <f aca="false">MIN(Y101,MAX(0,S101-(T101+U101+V101+W101+X101)))</f>
        <v>0</v>
      </c>
      <c r="AG101" s="19" t="n">
        <f aca="false">MIN(Z101,MAX(0,S101-(T101+U101+V101+W101+X101+Y101)))</f>
        <v>0</v>
      </c>
      <c r="AH101" s="19" t="n">
        <f aca="false">T101-AA101</f>
        <v>0</v>
      </c>
      <c r="AI101" s="19" t="n">
        <f aca="false">U101-AB101</f>
        <v>1.06220244179096</v>
      </c>
      <c r="AJ101" s="19" t="n">
        <f aca="false">V101-AC101</f>
        <v>35</v>
      </c>
      <c r="AK101" s="19" t="n">
        <f aca="false">W101-AD101</f>
        <v>17.5</v>
      </c>
      <c r="AL101" s="19" t="n">
        <f aca="false">X101-AE101</f>
        <v>10.5</v>
      </c>
      <c r="AM101" s="19" t="n">
        <f aca="false">Y101-AF101</f>
        <v>7</v>
      </c>
      <c r="AN101" s="19" t="n">
        <f aca="false">Z101-AG101</f>
        <v>7</v>
      </c>
      <c r="AO101" s="19" t="n">
        <f aca="false">M101-Q101</f>
        <v>0</v>
      </c>
      <c r="AP101" s="19" t="n">
        <f aca="false">MIN(AH101,MAX(0,AO101-(AI101+AJ101+AK101+AL101+AM101+AN101)))</f>
        <v>0</v>
      </c>
      <c r="AQ101" s="19" t="n">
        <f aca="false">MIN(AI101,MAX(0,AO101-(AJ101+AK101+AL101+AM101+AN101)))</f>
        <v>0</v>
      </c>
      <c r="AR101" s="19" t="n">
        <f aca="false">MIN(AJ101,MAX(0,AO101-(AK101+AL101+AM101+AN101)))</f>
        <v>0</v>
      </c>
      <c r="AS101" s="19" t="n">
        <f aca="false">MIN(AK101,MAX(0,AO101-(AL101+AM101+AN101)))</f>
        <v>0</v>
      </c>
      <c r="AT101" s="19" t="n">
        <f aca="false">MIN(AL101,MAX(0,AO101-(AM101+AN101)))</f>
        <v>0</v>
      </c>
      <c r="AU101" s="19" t="n">
        <f aca="false">MIN(AM101,MAX(0,AO101-(AN101)))</f>
        <v>0</v>
      </c>
      <c r="AV101" s="19" t="n">
        <f aca="false">MIN(AN101,MAX(0,AO101-(0)))</f>
        <v>0</v>
      </c>
      <c r="AW101" s="19" t="n">
        <f aca="false">AH101-AP101</f>
        <v>0</v>
      </c>
      <c r="AX101" s="19" t="n">
        <f aca="false">AI101-AQ101</f>
        <v>1.06220244179096</v>
      </c>
      <c r="AY101" s="19" t="n">
        <f aca="false">AJ101-AR101</f>
        <v>35</v>
      </c>
      <c r="AZ101" s="19" t="n">
        <f aca="false">AK101-AS101</f>
        <v>17.5</v>
      </c>
      <c r="BA101" s="19" t="n">
        <f aca="false">AL101-AT101</f>
        <v>10.5</v>
      </c>
      <c r="BB101" s="19" t="n">
        <f aca="false">AM101-AU101</f>
        <v>7</v>
      </c>
      <c r="BC101" s="19" t="n">
        <f aca="false">AN101-AV101</f>
        <v>7</v>
      </c>
    </row>
    <row r="102" customFormat="false" ht="15" hidden="false" customHeight="false" outlineLevel="0" collapsed="false">
      <c r="B102" s="18" t="n">
        <v>98</v>
      </c>
      <c r="C102" s="18" t="n">
        <f aca="false">RM_TERM-B102+1</f>
        <v>263</v>
      </c>
      <c r="D102" s="19" t="n">
        <f aca="false">K101</f>
        <v>78.0622024417908</v>
      </c>
      <c r="E102" s="19" t="n">
        <f aca="false">D102*(1-(1-RM_CDR)^(1/12))</f>
        <v>0.0653519084873552</v>
      </c>
      <c r="F102" s="19" t="n">
        <f aca="false">D102-E102</f>
        <v>77.9968505333035</v>
      </c>
      <c r="G102" s="19" t="n">
        <f aca="false">IF(F102&gt;0,F102*(RM_WAC/12)/(1-(1+RM_WAC/12)^(-C102)),0)</f>
        <v>0.600117335136953</v>
      </c>
      <c r="H102" s="19" t="n">
        <f aca="false">F102*RM_WAC/12</f>
        <v>0.480980578288705</v>
      </c>
      <c r="I102" s="19" t="n">
        <f aca="false">G102-H102+IF(C102&lt;=1,(F102-(G102-H102)-J102),0)</f>
        <v>0.119136756848248</v>
      </c>
      <c r="J102" s="19" t="n">
        <f aca="false">(F102-(G102-H102))*(1-(1-RM_CPR)^(1/12))</f>
        <v>1.04760687912637</v>
      </c>
      <c r="K102" s="19" t="n">
        <f aca="false">IF(C102&lt;=1,0,(F102-(G102-H102)-J102))</f>
        <v>76.8301068973289</v>
      </c>
      <c r="L102" s="19" t="n">
        <f aca="false">E102*(1-RM_SEV)</f>
        <v>0.0457463359411487</v>
      </c>
      <c r="M102" s="19" t="n">
        <f aca="false">E102-L102</f>
        <v>0.0196055725462066</v>
      </c>
      <c r="N102" s="19" t="n">
        <f aca="false">H102-D102*(RM_SERV+RM_TR)/12</f>
        <v>0.464067101092984</v>
      </c>
      <c r="O102" s="19" t="n">
        <f aca="false">T102*RM_A1_CP/12+U102*RM_A2_CP/12+V102*RM_A3_CP/12+W102*RM_M1_CP/12+X102*RM_B1_CP/12+Y102*RM_B2_CP/12+Z102*RM_B3_CP/12</f>
        <v>0.398972495338806</v>
      </c>
      <c r="P102" s="19" t="n">
        <f aca="false">MAX(0,N102-O102)</f>
        <v>0.0650946057541779</v>
      </c>
      <c r="Q102" s="19" t="n">
        <f aca="false">MIN(P102,M102)</f>
        <v>0.0196055725462066</v>
      </c>
      <c r="R102" s="19" t="n">
        <f aca="false">P102-Q102</f>
        <v>0.0454890332079713</v>
      </c>
      <c r="S102" s="19" t="n">
        <f aca="false">I102+J102+L102+Q102</f>
        <v>1.23209554446197</v>
      </c>
      <c r="T102" s="19" t="n">
        <f aca="false">AW101</f>
        <v>0</v>
      </c>
      <c r="U102" s="19" t="n">
        <f aca="false">AX101</f>
        <v>1.06220244179096</v>
      </c>
      <c r="V102" s="19" t="n">
        <f aca="false">AY101</f>
        <v>35</v>
      </c>
      <c r="W102" s="19" t="n">
        <f aca="false">AZ101</f>
        <v>17.5</v>
      </c>
      <c r="X102" s="19" t="n">
        <f aca="false">BA101</f>
        <v>10.5</v>
      </c>
      <c r="Y102" s="19" t="n">
        <f aca="false">BB101</f>
        <v>7</v>
      </c>
      <c r="Z102" s="19" t="n">
        <f aca="false">BC101</f>
        <v>7</v>
      </c>
      <c r="AA102" s="19" t="n">
        <f aca="false">MIN(T102,MAX(0,S102-(0)))</f>
        <v>0</v>
      </c>
      <c r="AB102" s="19" t="n">
        <f aca="false">MIN(U102,MAX(0,S102-(T102)))</f>
        <v>1.06220244179096</v>
      </c>
      <c r="AC102" s="19" t="n">
        <f aca="false">MIN(V102,MAX(0,S102-(T102+U102)))</f>
        <v>0.16989310267101</v>
      </c>
      <c r="AD102" s="19" t="n">
        <f aca="false">MIN(W102,MAX(0,S102-(T102+U102+V102)))</f>
        <v>0</v>
      </c>
      <c r="AE102" s="19" t="n">
        <f aca="false">MIN(X102,MAX(0,S102-(T102+U102+V102+W102)))</f>
        <v>0</v>
      </c>
      <c r="AF102" s="19" t="n">
        <f aca="false">MIN(Y102,MAX(0,S102-(T102+U102+V102+W102+X102)))</f>
        <v>0</v>
      </c>
      <c r="AG102" s="19" t="n">
        <f aca="false">MIN(Z102,MAX(0,S102-(T102+U102+V102+W102+X102+Y102)))</f>
        <v>0</v>
      </c>
      <c r="AH102" s="19" t="n">
        <f aca="false">T102-AA102</f>
        <v>0</v>
      </c>
      <c r="AI102" s="19" t="n">
        <f aca="false">U102-AB102</f>
        <v>0</v>
      </c>
      <c r="AJ102" s="19" t="n">
        <f aca="false">V102-AC102</f>
        <v>34.830106897329</v>
      </c>
      <c r="AK102" s="19" t="n">
        <f aca="false">W102-AD102</f>
        <v>17.5</v>
      </c>
      <c r="AL102" s="19" t="n">
        <f aca="false">X102-AE102</f>
        <v>10.5</v>
      </c>
      <c r="AM102" s="19" t="n">
        <f aca="false">Y102-AF102</f>
        <v>7</v>
      </c>
      <c r="AN102" s="19" t="n">
        <f aca="false">Z102-AG102</f>
        <v>7</v>
      </c>
      <c r="AO102" s="19" t="n">
        <f aca="false">M102-Q102</f>
        <v>0</v>
      </c>
      <c r="AP102" s="19" t="n">
        <f aca="false">MIN(AH102,MAX(0,AO102-(AI102+AJ102+AK102+AL102+AM102+AN102)))</f>
        <v>0</v>
      </c>
      <c r="AQ102" s="19" t="n">
        <f aca="false">MIN(AI102,MAX(0,AO102-(AJ102+AK102+AL102+AM102+AN102)))</f>
        <v>0</v>
      </c>
      <c r="AR102" s="19" t="n">
        <f aca="false">MIN(AJ102,MAX(0,AO102-(AK102+AL102+AM102+AN102)))</f>
        <v>0</v>
      </c>
      <c r="AS102" s="19" t="n">
        <f aca="false">MIN(AK102,MAX(0,AO102-(AL102+AM102+AN102)))</f>
        <v>0</v>
      </c>
      <c r="AT102" s="19" t="n">
        <f aca="false">MIN(AL102,MAX(0,AO102-(AM102+AN102)))</f>
        <v>0</v>
      </c>
      <c r="AU102" s="19" t="n">
        <f aca="false">MIN(AM102,MAX(0,AO102-(AN102)))</f>
        <v>0</v>
      </c>
      <c r="AV102" s="19" t="n">
        <f aca="false">MIN(AN102,MAX(0,AO102-(0)))</f>
        <v>0</v>
      </c>
      <c r="AW102" s="19" t="n">
        <f aca="false">AH102-AP102</f>
        <v>0</v>
      </c>
      <c r="AX102" s="19" t="n">
        <f aca="false">AI102-AQ102</f>
        <v>0</v>
      </c>
      <c r="AY102" s="19" t="n">
        <f aca="false">AJ102-AR102</f>
        <v>34.830106897329</v>
      </c>
      <c r="AZ102" s="19" t="n">
        <f aca="false">AK102-AS102</f>
        <v>17.5</v>
      </c>
      <c r="BA102" s="19" t="n">
        <f aca="false">AL102-AT102</f>
        <v>10.5</v>
      </c>
      <c r="BB102" s="19" t="n">
        <f aca="false">AM102-AU102</f>
        <v>7</v>
      </c>
      <c r="BC102" s="19" t="n">
        <f aca="false">AN102-AV102</f>
        <v>7</v>
      </c>
    </row>
    <row r="103" customFormat="false" ht="15" hidden="false" customHeight="false" outlineLevel="0" collapsed="false">
      <c r="B103" s="18" t="n">
        <v>99</v>
      </c>
      <c r="C103" s="18" t="n">
        <f aca="false">RM_TERM-B103+1</f>
        <v>262</v>
      </c>
      <c r="D103" s="19" t="n">
        <f aca="false">K102</f>
        <v>76.8301068973289</v>
      </c>
      <c r="E103" s="19" t="n">
        <f aca="false">D103*(1-(1-RM_CDR)^(1/12))</f>
        <v>0.0643204259932583</v>
      </c>
      <c r="F103" s="19" t="n">
        <f aca="false">D103-E103</f>
        <v>76.7657864713356</v>
      </c>
      <c r="G103" s="19" t="n">
        <f aca="false">IF(F103&gt;0,F103*(RM_WAC/12)/(1-(1+RM_WAC/12)^(-C103)),0)</f>
        <v>0.591548942218668</v>
      </c>
      <c r="H103" s="19" t="n">
        <f aca="false">F103*RM_WAC/12</f>
        <v>0.473389016573236</v>
      </c>
      <c r="I103" s="19" t="n">
        <f aca="false">G103-H103+IF(C103&lt;=1,(F103-(G103-H103)-J103),0)</f>
        <v>0.118159925645432</v>
      </c>
      <c r="J103" s="19" t="n">
        <f aca="false">(F103-(G103-H103))*(1-(1-RM_CPR)^(1/12))</f>
        <v>1.03105981087814</v>
      </c>
      <c r="K103" s="19" t="n">
        <f aca="false">IF(C103&lt;=1,0,(F103-(G103-H103)-J103))</f>
        <v>75.616566734812</v>
      </c>
      <c r="L103" s="19" t="n">
        <f aca="false">E103*(1-RM_SEV)</f>
        <v>0.0450242981952808</v>
      </c>
      <c r="M103" s="19" t="n">
        <f aca="false">E103-L103</f>
        <v>0.0192961277979775</v>
      </c>
      <c r="N103" s="19" t="n">
        <f aca="false">H103-D103*(RM_SERV+RM_TR)/12</f>
        <v>0.456742493412148</v>
      </c>
      <c r="O103" s="19" t="n">
        <f aca="false">T103*RM_A1_CP/12+U103*RM_A2_CP/12+V103*RM_A3_CP/12+W103*RM_M1_CP/12+X103*RM_B1_CP/12+Y103*RM_B2_CP/12+Z103*RM_B3_CP/12</f>
        <v>0.392872218969533</v>
      </c>
      <c r="P103" s="19" t="n">
        <f aca="false">MAX(0,N103-O103)</f>
        <v>0.0638702744426152</v>
      </c>
      <c r="Q103" s="19" t="n">
        <f aca="false">MIN(P103,M103)</f>
        <v>0.0192961277979775</v>
      </c>
      <c r="R103" s="19" t="n">
        <f aca="false">P103-Q103</f>
        <v>0.0445741466446377</v>
      </c>
      <c r="S103" s="19" t="n">
        <f aca="false">I103+J103+L103+Q103</f>
        <v>1.21354016251683</v>
      </c>
      <c r="T103" s="19" t="n">
        <f aca="false">AW102</f>
        <v>0</v>
      </c>
      <c r="U103" s="19" t="n">
        <f aca="false">AX102</f>
        <v>0</v>
      </c>
      <c r="V103" s="19" t="n">
        <f aca="false">AY102</f>
        <v>34.830106897329</v>
      </c>
      <c r="W103" s="19" t="n">
        <f aca="false">AZ102</f>
        <v>17.5</v>
      </c>
      <c r="X103" s="19" t="n">
        <f aca="false">BA102</f>
        <v>10.5</v>
      </c>
      <c r="Y103" s="19" t="n">
        <f aca="false">BB102</f>
        <v>7</v>
      </c>
      <c r="Z103" s="19" t="n">
        <f aca="false">BC102</f>
        <v>7</v>
      </c>
      <c r="AA103" s="19" t="n">
        <f aca="false">MIN(T103,MAX(0,S103-(0)))</f>
        <v>0</v>
      </c>
      <c r="AB103" s="19" t="n">
        <f aca="false">MIN(U103,MAX(0,S103-(T103)))</f>
        <v>0</v>
      </c>
      <c r="AC103" s="19" t="n">
        <f aca="false">MIN(V103,MAX(0,S103-(T103+U103)))</f>
        <v>1.21354016251683</v>
      </c>
      <c r="AD103" s="19" t="n">
        <f aca="false">MIN(W103,MAX(0,S103-(T103+U103+V103)))</f>
        <v>0</v>
      </c>
      <c r="AE103" s="19" t="n">
        <f aca="false">MIN(X103,MAX(0,S103-(T103+U103+V103+W103)))</f>
        <v>0</v>
      </c>
      <c r="AF103" s="19" t="n">
        <f aca="false">MIN(Y103,MAX(0,S103-(T103+U103+V103+W103+X103)))</f>
        <v>0</v>
      </c>
      <c r="AG103" s="19" t="n">
        <f aca="false">MIN(Z103,MAX(0,S103-(T103+U103+V103+W103+X103+Y103)))</f>
        <v>0</v>
      </c>
      <c r="AH103" s="19" t="n">
        <f aca="false">T103-AA103</f>
        <v>0</v>
      </c>
      <c r="AI103" s="19" t="n">
        <f aca="false">U103-AB103</f>
        <v>0</v>
      </c>
      <c r="AJ103" s="19" t="n">
        <f aca="false">V103-AC103</f>
        <v>33.6165667348122</v>
      </c>
      <c r="AK103" s="19" t="n">
        <f aca="false">W103-AD103</f>
        <v>17.5</v>
      </c>
      <c r="AL103" s="19" t="n">
        <f aca="false">X103-AE103</f>
        <v>10.5</v>
      </c>
      <c r="AM103" s="19" t="n">
        <f aca="false">Y103-AF103</f>
        <v>7</v>
      </c>
      <c r="AN103" s="19" t="n">
        <f aca="false">Z103-AG103</f>
        <v>7</v>
      </c>
      <c r="AO103" s="19" t="n">
        <f aca="false">M103-Q103</f>
        <v>0</v>
      </c>
      <c r="AP103" s="19" t="n">
        <f aca="false">MIN(AH103,MAX(0,AO103-(AI103+AJ103+AK103+AL103+AM103+AN103)))</f>
        <v>0</v>
      </c>
      <c r="AQ103" s="19" t="n">
        <f aca="false">MIN(AI103,MAX(0,AO103-(AJ103+AK103+AL103+AM103+AN103)))</f>
        <v>0</v>
      </c>
      <c r="AR103" s="19" t="n">
        <f aca="false">MIN(AJ103,MAX(0,AO103-(AK103+AL103+AM103+AN103)))</f>
        <v>0</v>
      </c>
      <c r="AS103" s="19" t="n">
        <f aca="false">MIN(AK103,MAX(0,AO103-(AL103+AM103+AN103)))</f>
        <v>0</v>
      </c>
      <c r="AT103" s="19" t="n">
        <f aca="false">MIN(AL103,MAX(0,AO103-(AM103+AN103)))</f>
        <v>0</v>
      </c>
      <c r="AU103" s="19" t="n">
        <f aca="false">MIN(AM103,MAX(0,AO103-(AN103)))</f>
        <v>0</v>
      </c>
      <c r="AV103" s="19" t="n">
        <f aca="false">MIN(AN103,MAX(0,AO103-(0)))</f>
        <v>0</v>
      </c>
      <c r="AW103" s="19" t="n">
        <f aca="false">AH103-AP103</f>
        <v>0</v>
      </c>
      <c r="AX103" s="19" t="n">
        <f aca="false">AI103-AQ103</f>
        <v>0</v>
      </c>
      <c r="AY103" s="19" t="n">
        <f aca="false">AJ103-AR103</f>
        <v>33.6165667348122</v>
      </c>
      <c r="AZ103" s="19" t="n">
        <f aca="false">AK103-AS103</f>
        <v>17.5</v>
      </c>
      <c r="BA103" s="19" t="n">
        <f aca="false">AL103-AT103</f>
        <v>10.5</v>
      </c>
      <c r="BB103" s="19" t="n">
        <f aca="false">AM103-AU103</f>
        <v>7</v>
      </c>
      <c r="BC103" s="19" t="n">
        <f aca="false">AN103-AV103</f>
        <v>7</v>
      </c>
    </row>
    <row r="104" customFormat="false" ht="15" hidden="false" customHeight="false" outlineLevel="0" collapsed="false">
      <c r="B104" s="18" t="n">
        <v>100</v>
      </c>
      <c r="C104" s="18" t="n">
        <f aca="false">RM_TERM-B104+1</f>
        <v>261</v>
      </c>
      <c r="D104" s="19" t="n">
        <f aca="false">K103</f>
        <v>75.616566734812</v>
      </c>
      <c r="E104" s="19" t="n">
        <f aca="false">D104*(1-(1-RM_CDR)^(1/12))</f>
        <v>0.0633044776448157</v>
      </c>
      <c r="F104" s="19" t="n">
        <f aca="false">D104-E104</f>
        <v>75.5532622571672</v>
      </c>
      <c r="G104" s="19" t="n">
        <f aca="false">IF(F104&gt;0,F104*(RM_WAC/12)/(1-(1+RM_WAC/12)^(-C104)),0)</f>
        <v>0.583102887638077</v>
      </c>
      <c r="H104" s="19" t="n">
        <f aca="false">F104*RM_WAC/12</f>
        <v>0.465911783919198</v>
      </c>
      <c r="I104" s="19" t="n">
        <f aca="false">G104-H104+IF(C104&lt;=1,(F104-(G104-H104)-J104),0)</f>
        <v>0.117191103718879</v>
      </c>
      <c r="J104" s="19" t="n">
        <f aca="false">(F104-(G104-H104))*(1-(1-RM_CPR)^(1/12))</f>
        <v>1.01476203193976</v>
      </c>
      <c r="K104" s="19" t="n">
        <f aca="false">IF(C104&lt;=1,0,(F104-(G104-H104)-J104))</f>
        <v>74.4213091215086</v>
      </c>
      <c r="L104" s="19" t="n">
        <f aca="false">E104*(1-RM_SEV)</f>
        <v>0.044313134351371</v>
      </c>
      <c r="M104" s="19" t="n">
        <f aca="false">E104-L104</f>
        <v>0.0189913432934447</v>
      </c>
      <c r="N104" s="19" t="n">
        <f aca="false">H104-D104*(RM_SERV+RM_TR)/12</f>
        <v>0.449528194459989</v>
      </c>
      <c r="O104" s="19" t="n">
        <f aca="false">T104*RM_A1_CP/12+U104*RM_A2_CP/12+V104*RM_A3_CP/12+W104*RM_M1_CP/12+X104*RM_B1_CP/12+Y104*RM_B2_CP/12+Z104*RM_B3_CP/12</f>
        <v>0.386602261463196</v>
      </c>
      <c r="P104" s="19" t="n">
        <f aca="false">MAX(0,N104-O104)</f>
        <v>0.0629259329967924</v>
      </c>
      <c r="Q104" s="19" t="n">
        <f aca="false">MIN(P104,M104)</f>
        <v>0.0189913432934447</v>
      </c>
      <c r="R104" s="19" t="n">
        <f aca="false">P104-Q104</f>
        <v>0.0439345897033477</v>
      </c>
      <c r="S104" s="19" t="n">
        <f aca="false">I104+J104+L104+Q104</f>
        <v>1.19525761330346</v>
      </c>
      <c r="T104" s="19" t="n">
        <f aca="false">AW103</f>
        <v>0</v>
      </c>
      <c r="U104" s="19" t="n">
        <f aca="false">AX103</f>
        <v>0</v>
      </c>
      <c r="V104" s="19" t="n">
        <f aca="false">AY103</f>
        <v>33.6165667348122</v>
      </c>
      <c r="W104" s="19" t="n">
        <f aca="false">AZ103</f>
        <v>17.5</v>
      </c>
      <c r="X104" s="19" t="n">
        <f aca="false">BA103</f>
        <v>10.5</v>
      </c>
      <c r="Y104" s="19" t="n">
        <f aca="false">BB103</f>
        <v>7</v>
      </c>
      <c r="Z104" s="19" t="n">
        <f aca="false">BC103</f>
        <v>7</v>
      </c>
      <c r="AA104" s="19" t="n">
        <f aca="false">MIN(T104,MAX(0,S104-(0)))</f>
        <v>0</v>
      </c>
      <c r="AB104" s="19" t="n">
        <f aca="false">MIN(U104,MAX(0,S104-(T104)))</f>
        <v>0</v>
      </c>
      <c r="AC104" s="19" t="n">
        <f aca="false">MIN(V104,MAX(0,S104-(T104+U104)))</f>
        <v>1.19525761330346</v>
      </c>
      <c r="AD104" s="19" t="n">
        <f aca="false">MIN(W104,MAX(0,S104-(T104+U104+V104)))</f>
        <v>0</v>
      </c>
      <c r="AE104" s="19" t="n">
        <f aca="false">MIN(X104,MAX(0,S104-(T104+U104+V104+W104)))</f>
        <v>0</v>
      </c>
      <c r="AF104" s="19" t="n">
        <f aca="false">MIN(Y104,MAX(0,S104-(T104+U104+V104+W104+X104)))</f>
        <v>0</v>
      </c>
      <c r="AG104" s="19" t="n">
        <f aca="false">MIN(Z104,MAX(0,S104-(T104+U104+V104+W104+X104+Y104)))</f>
        <v>0</v>
      </c>
      <c r="AH104" s="19" t="n">
        <f aca="false">T104-AA104</f>
        <v>0</v>
      </c>
      <c r="AI104" s="19" t="n">
        <f aca="false">U104-AB104</f>
        <v>0</v>
      </c>
      <c r="AJ104" s="19" t="n">
        <f aca="false">V104-AC104</f>
        <v>32.4213091215087</v>
      </c>
      <c r="AK104" s="19" t="n">
        <f aca="false">W104-AD104</f>
        <v>17.5</v>
      </c>
      <c r="AL104" s="19" t="n">
        <f aca="false">X104-AE104</f>
        <v>10.5</v>
      </c>
      <c r="AM104" s="19" t="n">
        <f aca="false">Y104-AF104</f>
        <v>7</v>
      </c>
      <c r="AN104" s="19" t="n">
        <f aca="false">Z104-AG104</f>
        <v>7</v>
      </c>
      <c r="AO104" s="19" t="n">
        <f aca="false">M104-Q104</f>
        <v>0</v>
      </c>
      <c r="AP104" s="19" t="n">
        <f aca="false">MIN(AH104,MAX(0,AO104-(AI104+AJ104+AK104+AL104+AM104+AN104)))</f>
        <v>0</v>
      </c>
      <c r="AQ104" s="19" t="n">
        <f aca="false">MIN(AI104,MAX(0,AO104-(AJ104+AK104+AL104+AM104+AN104)))</f>
        <v>0</v>
      </c>
      <c r="AR104" s="19" t="n">
        <f aca="false">MIN(AJ104,MAX(0,AO104-(AK104+AL104+AM104+AN104)))</f>
        <v>0</v>
      </c>
      <c r="AS104" s="19" t="n">
        <f aca="false">MIN(AK104,MAX(0,AO104-(AL104+AM104+AN104)))</f>
        <v>0</v>
      </c>
      <c r="AT104" s="19" t="n">
        <f aca="false">MIN(AL104,MAX(0,AO104-(AM104+AN104)))</f>
        <v>0</v>
      </c>
      <c r="AU104" s="19" t="n">
        <f aca="false">MIN(AM104,MAX(0,AO104-(AN104)))</f>
        <v>0</v>
      </c>
      <c r="AV104" s="19" t="n">
        <f aca="false">MIN(AN104,MAX(0,AO104-(0)))</f>
        <v>0</v>
      </c>
      <c r="AW104" s="19" t="n">
        <f aca="false">AH104-AP104</f>
        <v>0</v>
      </c>
      <c r="AX104" s="19" t="n">
        <f aca="false">AI104-AQ104</f>
        <v>0</v>
      </c>
      <c r="AY104" s="19" t="n">
        <f aca="false">AJ104-AR104</f>
        <v>32.4213091215087</v>
      </c>
      <c r="AZ104" s="19" t="n">
        <f aca="false">AK104-AS104</f>
        <v>17.5</v>
      </c>
      <c r="BA104" s="19" t="n">
        <f aca="false">AL104-AT104</f>
        <v>10.5</v>
      </c>
      <c r="BB104" s="19" t="n">
        <f aca="false">AM104-AU104</f>
        <v>7</v>
      </c>
      <c r="BC104" s="19" t="n">
        <f aca="false">AN104-AV104</f>
        <v>7</v>
      </c>
    </row>
    <row r="105" customFormat="false" ht="15" hidden="false" customHeight="false" outlineLevel="0" collapsed="false">
      <c r="B105" s="18" t="n">
        <v>101</v>
      </c>
      <c r="C105" s="18" t="n">
        <f aca="false">RM_TERM-B105+1</f>
        <v>260</v>
      </c>
      <c r="D105" s="19" t="n">
        <f aca="false">K104</f>
        <v>74.4213091215086</v>
      </c>
      <c r="E105" s="19" t="n">
        <f aca="false">D105*(1-(1-RM_CDR)^(1/12))</f>
        <v>0.0623038350326416</v>
      </c>
      <c r="F105" s="19" t="n">
        <f aca="false">D105-E105</f>
        <v>74.359005286476</v>
      </c>
      <c r="G105" s="19" t="n">
        <f aca="false">IF(F105&gt;0,F105*(RM_WAC/12)/(1-(1+RM_WAC/12)^(-C105)),0)</f>
        <v>0.574777424665191</v>
      </c>
      <c r="H105" s="19" t="n">
        <f aca="false">F105*RM_WAC/12</f>
        <v>0.458547199266602</v>
      </c>
      <c r="I105" s="19" t="n">
        <f aca="false">G105-H105+IF(C105&lt;=1,(F105-(G105-H105)-J105),0)</f>
        <v>0.11623022539859</v>
      </c>
      <c r="J105" s="19" t="n">
        <f aca="false">(F105-(G105-H105))*(1-(1-RM_CPR)^(1/12))</f>
        <v>0.998709876135716</v>
      </c>
      <c r="K105" s="19" t="n">
        <f aca="false">IF(C105&lt;=1,0,(F105-(G105-H105)-J105))</f>
        <v>73.2440651849416</v>
      </c>
      <c r="L105" s="19" t="n">
        <f aca="false">E105*(1-RM_SEV)</f>
        <v>0.0436126845228491</v>
      </c>
      <c r="M105" s="19" t="n">
        <f aca="false">E105-L105</f>
        <v>0.0186911505097925</v>
      </c>
      <c r="N105" s="19" t="n">
        <f aca="false">H105-D105*(RM_SERV+RM_TR)/12</f>
        <v>0.442422582290275</v>
      </c>
      <c r="O105" s="19" t="n">
        <f aca="false">T105*RM_A1_CP/12+U105*RM_A2_CP/12+V105*RM_A3_CP/12+W105*RM_M1_CP/12+X105*RM_B1_CP/12+Y105*RM_B2_CP/12+Z105*RM_B3_CP/12</f>
        <v>0.380426763794462</v>
      </c>
      <c r="P105" s="19" t="n">
        <f aca="false">MAX(0,N105-O105)</f>
        <v>0.0619958184958132</v>
      </c>
      <c r="Q105" s="19" t="n">
        <f aca="false">MIN(P105,M105)</f>
        <v>0.0186911505097925</v>
      </c>
      <c r="R105" s="19" t="n">
        <f aca="false">P105-Q105</f>
        <v>0.0433046679860207</v>
      </c>
      <c r="S105" s="19" t="n">
        <f aca="false">I105+J105+L105+Q105</f>
        <v>1.17724393656695</v>
      </c>
      <c r="T105" s="19" t="n">
        <f aca="false">AW104</f>
        <v>0</v>
      </c>
      <c r="U105" s="19" t="n">
        <f aca="false">AX104</f>
        <v>0</v>
      </c>
      <c r="V105" s="19" t="n">
        <f aca="false">AY104</f>
        <v>32.4213091215087</v>
      </c>
      <c r="W105" s="19" t="n">
        <f aca="false">AZ104</f>
        <v>17.5</v>
      </c>
      <c r="X105" s="19" t="n">
        <f aca="false">BA104</f>
        <v>10.5</v>
      </c>
      <c r="Y105" s="19" t="n">
        <f aca="false">BB104</f>
        <v>7</v>
      </c>
      <c r="Z105" s="19" t="n">
        <f aca="false">BC104</f>
        <v>7</v>
      </c>
      <c r="AA105" s="19" t="n">
        <f aca="false">MIN(T105,MAX(0,S105-(0)))</f>
        <v>0</v>
      </c>
      <c r="AB105" s="19" t="n">
        <f aca="false">MIN(U105,MAX(0,S105-(T105)))</f>
        <v>0</v>
      </c>
      <c r="AC105" s="19" t="n">
        <f aca="false">MIN(V105,MAX(0,S105-(T105+U105)))</f>
        <v>1.17724393656695</v>
      </c>
      <c r="AD105" s="19" t="n">
        <f aca="false">MIN(W105,MAX(0,S105-(T105+U105+V105)))</f>
        <v>0</v>
      </c>
      <c r="AE105" s="19" t="n">
        <f aca="false">MIN(X105,MAX(0,S105-(T105+U105+V105+W105)))</f>
        <v>0</v>
      </c>
      <c r="AF105" s="19" t="n">
        <f aca="false">MIN(Y105,MAX(0,S105-(T105+U105+V105+W105+X105)))</f>
        <v>0</v>
      </c>
      <c r="AG105" s="19" t="n">
        <f aca="false">MIN(Z105,MAX(0,S105-(T105+U105+V105+W105+X105+Y105)))</f>
        <v>0</v>
      </c>
      <c r="AH105" s="19" t="n">
        <f aca="false">T105-AA105</f>
        <v>0</v>
      </c>
      <c r="AI105" s="19" t="n">
        <f aca="false">U105-AB105</f>
        <v>0</v>
      </c>
      <c r="AJ105" s="19" t="n">
        <f aca="false">V105-AC105</f>
        <v>31.2440651849418</v>
      </c>
      <c r="AK105" s="19" t="n">
        <f aca="false">W105-AD105</f>
        <v>17.5</v>
      </c>
      <c r="AL105" s="19" t="n">
        <f aca="false">X105-AE105</f>
        <v>10.5</v>
      </c>
      <c r="AM105" s="19" t="n">
        <f aca="false">Y105-AF105</f>
        <v>7</v>
      </c>
      <c r="AN105" s="19" t="n">
        <f aca="false">Z105-AG105</f>
        <v>7</v>
      </c>
      <c r="AO105" s="19" t="n">
        <f aca="false">M105-Q105</f>
        <v>0</v>
      </c>
      <c r="AP105" s="19" t="n">
        <f aca="false">MIN(AH105,MAX(0,AO105-(AI105+AJ105+AK105+AL105+AM105+AN105)))</f>
        <v>0</v>
      </c>
      <c r="AQ105" s="19" t="n">
        <f aca="false">MIN(AI105,MAX(0,AO105-(AJ105+AK105+AL105+AM105+AN105)))</f>
        <v>0</v>
      </c>
      <c r="AR105" s="19" t="n">
        <f aca="false">MIN(AJ105,MAX(0,AO105-(AK105+AL105+AM105+AN105)))</f>
        <v>0</v>
      </c>
      <c r="AS105" s="19" t="n">
        <f aca="false">MIN(AK105,MAX(0,AO105-(AL105+AM105+AN105)))</f>
        <v>0</v>
      </c>
      <c r="AT105" s="19" t="n">
        <f aca="false">MIN(AL105,MAX(0,AO105-(AM105+AN105)))</f>
        <v>0</v>
      </c>
      <c r="AU105" s="19" t="n">
        <f aca="false">MIN(AM105,MAX(0,AO105-(AN105)))</f>
        <v>0</v>
      </c>
      <c r="AV105" s="19" t="n">
        <f aca="false">MIN(AN105,MAX(0,AO105-(0)))</f>
        <v>0</v>
      </c>
      <c r="AW105" s="19" t="n">
        <f aca="false">AH105-AP105</f>
        <v>0</v>
      </c>
      <c r="AX105" s="19" t="n">
        <f aca="false">AI105-AQ105</f>
        <v>0</v>
      </c>
      <c r="AY105" s="19" t="n">
        <f aca="false">AJ105-AR105</f>
        <v>31.2440651849418</v>
      </c>
      <c r="AZ105" s="19" t="n">
        <f aca="false">AK105-AS105</f>
        <v>17.5</v>
      </c>
      <c r="BA105" s="19" t="n">
        <f aca="false">AL105-AT105</f>
        <v>10.5</v>
      </c>
      <c r="BB105" s="19" t="n">
        <f aca="false">AM105-AU105</f>
        <v>7</v>
      </c>
      <c r="BC105" s="19" t="n">
        <f aca="false">AN105-AV105</f>
        <v>7</v>
      </c>
    </row>
    <row r="106" customFormat="false" ht="15" hidden="false" customHeight="false" outlineLevel="0" collapsed="false">
      <c r="B106" s="18" t="n">
        <v>102</v>
      </c>
      <c r="C106" s="18" t="n">
        <f aca="false">RM_TERM-B106+1</f>
        <v>259</v>
      </c>
      <c r="D106" s="19" t="n">
        <f aca="false">K105</f>
        <v>73.2440651849416</v>
      </c>
      <c r="E106" s="19" t="n">
        <f aca="false">D106*(1-(1-RM_CDR)^(1/12))</f>
        <v>0.0613182730627857</v>
      </c>
      <c r="F106" s="19" t="n">
        <f aca="false">D106-E106</f>
        <v>73.1827469118789</v>
      </c>
      <c r="G106" s="19" t="n">
        <f aca="false">IF(F106&gt;0,F106*(RM_WAC/12)/(1-(1+RM_WAC/12)^(-C106)),0)</f>
        <v>0.566570831509592</v>
      </c>
      <c r="H106" s="19" t="n">
        <f aca="false">F106*RM_WAC/12</f>
        <v>0.451293605956586</v>
      </c>
      <c r="I106" s="19" t="n">
        <f aca="false">G106-H106+IF(C106&lt;=1,(F106-(G106-H106)-J106),0)</f>
        <v>0.115277225553006</v>
      </c>
      <c r="J106" s="19" t="n">
        <f aca="false">(F106-(G106-H106))*(1-(1-RM_CPR)^(1/12))</f>
        <v>0.982899730511794</v>
      </c>
      <c r="K106" s="19" t="n">
        <f aca="false">IF(C106&lt;=1,0,(F106-(G106-H106)-J106))</f>
        <v>72.0845699558141</v>
      </c>
      <c r="L106" s="19" t="n">
        <f aca="false">E106*(1-RM_SEV)</f>
        <v>0.04292279114395</v>
      </c>
      <c r="M106" s="19" t="n">
        <f aca="false">E106-L106</f>
        <v>0.0183954819188357</v>
      </c>
      <c r="N106" s="19" t="n">
        <f aca="false">H106-D106*(RM_SERV+RM_TR)/12</f>
        <v>0.435424058499849</v>
      </c>
      <c r="O106" s="19" t="n">
        <f aca="false">T106*RM_A1_CP/12+U106*RM_A2_CP/12+V106*RM_A3_CP/12+W106*RM_M1_CP/12+X106*RM_B1_CP/12+Y106*RM_B2_CP/12+Z106*RM_B3_CP/12</f>
        <v>0.374344336788866</v>
      </c>
      <c r="P106" s="19" t="n">
        <f aca="false">MAX(0,N106-O106)</f>
        <v>0.0610797217109831</v>
      </c>
      <c r="Q106" s="19" t="n">
        <f aca="false">MIN(P106,M106)</f>
        <v>0.0183954819188357</v>
      </c>
      <c r="R106" s="19" t="n">
        <f aca="false">P106-Q106</f>
        <v>0.0426842397921474</v>
      </c>
      <c r="S106" s="19" t="n">
        <f aca="false">I106+J106+L106+Q106</f>
        <v>1.15949522912759</v>
      </c>
      <c r="T106" s="19" t="n">
        <f aca="false">AW105</f>
        <v>0</v>
      </c>
      <c r="U106" s="19" t="n">
        <f aca="false">AX105</f>
        <v>0</v>
      </c>
      <c r="V106" s="19" t="n">
        <f aca="false">AY105</f>
        <v>31.2440651849418</v>
      </c>
      <c r="W106" s="19" t="n">
        <f aca="false">AZ105</f>
        <v>17.5</v>
      </c>
      <c r="X106" s="19" t="n">
        <f aca="false">BA105</f>
        <v>10.5</v>
      </c>
      <c r="Y106" s="19" t="n">
        <f aca="false">BB105</f>
        <v>7</v>
      </c>
      <c r="Z106" s="19" t="n">
        <f aca="false">BC105</f>
        <v>7</v>
      </c>
      <c r="AA106" s="19" t="n">
        <f aca="false">MIN(T106,MAX(0,S106-(0)))</f>
        <v>0</v>
      </c>
      <c r="AB106" s="19" t="n">
        <f aca="false">MIN(U106,MAX(0,S106-(T106)))</f>
        <v>0</v>
      </c>
      <c r="AC106" s="19" t="n">
        <f aca="false">MIN(V106,MAX(0,S106-(T106+U106)))</f>
        <v>1.15949522912759</v>
      </c>
      <c r="AD106" s="19" t="n">
        <f aca="false">MIN(W106,MAX(0,S106-(T106+U106+V106)))</f>
        <v>0</v>
      </c>
      <c r="AE106" s="19" t="n">
        <f aca="false">MIN(X106,MAX(0,S106-(T106+U106+V106+W106)))</f>
        <v>0</v>
      </c>
      <c r="AF106" s="19" t="n">
        <f aca="false">MIN(Y106,MAX(0,S106-(T106+U106+V106+W106+X106)))</f>
        <v>0</v>
      </c>
      <c r="AG106" s="19" t="n">
        <f aca="false">MIN(Z106,MAX(0,S106-(T106+U106+V106+W106+X106+Y106)))</f>
        <v>0</v>
      </c>
      <c r="AH106" s="19" t="n">
        <f aca="false">T106-AA106</f>
        <v>0</v>
      </c>
      <c r="AI106" s="19" t="n">
        <f aca="false">U106-AB106</f>
        <v>0</v>
      </c>
      <c r="AJ106" s="19" t="n">
        <f aca="false">V106-AC106</f>
        <v>30.0845699558142</v>
      </c>
      <c r="AK106" s="19" t="n">
        <f aca="false">W106-AD106</f>
        <v>17.5</v>
      </c>
      <c r="AL106" s="19" t="n">
        <f aca="false">X106-AE106</f>
        <v>10.5</v>
      </c>
      <c r="AM106" s="19" t="n">
        <f aca="false">Y106-AF106</f>
        <v>7</v>
      </c>
      <c r="AN106" s="19" t="n">
        <f aca="false">Z106-AG106</f>
        <v>7</v>
      </c>
      <c r="AO106" s="19" t="n">
        <f aca="false">M106-Q106</f>
        <v>0</v>
      </c>
      <c r="AP106" s="19" t="n">
        <f aca="false">MIN(AH106,MAX(0,AO106-(AI106+AJ106+AK106+AL106+AM106+AN106)))</f>
        <v>0</v>
      </c>
      <c r="AQ106" s="19" t="n">
        <f aca="false">MIN(AI106,MAX(0,AO106-(AJ106+AK106+AL106+AM106+AN106)))</f>
        <v>0</v>
      </c>
      <c r="AR106" s="19" t="n">
        <f aca="false">MIN(AJ106,MAX(0,AO106-(AK106+AL106+AM106+AN106)))</f>
        <v>0</v>
      </c>
      <c r="AS106" s="19" t="n">
        <f aca="false">MIN(AK106,MAX(0,AO106-(AL106+AM106+AN106)))</f>
        <v>0</v>
      </c>
      <c r="AT106" s="19" t="n">
        <f aca="false">MIN(AL106,MAX(0,AO106-(AM106+AN106)))</f>
        <v>0</v>
      </c>
      <c r="AU106" s="19" t="n">
        <f aca="false">MIN(AM106,MAX(0,AO106-(AN106)))</f>
        <v>0</v>
      </c>
      <c r="AV106" s="19" t="n">
        <f aca="false">MIN(AN106,MAX(0,AO106-(0)))</f>
        <v>0</v>
      </c>
      <c r="AW106" s="19" t="n">
        <f aca="false">AH106-AP106</f>
        <v>0</v>
      </c>
      <c r="AX106" s="19" t="n">
        <f aca="false">AI106-AQ106</f>
        <v>0</v>
      </c>
      <c r="AY106" s="19" t="n">
        <f aca="false">AJ106-AR106</f>
        <v>30.0845699558142</v>
      </c>
      <c r="AZ106" s="19" t="n">
        <f aca="false">AK106-AS106</f>
        <v>17.5</v>
      </c>
      <c r="BA106" s="19" t="n">
        <f aca="false">AL106-AT106</f>
        <v>10.5</v>
      </c>
      <c r="BB106" s="19" t="n">
        <f aca="false">AM106-AU106</f>
        <v>7</v>
      </c>
      <c r="BC106" s="19" t="n">
        <f aca="false">AN106-AV106</f>
        <v>7</v>
      </c>
    </row>
    <row r="107" customFormat="false" ht="15" hidden="false" customHeight="false" outlineLevel="0" collapsed="false">
      <c r="B107" s="18" t="n">
        <v>103</v>
      </c>
      <c r="C107" s="18" t="n">
        <f aca="false">RM_TERM-B107+1</f>
        <v>258</v>
      </c>
      <c r="D107" s="19" t="n">
        <f aca="false">K106</f>
        <v>72.0845699558141</v>
      </c>
      <c r="E107" s="19" t="n">
        <f aca="false">D107*(1-(1-RM_CDR)^(1/12))</f>
        <v>0.0603475699089518</v>
      </c>
      <c r="F107" s="19" t="n">
        <f aca="false">D107-E107</f>
        <v>72.0242223859051</v>
      </c>
      <c r="G107" s="19" t="n">
        <f aca="false">IF(F107&gt;0,F107*(RM_WAC/12)/(1-(1+RM_WAC/12)^(-C107)),0)</f>
        <v>0.558481410964349</v>
      </c>
      <c r="H107" s="19" t="n">
        <f aca="false">F107*RM_WAC/12</f>
        <v>0.444149371379748</v>
      </c>
      <c r="I107" s="19" t="n">
        <f aca="false">G107-H107+IF(C107&lt;=1,(F107-(G107-H107)-J107),0)</f>
        <v>0.114332039584601</v>
      </c>
      <c r="J107" s="19" t="n">
        <f aca="false">(F107-(G107-H107))*(1-(1-RM_CPR)^(1/12))</f>
        <v>0.967328034568007</v>
      </c>
      <c r="K107" s="19" t="n">
        <f aca="false">IF(C107&lt;=1,0,(F107-(G107-H107)-J107))</f>
        <v>70.9425623117525</v>
      </c>
      <c r="L107" s="19" t="n">
        <f aca="false">E107*(1-RM_SEV)</f>
        <v>0.0422432989362662</v>
      </c>
      <c r="M107" s="19" t="n">
        <f aca="false">E107-L107</f>
        <v>0.0181042709726855</v>
      </c>
      <c r="N107" s="19" t="n">
        <f aca="false">H107-D107*(RM_SERV+RM_TR)/12</f>
        <v>0.428531047889322</v>
      </c>
      <c r="O107" s="19" t="n">
        <f aca="false">T107*RM_A1_CP/12+U107*RM_A2_CP/12+V107*RM_A3_CP/12+W107*RM_M1_CP/12+X107*RM_B1_CP/12+Y107*RM_B2_CP/12+Z107*RM_B3_CP/12</f>
        <v>0.368353611438373</v>
      </c>
      <c r="P107" s="19" t="n">
        <f aca="false">MAX(0,N107-O107)</f>
        <v>0.0601774364509485</v>
      </c>
      <c r="Q107" s="19" t="n">
        <f aca="false">MIN(P107,M107)</f>
        <v>0.0181042709726855</v>
      </c>
      <c r="R107" s="19" t="n">
        <f aca="false">P107-Q107</f>
        <v>0.042073165478263</v>
      </c>
      <c r="S107" s="19" t="n">
        <f aca="false">I107+J107+L107+Q107</f>
        <v>1.14200764406156</v>
      </c>
      <c r="T107" s="19" t="n">
        <f aca="false">AW106</f>
        <v>0</v>
      </c>
      <c r="U107" s="19" t="n">
        <f aca="false">AX106</f>
        <v>0</v>
      </c>
      <c r="V107" s="19" t="n">
        <f aca="false">AY106</f>
        <v>30.0845699558142</v>
      </c>
      <c r="W107" s="19" t="n">
        <f aca="false">AZ106</f>
        <v>17.5</v>
      </c>
      <c r="X107" s="19" t="n">
        <f aca="false">BA106</f>
        <v>10.5</v>
      </c>
      <c r="Y107" s="19" t="n">
        <f aca="false">BB106</f>
        <v>7</v>
      </c>
      <c r="Z107" s="19" t="n">
        <f aca="false">BC106</f>
        <v>7</v>
      </c>
      <c r="AA107" s="19" t="n">
        <f aca="false">MIN(T107,MAX(0,S107-(0)))</f>
        <v>0</v>
      </c>
      <c r="AB107" s="19" t="n">
        <f aca="false">MIN(U107,MAX(0,S107-(T107)))</f>
        <v>0</v>
      </c>
      <c r="AC107" s="19" t="n">
        <f aca="false">MIN(V107,MAX(0,S107-(T107+U107)))</f>
        <v>1.14200764406156</v>
      </c>
      <c r="AD107" s="19" t="n">
        <f aca="false">MIN(W107,MAX(0,S107-(T107+U107+V107)))</f>
        <v>0</v>
      </c>
      <c r="AE107" s="19" t="n">
        <f aca="false">MIN(X107,MAX(0,S107-(T107+U107+V107+W107)))</f>
        <v>0</v>
      </c>
      <c r="AF107" s="19" t="n">
        <f aca="false">MIN(Y107,MAX(0,S107-(T107+U107+V107+W107+X107)))</f>
        <v>0</v>
      </c>
      <c r="AG107" s="19" t="n">
        <f aca="false">MIN(Z107,MAX(0,S107-(T107+U107+V107+W107+X107+Y107)))</f>
        <v>0</v>
      </c>
      <c r="AH107" s="19" t="n">
        <f aca="false">T107-AA107</f>
        <v>0</v>
      </c>
      <c r="AI107" s="19" t="n">
        <f aca="false">U107-AB107</f>
        <v>0</v>
      </c>
      <c r="AJ107" s="19" t="n">
        <f aca="false">V107-AC107</f>
        <v>28.9425623117526</v>
      </c>
      <c r="AK107" s="19" t="n">
        <f aca="false">W107-AD107</f>
        <v>17.5</v>
      </c>
      <c r="AL107" s="19" t="n">
        <f aca="false">X107-AE107</f>
        <v>10.5</v>
      </c>
      <c r="AM107" s="19" t="n">
        <f aca="false">Y107-AF107</f>
        <v>7</v>
      </c>
      <c r="AN107" s="19" t="n">
        <f aca="false">Z107-AG107</f>
        <v>7</v>
      </c>
      <c r="AO107" s="19" t="n">
        <f aca="false">M107-Q107</f>
        <v>0</v>
      </c>
      <c r="AP107" s="19" t="n">
        <f aca="false">MIN(AH107,MAX(0,AO107-(AI107+AJ107+AK107+AL107+AM107+AN107)))</f>
        <v>0</v>
      </c>
      <c r="AQ107" s="19" t="n">
        <f aca="false">MIN(AI107,MAX(0,AO107-(AJ107+AK107+AL107+AM107+AN107)))</f>
        <v>0</v>
      </c>
      <c r="AR107" s="19" t="n">
        <f aca="false">MIN(AJ107,MAX(0,AO107-(AK107+AL107+AM107+AN107)))</f>
        <v>0</v>
      </c>
      <c r="AS107" s="19" t="n">
        <f aca="false">MIN(AK107,MAX(0,AO107-(AL107+AM107+AN107)))</f>
        <v>0</v>
      </c>
      <c r="AT107" s="19" t="n">
        <f aca="false">MIN(AL107,MAX(0,AO107-(AM107+AN107)))</f>
        <v>0</v>
      </c>
      <c r="AU107" s="19" t="n">
        <f aca="false">MIN(AM107,MAX(0,AO107-(AN107)))</f>
        <v>0</v>
      </c>
      <c r="AV107" s="19" t="n">
        <f aca="false">MIN(AN107,MAX(0,AO107-(0)))</f>
        <v>0</v>
      </c>
      <c r="AW107" s="19" t="n">
        <f aca="false">AH107-AP107</f>
        <v>0</v>
      </c>
      <c r="AX107" s="19" t="n">
        <f aca="false">AI107-AQ107</f>
        <v>0</v>
      </c>
      <c r="AY107" s="19" t="n">
        <f aca="false">AJ107-AR107</f>
        <v>28.9425623117526</v>
      </c>
      <c r="AZ107" s="19" t="n">
        <f aca="false">AK107-AS107</f>
        <v>17.5</v>
      </c>
      <c r="BA107" s="19" t="n">
        <f aca="false">AL107-AT107</f>
        <v>10.5</v>
      </c>
      <c r="BB107" s="19" t="n">
        <f aca="false">AM107-AU107</f>
        <v>7</v>
      </c>
      <c r="BC107" s="19" t="n">
        <f aca="false">AN107-AV107</f>
        <v>7</v>
      </c>
    </row>
    <row r="108" customFormat="false" ht="15" hidden="false" customHeight="false" outlineLevel="0" collapsed="false">
      <c r="B108" s="18" t="n">
        <v>104</v>
      </c>
      <c r="C108" s="18" t="n">
        <f aca="false">RM_TERM-B108+1</f>
        <v>257</v>
      </c>
      <c r="D108" s="19" t="n">
        <f aca="false">K107</f>
        <v>70.9425623117525</v>
      </c>
      <c r="E108" s="19" t="n">
        <f aca="false">D108*(1-(1-RM_CDR)^(1/12))</f>
        <v>0.0593915069654008</v>
      </c>
      <c r="F108" s="19" t="n">
        <f aca="false">D108-E108</f>
        <v>70.8831708047871</v>
      </c>
      <c r="G108" s="19" t="n">
        <f aca="false">IF(F108&gt;0,F108*(RM_WAC/12)/(1-(1+RM_WAC/12)^(-C108)),0)</f>
        <v>0.550507490055017</v>
      </c>
      <c r="H108" s="19" t="n">
        <f aca="false">F108*RM_WAC/12</f>
        <v>0.43711288662952</v>
      </c>
      <c r="I108" s="19" t="n">
        <f aca="false">G108-H108+IF(C108&lt;=1,(F108-(G108-H108)-J108),0)</f>
        <v>0.113394603425497</v>
      </c>
      <c r="J108" s="19" t="n">
        <f aca="false">(F108-(G108-H108))*(1-(1-RM_CPR)^(1/12))</f>
        <v>0.951991279502538</v>
      </c>
      <c r="K108" s="19" t="n">
        <f aca="false">IF(C108&lt;=1,0,(F108-(G108-H108)-J108))</f>
        <v>69.8177849218591</v>
      </c>
      <c r="L108" s="19" t="n">
        <f aca="false">E108*(1-RM_SEV)</f>
        <v>0.0415740548757805</v>
      </c>
      <c r="M108" s="19" t="n">
        <f aca="false">E108-L108</f>
        <v>0.0178174520896202</v>
      </c>
      <c r="N108" s="19" t="n">
        <f aca="false">H108-D108*(RM_SERV+RM_TR)/12</f>
        <v>0.421741998128641</v>
      </c>
      <c r="O108" s="19" t="n">
        <f aca="false">T108*RM_A1_CP/12+U108*RM_A2_CP/12+V108*RM_A3_CP/12+W108*RM_M1_CP/12+X108*RM_B1_CP/12+Y108*RM_B2_CP/12+Z108*RM_B3_CP/12</f>
        <v>0.362453238610722</v>
      </c>
      <c r="P108" s="19" t="n">
        <f aca="false">MAX(0,N108-O108)</f>
        <v>0.0592887595179188</v>
      </c>
      <c r="Q108" s="19" t="n">
        <f aca="false">MIN(P108,M108)</f>
        <v>0.0178174520896202</v>
      </c>
      <c r="R108" s="19" t="n">
        <f aca="false">P108-Q108</f>
        <v>0.0414713074282986</v>
      </c>
      <c r="S108" s="19" t="n">
        <f aca="false">I108+J108+L108+Q108</f>
        <v>1.12477738989344</v>
      </c>
      <c r="T108" s="19" t="n">
        <f aca="false">AW107</f>
        <v>0</v>
      </c>
      <c r="U108" s="19" t="n">
        <f aca="false">AX107</f>
        <v>0</v>
      </c>
      <c r="V108" s="19" t="n">
        <f aca="false">AY107</f>
        <v>28.9425623117526</v>
      </c>
      <c r="W108" s="19" t="n">
        <f aca="false">AZ107</f>
        <v>17.5</v>
      </c>
      <c r="X108" s="19" t="n">
        <f aca="false">BA107</f>
        <v>10.5</v>
      </c>
      <c r="Y108" s="19" t="n">
        <f aca="false">BB107</f>
        <v>7</v>
      </c>
      <c r="Z108" s="19" t="n">
        <f aca="false">BC107</f>
        <v>7</v>
      </c>
      <c r="AA108" s="19" t="n">
        <f aca="false">MIN(T108,MAX(0,S108-(0)))</f>
        <v>0</v>
      </c>
      <c r="AB108" s="19" t="n">
        <f aca="false">MIN(U108,MAX(0,S108-(T108)))</f>
        <v>0</v>
      </c>
      <c r="AC108" s="19" t="n">
        <f aca="false">MIN(V108,MAX(0,S108-(T108+U108)))</f>
        <v>1.12477738989344</v>
      </c>
      <c r="AD108" s="19" t="n">
        <f aca="false">MIN(W108,MAX(0,S108-(T108+U108+V108)))</f>
        <v>0</v>
      </c>
      <c r="AE108" s="19" t="n">
        <f aca="false">MIN(X108,MAX(0,S108-(T108+U108+V108+W108)))</f>
        <v>0</v>
      </c>
      <c r="AF108" s="19" t="n">
        <f aca="false">MIN(Y108,MAX(0,S108-(T108+U108+V108+W108+X108)))</f>
        <v>0</v>
      </c>
      <c r="AG108" s="19" t="n">
        <f aca="false">MIN(Z108,MAX(0,S108-(T108+U108+V108+W108+X108+Y108)))</f>
        <v>0</v>
      </c>
      <c r="AH108" s="19" t="n">
        <f aca="false">T108-AA108</f>
        <v>0</v>
      </c>
      <c r="AI108" s="19" t="n">
        <f aca="false">U108-AB108</f>
        <v>0</v>
      </c>
      <c r="AJ108" s="19" t="n">
        <f aca="false">V108-AC108</f>
        <v>27.8177849218592</v>
      </c>
      <c r="AK108" s="19" t="n">
        <f aca="false">W108-AD108</f>
        <v>17.5</v>
      </c>
      <c r="AL108" s="19" t="n">
        <f aca="false">X108-AE108</f>
        <v>10.5</v>
      </c>
      <c r="AM108" s="19" t="n">
        <f aca="false">Y108-AF108</f>
        <v>7</v>
      </c>
      <c r="AN108" s="19" t="n">
        <f aca="false">Z108-AG108</f>
        <v>7</v>
      </c>
      <c r="AO108" s="19" t="n">
        <f aca="false">M108-Q108</f>
        <v>0</v>
      </c>
      <c r="AP108" s="19" t="n">
        <f aca="false">MIN(AH108,MAX(0,AO108-(AI108+AJ108+AK108+AL108+AM108+AN108)))</f>
        <v>0</v>
      </c>
      <c r="AQ108" s="19" t="n">
        <f aca="false">MIN(AI108,MAX(0,AO108-(AJ108+AK108+AL108+AM108+AN108)))</f>
        <v>0</v>
      </c>
      <c r="AR108" s="19" t="n">
        <f aca="false">MIN(AJ108,MAX(0,AO108-(AK108+AL108+AM108+AN108)))</f>
        <v>0</v>
      </c>
      <c r="AS108" s="19" t="n">
        <f aca="false">MIN(AK108,MAX(0,AO108-(AL108+AM108+AN108)))</f>
        <v>0</v>
      </c>
      <c r="AT108" s="19" t="n">
        <f aca="false">MIN(AL108,MAX(0,AO108-(AM108+AN108)))</f>
        <v>0</v>
      </c>
      <c r="AU108" s="19" t="n">
        <f aca="false">MIN(AM108,MAX(0,AO108-(AN108)))</f>
        <v>0</v>
      </c>
      <c r="AV108" s="19" t="n">
        <f aca="false">MIN(AN108,MAX(0,AO108-(0)))</f>
        <v>0</v>
      </c>
      <c r="AW108" s="19" t="n">
        <f aca="false">AH108-AP108</f>
        <v>0</v>
      </c>
      <c r="AX108" s="19" t="n">
        <f aca="false">AI108-AQ108</f>
        <v>0</v>
      </c>
      <c r="AY108" s="19" t="n">
        <f aca="false">AJ108-AR108</f>
        <v>27.8177849218592</v>
      </c>
      <c r="AZ108" s="19" t="n">
        <f aca="false">AK108-AS108</f>
        <v>17.5</v>
      </c>
      <c r="BA108" s="19" t="n">
        <f aca="false">AL108-AT108</f>
        <v>10.5</v>
      </c>
      <c r="BB108" s="19" t="n">
        <f aca="false">AM108-AU108</f>
        <v>7</v>
      </c>
      <c r="BC108" s="19" t="n">
        <f aca="false">AN108-AV108</f>
        <v>7</v>
      </c>
    </row>
    <row r="109" customFormat="false" ht="15" hidden="false" customHeight="false" outlineLevel="0" collapsed="false">
      <c r="B109" s="18" t="n">
        <v>105</v>
      </c>
      <c r="C109" s="18" t="n">
        <f aca="false">RM_TERM-B109+1</f>
        <v>256</v>
      </c>
      <c r="D109" s="19" t="n">
        <f aca="false">K108</f>
        <v>69.8177849218591</v>
      </c>
      <c r="E109" s="19" t="n">
        <f aca="false">D109*(1-(1-RM_CDR)^(1/12))</f>
        <v>0.0584498688005313</v>
      </c>
      <c r="F109" s="19" t="n">
        <f aca="false">D109-E109</f>
        <v>69.7593350530585</v>
      </c>
      <c r="G109" s="19" t="n">
        <f aca="false">IF(F109&gt;0,F109*(RM_WAC/12)/(1-(1+RM_WAC/12)^(-C109)),0)</f>
        <v>0.542647419693654</v>
      </c>
      <c r="H109" s="19" t="n">
        <f aca="false">F109*RM_WAC/12</f>
        <v>0.430182566160528</v>
      </c>
      <c r="I109" s="19" t="n">
        <f aca="false">G109-H109+IF(C109&lt;=1,(F109-(G109-H109)-J109),0)</f>
        <v>0.112464853533127</v>
      </c>
      <c r="J109" s="19" t="n">
        <f aca="false">(F109-(G109-H109))*(1-(1-RM_CPR)^(1/12))</f>
        <v>0.936886007466528</v>
      </c>
      <c r="K109" s="19" t="n">
        <f aca="false">IF(C109&lt;=1,0,(F109-(G109-H109)-J109))</f>
        <v>68.7099841920589</v>
      </c>
      <c r="L109" s="19" t="n">
        <f aca="false">E109*(1-RM_SEV)</f>
        <v>0.0409149081603719</v>
      </c>
      <c r="M109" s="19" t="n">
        <f aca="false">E109-L109</f>
        <v>0.0175349606401594</v>
      </c>
      <c r="N109" s="19" t="n">
        <f aca="false">H109-D109*(RM_SERV+RM_TR)/12</f>
        <v>0.415055379427458</v>
      </c>
      <c r="O109" s="19" t="n">
        <f aca="false">T109*RM_A1_CP/12+U109*RM_A2_CP/12+V109*RM_A3_CP/12+W109*RM_M1_CP/12+X109*RM_B1_CP/12+Y109*RM_B2_CP/12+Z109*RM_B3_CP/12</f>
        <v>0.356641888762939</v>
      </c>
      <c r="P109" s="19" t="n">
        <f aca="false">MAX(0,N109-O109)</f>
        <v>0.0584134906645191</v>
      </c>
      <c r="Q109" s="19" t="n">
        <f aca="false">MIN(P109,M109)</f>
        <v>0.0175349606401594</v>
      </c>
      <c r="R109" s="19" t="n">
        <f aca="false">P109-Q109</f>
        <v>0.0408785300243597</v>
      </c>
      <c r="S109" s="19" t="n">
        <f aca="false">I109+J109+L109+Q109</f>
        <v>1.10780072980019</v>
      </c>
      <c r="T109" s="19" t="n">
        <f aca="false">AW108</f>
        <v>0</v>
      </c>
      <c r="U109" s="19" t="n">
        <f aca="false">AX108</f>
        <v>0</v>
      </c>
      <c r="V109" s="19" t="n">
        <f aca="false">AY108</f>
        <v>27.8177849218592</v>
      </c>
      <c r="W109" s="19" t="n">
        <f aca="false">AZ108</f>
        <v>17.5</v>
      </c>
      <c r="X109" s="19" t="n">
        <f aca="false">BA108</f>
        <v>10.5</v>
      </c>
      <c r="Y109" s="19" t="n">
        <f aca="false">BB108</f>
        <v>7</v>
      </c>
      <c r="Z109" s="19" t="n">
        <f aca="false">BC108</f>
        <v>7</v>
      </c>
      <c r="AA109" s="19" t="n">
        <f aca="false">MIN(T109,MAX(0,S109-(0)))</f>
        <v>0</v>
      </c>
      <c r="AB109" s="19" t="n">
        <f aca="false">MIN(U109,MAX(0,S109-(T109)))</f>
        <v>0</v>
      </c>
      <c r="AC109" s="19" t="n">
        <f aca="false">MIN(V109,MAX(0,S109-(T109+U109)))</f>
        <v>1.10780072980019</v>
      </c>
      <c r="AD109" s="19" t="n">
        <f aca="false">MIN(W109,MAX(0,S109-(T109+U109+V109)))</f>
        <v>0</v>
      </c>
      <c r="AE109" s="19" t="n">
        <f aca="false">MIN(X109,MAX(0,S109-(T109+U109+V109+W109)))</f>
        <v>0</v>
      </c>
      <c r="AF109" s="19" t="n">
        <f aca="false">MIN(Y109,MAX(0,S109-(T109+U109+V109+W109+X109)))</f>
        <v>0</v>
      </c>
      <c r="AG109" s="19" t="n">
        <f aca="false">MIN(Z109,MAX(0,S109-(T109+U109+V109+W109+X109+Y109)))</f>
        <v>0</v>
      </c>
      <c r="AH109" s="19" t="n">
        <f aca="false">T109-AA109</f>
        <v>0</v>
      </c>
      <c r="AI109" s="19" t="n">
        <f aca="false">U109-AB109</f>
        <v>0</v>
      </c>
      <c r="AJ109" s="19" t="n">
        <f aca="false">V109-AC109</f>
        <v>26.709984192059</v>
      </c>
      <c r="AK109" s="19" t="n">
        <f aca="false">W109-AD109</f>
        <v>17.5</v>
      </c>
      <c r="AL109" s="19" t="n">
        <f aca="false">X109-AE109</f>
        <v>10.5</v>
      </c>
      <c r="AM109" s="19" t="n">
        <f aca="false">Y109-AF109</f>
        <v>7</v>
      </c>
      <c r="AN109" s="19" t="n">
        <f aca="false">Z109-AG109</f>
        <v>7</v>
      </c>
      <c r="AO109" s="19" t="n">
        <f aca="false">M109-Q109</f>
        <v>0</v>
      </c>
      <c r="AP109" s="19" t="n">
        <f aca="false">MIN(AH109,MAX(0,AO109-(AI109+AJ109+AK109+AL109+AM109+AN109)))</f>
        <v>0</v>
      </c>
      <c r="AQ109" s="19" t="n">
        <f aca="false">MIN(AI109,MAX(0,AO109-(AJ109+AK109+AL109+AM109+AN109)))</f>
        <v>0</v>
      </c>
      <c r="AR109" s="19" t="n">
        <f aca="false">MIN(AJ109,MAX(0,AO109-(AK109+AL109+AM109+AN109)))</f>
        <v>0</v>
      </c>
      <c r="AS109" s="19" t="n">
        <f aca="false">MIN(AK109,MAX(0,AO109-(AL109+AM109+AN109)))</f>
        <v>0</v>
      </c>
      <c r="AT109" s="19" t="n">
        <f aca="false">MIN(AL109,MAX(0,AO109-(AM109+AN109)))</f>
        <v>0</v>
      </c>
      <c r="AU109" s="19" t="n">
        <f aca="false">MIN(AM109,MAX(0,AO109-(AN109)))</f>
        <v>0</v>
      </c>
      <c r="AV109" s="19" t="n">
        <f aca="false">MIN(AN109,MAX(0,AO109-(0)))</f>
        <v>0</v>
      </c>
      <c r="AW109" s="19" t="n">
        <f aca="false">AH109-AP109</f>
        <v>0</v>
      </c>
      <c r="AX109" s="19" t="n">
        <f aca="false">AI109-AQ109</f>
        <v>0</v>
      </c>
      <c r="AY109" s="19" t="n">
        <f aca="false">AJ109-AR109</f>
        <v>26.709984192059</v>
      </c>
      <c r="AZ109" s="19" t="n">
        <f aca="false">AK109-AS109</f>
        <v>17.5</v>
      </c>
      <c r="BA109" s="19" t="n">
        <f aca="false">AL109-AT109</f>
        <v>10.5</v>
      </c>
      <c r="BB109" s="19" t="n">
        <f aca="false">AM109-AU109</f>
        <v>7</v>
      </c>
      <c r="BC109" s="19" t="n">
        <f aca="false">AN109-AV109</f>
        <v>7</v>
      </c>
    </row>
    <row r="110" customFormat="false" ht="15" hidden="false" customHeight="false" outlineLevel="0" collapsed="false">
      <c r="B110" s="18" t="n">
        <v>106</v>
      </c>
      <c r="C110" s="18" t="n">
        <f aca="false">RM_TERM-B110+1</f>
        <v>255</v>
      </c>
      <c r="D110" s="19" t="n">
        <f aca="false">K109</f>
        <v>68.7099841920589</v>
      </c>
      <c r="E110" s="19" t="n">
        <f aca="false">D110*(1-(1-RM_CDR)^(1/12))</f>
        <v>0.0575224431111253</v>
      </c>
      <c r="F110" s="19" t="n">
        <f aca="false">D110-E110</f>
        <v>68.6524617489478</v>
      </c>
      <c r="G110" s="19" t="n">
        <f aca="false">IF(F110&gt;0,F110*(RM_WAC/12)/(1-(1+RM_WAC/12)^(-C110)),0)</f>
        <v>0.534899574337766</v>
      </c>
      <c r="H110" s="19" t="n">
        <f aca="false">F110*RM_WAC/12</f>
        <v>0.423356847451845</v>
      </c>
      <c r="I110" s="19" t="n">
        <f aca="false">G110-H110+IF(C110&lt;=1,(F110-(G110-H110)-J110),0)</f>
        <v>0.111542726885922</v>
      </c>
      <c r="J110" s="19" t="n">
        <f aca="false">(F110-(G110-H110))*(1-(1-RM_CPR)^(1/12))</f>
        <v>0.922008810829574</v>
      </c>
      <c r="K110" s="19" t="n">
        <f aca="false">IF(C110&lt;=1,0,(F110-(G110-H110)-J110))</f>
        <v>67.6189102112323</v>
      </c>
      <c r="L110" s="19" t="n">
        <f aca="false">E110*(1-RM_SEV)</f>
        <v>0.0402657101777877</v>
      </c>
      <c r="M110" s="19" t="n">
        <f aca="false">E110-L110</f>
        <v>0.0172567329333376</v>
      </c>
      <c r="N110" s="19" t="n">
        <f aca="false">H110-D110*(RM_SERV+RM_TR)/12</f>
        <v>0.408469684210232</v>
      </c>
      <c r="O110" s="19" t="n">
        <f aca="false">T110*RM_A1_CP/12+U110*RM_A2_CP/12+V110*RM_A3_CP/12+W110*RM_M1_CP/12+X110*RM_B1_CP/12+Y110*RM_B2_CP/12+Z110*RM_B3_CP/12</f>
        <v>0.350918251658972</v>
      </c>
      <c r="P110" s="19" t="n">
        <f aca="false">MAX(0,N110-O110)</f>
        <v>0.0575514325512602</v>
      </c>
      <c r="Q110" s="19" t="n">
        <f aca="false">MIN(P110,M110)</f>
        <v>0.0172567329333376</v>
      </c>
      <c r="R110" s="19" t="n">
        <f aca="false">P110-Q110</f>
        <v>0.0402946996179226</v>
      </c>
      <c r="S110" s="19" t="n">
        <f aca="false">I110+J110+L110+Q110</f>
        <v>1.09107398082662</v>
      </c>
      <c r="T110" s="19" t="n">
        <f aca="false">AW109</f>
        <v>0</v>
      </c>
      <c r="U110" s="19" t="n">
        <f aca="false">AX109</f>
        <v>0</v>
      </c>
      <c r="V110" s="19" t="n">
        <f aca="false">AY109</f>
        <v>26.709984192059</v>
      </c>
      <c r="W110" s="19" t="n">
        <f aca="false">AZ109</f>
        <v>17.5</v>
      </c>
      <c r="X110" s="19" t="n">
        <f aca="false">BA109</f>
        <v>10.5</v>
      </c>
      <c r="Y110" s="19" t="n">
        <f aca="false">BB109</f>
        <v>7</v>
      </c>
      <c r="Z110" s="19" t="n">
        <f aca="false">BC109</f>
        <v>7</v>
      </c>
      <c r="AA110" s="19" t="n">
        <f aca="false">MIN(T110,MAX(0,S110-(0)))</f>
        <v>0</v>
      </c>
      <c r="AB110" s="19" t="n">
        <f aca="false">MIN(U110,MAX(0,S110-(T110)))</f>
        <v>0</v>
      </c>
      <c r="AC110" s="19" t="n">
        <f aca="false">MIN(V110,MAX(0,S110-(T110+U110)))</f>
        <v>1.09107398082662</v>
      </c>
      <c r="AD110" s="19" t="n">
        <f aca="false">MIN(W110,MAX(0,S110-(T110+U110+V110)))</f>
        <v>0</v>
      </c>
      <c r="AE110" s="19" t="n">
        <f aca="false">MIN(X110,MAX(0,S110-(T110+U110+V110+W110)))</f>
        <v>0</v>
      </c>
      <c r="AF110" s="19" t="n">
        <f aca="false">MIN(Y110,MAX(0,S110-(T110+U110+V110+W110+X110)))</f>
        <v>0</v>
      </c>
      <c r="AG110" s="19" t="n">
        <f aca="false">MIN(Z110,MAX(0,S110-(T110+U110+V110+W110+X110+Y110)))</f>
        <v>0</v>
      </c>
      <c r="AH110" s="19" t="n">
        <f aca="false">T110-AA110</f>
        <v>0</v>
      </c>
      <c r="AI110" s="19" t="n">
        <f aca="false">U110-AB110</f>
        <v>0</v>
      </c>
      <c r="AJ110" s="19" t="n">
        <f aca="false">V110-AC110</f>
        <v>25.6189102112324</v>
      </c>
      <c r="AK110" s="19" t="n">
        <f aca="false">W110-AD110</f>
        <v>17.5</v>
      </c>
      <c r="AL110" s="19" t="n">
        <f aca="false">X110-AE110</f>
        <v>10.5</v>
      </c>
      <c r="AM110" s="19" t="n">
        <f aca="false">Y110-AF110</f>
        <v>7</v>
      </c>
      <c r="AN110" s="19" t="n">
        <f aca="false">Z110-AG110</f>
        <v>7</v>
      </c>
      <c r="AO110" s="19" t="n">
        <f aca="false">M110-Q110</f>
        <v>0</v>
      </c>
      <c r="AP110" s="19" t="n">
        <f aca="false">MIN(AH110,MAX(0,AO110-(AI110+AJ110+AK110+AL110+AM110+AN110)))</f>
        <v>0</v>
      </c>
      <c r="AQ110" s="19" t="n">
        <f aca="false">MIN(AI110,MAX(0,AO110-(AJ110+AK110+AL110+AM110+AN110)))</f>
        <v>0</v>
      </c>
      <c r="AR110" s="19" t="n">
        <f aca="false">MIN(AJ110,MAX(0,AO110-(AK110+AL110+AM110+AN110)))</f>
        <v>0</v>
      </c>
      <c r="AS110" s="19" t="n">
        <f aca="false">MIN(AK110,MAX(0,AO110-(AL110+AM110+AN110)))</f>
        <v>0</v>
      </c>
      <c r="AT110" s="19" t="n">
        <f aca="false">MIN(AL110,MAX(0,AO110-(AM110+AN110)))</f>
        <v>0</v>
      </c>
      <c r="AU110" s="19" t="n">
        <f aca="false">MIN(AM110,MAX(0,AO110-(AN110)))</f>
        <v>0</v>
      </c>
      <c r="AV110" s="19" t="n">
        <f aca="false">MIN(AN110,MAX(0,AO110-(0)))</f>
        <v>0</v>
      </c>
      <c r="AW110" s="19" t="n">
        <f aca="false">AH110-AP110</f>
        <v>0</v>
      </c>
      <c r="AX110" s="19" t="n">
        <f aca="false">AI110-AQ110</f>
        <v>0</v>
      </c>
      <c r="AY110" s="19" t="n">
        <f aca="false">AJ110-AR110</f>
        <v>25.6189102112324</v>
      </c>
      <c r="AZ110" s="19" t="n">
        <f aca="false">AK110-AS110</f>
        <v>17.5</v>
      </c>
      <c r="BA110" s="19" t="n">
        <f aca="false">AL110-AT110</f>
        <v>10.5</v>
      </c>
      <c r="BB110" s="19" t="n">
        <f aca="false">AM110-AU110</f>
        <v>7</v>
      </c>
      <c r="BC110" s="19" t="n">
        <f aca="false">AN110-AV110</f>
        <v>7</v>
      </c>
    </row>
    <row r="111" customFormat="false" ht="15" hidden="false" customHeight="false" outlineLevel="0" collapsed="false">
      <c r="B111" s="18" t="n">
        <v>107</v>
      </c>
      <c r="C111" s="18" t="n">
        <f aca="false">RM_TERM-B111+1</f>
        <v>254</v>
      </c>
      <c r="D111" s="19" t="n">
        <f aca="false">K110</f>
        <v>67.6189102112323</v>
      </c>
      <c r="E111" s="19" t="n">
        <f aca="false">D111*(1-(1-RM_CDR)^(1/12))</f>
        <v>0.0566090206772517</v>
      </c>
      <c r="F111" s="19" t="n">
        <f aca="false">D111-E111</f>
        <v>67.562301190555</v>
      </c>
      <c r="G111" s="19" t="n">
        <f aca="false">IF(F111&gt;0,F111*(RM_WAC/12)/(1-(1+RM_WAC/12)^(-C111)),0)</f>
        <v>0.527262351654133</v>
      </c>
      <c r="H111" s="19" t="n">
        <f aca="false">F111*RM_WAC/12</f>
        <v>0.416634190675089</v>
      </c>
      <c r="I111" s="19" t="n">
        <f aca="false">G111-H111+IF(C111&lt;=1,(F111-(G111-H111)-J111),0)</f>
        <v>0.110628160979044</v>
      </c>
      <c r="J111" s="19" t="n">
        <f aca="false">(F111-(G111-H111))*(1-(1-RM_CPR)^(1/12))</f>
        <v>0.907356331455764</v>
      </c>
      <c r="K111" s="19" t="n">
        <f aca="false">IF(C111&lt;=1,0,(F111-(G111-H111)-J111))</f>
        <v>66.5443166981202</v>
      </c>
      <c r="L111" s="19" t="n">
        <f aca="false">E111*(1-RM_SEV)</f>
        <v>0.0396263144740762</v>
      </c>
      <c r="M111" s="19" t="n">
        <f aca="false">E111-L111</f>
        <v>0.0169827062031755</v>
      </c>
      <c r="N111" s="19" t="n">
        <f aca="false">H111-D111*(RM_SERV+RM_TR)/12</f>
        <v>0.401983426795989</v>
      </c>
      <c r="O111" s="19" t="n">
        <f aca="false">T111*RM_A1_CP/12+U111*RM_A2_CP/12+V111*RM_A3_CP/12+W111*RM_M1_CP/12+X111*RM_B1_CP/12+Y111*RM_B2_CP/12+Z111*RM_B3_CP/12</f>
        <v>0.345281036091367</v>
      </c>
      <c r="P111" s="19" t="n">
        <f aca="false">MAX(0,N111-O111)</f>
        <v>0.0567023907046217</v>
      </c>
      <c r="Q111" s="19" t="n">
        <f aca="false">MIN(P111,M111)</f>
        <v>0.0169827062031755</v>
      </c>
      <c r="R111" s="19" t="n">
        <f aca="false">P111-Q111</f>
        <v>0.0397196845014462</v>
      </c>
      <c r="S111" s="19" t="n">
        <f aca="false">I111+J111+L111+Q111</f>
        <v>1.07459351311206</v>
      </c>
      <c r="T111" s="19" t="n">
        <f aca="false">AW110</f>
        <v>0</v>
      </c>
      <c r="U111" s="19" t="n">
        <f aca="false">AX110</f>
        <v>0</v>
      </c>
      <c r="V111" s="19" t="n">
        <f aca="false">AY110</f>
        <v>25.6189102112324</v>
      </c>
      <c r="W111" s="19" t="n">
        <f aca="false">AZ110</f>
        <v>17.5</v>
      </c>
      <c r="X111" s="19" t="n">
        <f aca="false">BA110</f>
        <v>10.5</v>
      </c>
      <c r="Y111" s="19" t="n">
        <f aca="false">BB110</f>
        <v>7</v>
      </c>
      <c r="Z111" s="19" t="n">
        <f aca="false">BC110</f>
        <v>7</v>
      </c>
      <c r="AA111" s="19" t="n">
        <f aca="false">MIN(T111,MAX(0,S111-(0)))</f>
        <v>0</v>
      </c>
      <c r="AB111" s="19" t="n">
        <f aca="false">MIN(U111,MAX(0,S111-(T111)))</f>
        <v>0</v>
      </c>
      <c r="AC111" s="19" t="n">
        <f aca="false">MIN(V111,MAX(0,S111-(T111+U111)))</f>
        <v>1.07459351311206</v>
      </c>
      <c r="AD111" s="19" t="n">
        <f aca="false">MIN(W111,MAX(0,S111-(T111+U111+V111)))</f>
        <v>0</v>
      </c>
      <c r="AE111" s="19" t="n">
        <f aca="false">MIN(X111,MAX(0,S111-(T111+U111+V111+W111)))</f>
        <v>0</v>
      </c>
      <c r="AF111" s="19" t="n">
        <f aca="false">MIN(Y111,MAX(0,S111-(T111+U111+V111+W111+X111)))</f>
        <v>0</v>
      </c>
      <c r="AG111" s="19" t="n">
        <f aca="false">MIN(Z111,MAX(0,S111-(T111+U111+V111+W111+X111+Y111)))</f>
        <v>0</v>
      </c>
      <c r="AH111" s="19" t="n">
        <f aca="false">T111-AA111</f>
        <v>0</v>
      </c>
      <c r="AI111" s="19" t="n">
        <f aca="false">U111-AB111</f>
        <v>0</v>
      </c>
      <c r="AJ111" s="19" t="n">
        <f aca="false">V111-AC111</f>
        <v>24.5443166981203</v>
      </c>
      <c r="AK111" s="19" t="n">
        <f aca="false">W111-AD111</f>
        <v>17.5</v>
      </c>
      <c r="AL111" s="19" t="n">
        <f aca="false">X111-AE111</f>
        <v>10.5</v>
      </c>
      <c r="AM111" s="19" t="n">
        <f aca="false">Y111-AF111</f>
        <v>7</v>
      </c>
      <c r="AN111" s="19" t="n">
        <f aca="false">Z111-AG111</f>
        <v>7</v>
      </c>
      <c r="AO111" s="19" t="n">
        <f aca="false">M111-Q111</f>
        <v>0</v>
      </c>
      <c r="AP111" s="19" t="n">
        <f aca="false">MIN(AH111,MAX(0,AO111-(AI111+AJ111+AK111+AL111+AM111+AN111)))</f>
        <v>0</v>
      </c>
      <c r="AQ111" s="19" t="n">
        <f aca="false">MIN(AI111,MAX(0,AO111-(AJ111+AK111+AL111+AM111+AN111)))</f>
        <v>0</v>
      </c>
      <c r="AR111" s="19" t="n">
        <f aca="false">MIN(AJ111,MAX(0,AO111-(AK111+AL111+AM111+AN111)))</f>
        <v>0</v>
      </c>
      <c r="AS111" s="19" t="n">
        <f aca="false">MIN(AK111,MAX(0,AO111-(AL111+AM111+AN111)))</f>
        <v>0</v>
      </c>
      <c r="AT111" s="19" t="n">
        <f aca="false">MIN(AL111,MAX(0,AO111-(AM111+AN111)))</f>
        <v>0</v>
      </c>
      <c r="AU111" s="19" t="n">
        <f aca="false">MIN(AM111,MAX(0,AO111-(AN111)))</f>
        <v>0</v>
      </c>
      <c r="AV111" s="19" t="n">
        <f aca="false">MIN(AN111,MAX(0,AO111-(0)))</f>
        <v>0</v>
      </c>
      <c r="AW111" s="19" t="n">
        <f aca="false">AH111-AP111</f>
        <v>0</v>
      </c>
      <c r="AX111" s="19" t="n">
        <f aca="false">AI111-AQ111</f>
        <v>0</v>
      </c>
      <c r="AY111" s="19" t="n">
        <f aca="false">AJ111-AR111</f>
        <v>24.5443166981203</v>
      </c>
      <c r="AZ111" s="19" t="n">
        <f aca="false">AK111-AS111</f>
        <v>17.5</v>
      </c>
      <c r="BA111" s="19" t="n">
        <f aca="false">AL111-AT111</f>
        <v>10.5</v>
      </c>
      <c r="BB111" s="19" t="n">
        <f aca="false">AM111-AU111</f>
        <v>7</v>
      </c>
      <c r="BC111" s="19" t="n">
        <f aca="false">AN111-AV111</f>
        <v>7</v>
      </c>
    </row>
    <row r="112" customFormat="false" ht="15" hidden="false" customHeight="false" outlineLevel="0" collapsed="false">
      <c r="B112" s="18" t="n">
        <v>108</v>
      </c>
      <c r="C112" s="18" t="n">
        <f aca="false">RM_TERM-B112+1</f>
        <v>253</v>
      </c>
      <c r="D112" s="19" t="n">
        <f aca="false">K111</f>
        <v>66.5443166981202</v>
      </c>
      <c r="E112" s="19" t="n">
        <f aca="false">D112*(1-(1-RM_CDR)^(1/12))</f>
        <v>0.0557093953178164</v>
      </c>
      <c r="F112" s="19" t="n">
        <f aca="false">D112-E112</f>
        <v>66.4886073028024</v>
      </c>
      <c r="G112" s="19" t="n">
        <f aca="false">IF(F112&gt;0,F112*(RM_WAC/12)/(1-(1+RM_WAC/12)^(-C112)),0)</f>
        <v>0.519734172187428</v>
      </c>
      <c r="H112" s="19" t="n">
        <f aca="false">F112*RM_WAC/12</f>
        <v>0.410013078367281</v>
      </c>
      <c r="I112" s="19" t="n">
        <f aca="false">G112-H112+IF(C112&lt;=1,(F112-(G112-H112)-J112),0)</f>
        <v>0.109721093820147</v>
      </c>
      <c r="J112" s="19" t="n">
        <f aca="false">(F112-(G112-H112))*(1-(1-RM_CPR)^(1/12))</f>
        <v>0.892925259990106</v>
      </c>
      <c r="K112" s="19" t="n">
        <f aca="false">IF(C112&lt;=1,0,(F112-(G112-H112)-J112))</f>
        <v>65.4859609489921</v>
      </c>
      <c r="L112" s="19" t="n">
        <f aca="false">E112*(1-RM_SEV)</f>
        <v>0.0389965767224715</v>
      </c>
      <c r="M112" s="19" t="n">
        <f aca="false">E112-L112</f>
        <v>0.0167128185953449</v>
      </c>
      <c r="N112" s="19" t="n">
        <f aca="false">H112-D112*(RM_SERV+RM_TR)/12</f>
        <v>0.395595143082689</v>
      </c>
      <c r="O112" s="19" t="n">
        <f aca="false">T112*RM_A1_CP/12+U112*RM_A2_CP/12+V112*RM_A3_CP/12+W112*RM_M1_CP/12+X112*RM_B1_CP/12+Y112*RM_B2_CP/12+Z112*RM_B3_CP/12</f>
        <v>0.339728969606955</v>
      </c>
      <c r="P112" s="19" t="n">
        <f aca="false">MAX(0,N112-O112)</f>
        <v>0.0558661734757338</v>
      </c>
      <c r="Q112" s="19" t="n">
        <f aca="false">MIN(P112,M112)</f>
        <v>0.0167128185953449</v>
      </c>
      <c r="R112" s="19" t="n">
        <f aca="false">P112-Q112</f>
        <v>0.0391533548803888</v>
      </c>
      <c r="S112" s="19" t="n">
        <f aca="false">I112+J112+L112+Q112</f>
        <v>1.05835574912807</v>
      </c>
      <c r="T112" s="19" t="n">
        <f aca="false">AW111</f>
        <v>0</v>
      </c>
      <c r="U112" s="19" t="n">
        <f aca="false">AX111</f>
        <v>0</v>
      </c>
      <c r="V112" s="19" t="n">
        <f aca="false">AY111</f>
        <v>24.5443166981203</v>
      </c>
      <c r="W112" s="19" t="n">
        <f aca="false">AZ111</f>
        <v>17.5</v>
      </c>
      <c r="X112" s="19" t="n">
        <f aca="false">BA111</f>
        <v>10.5</v>
      </c>
      <c r="Y112" s="19" t="n">
        <f aca="false">BB111</f>
        <v>7</v>
      </c>
      <c r="Z112" s="19" t="n">
        <f aca="false">BC111</f>
        <v>7</v>
      </c>
      <c r="AA112" s="19" t="n">
        <f aca="false">MIN(T112,MAX(0,S112-(0)))</f>
        <v>0</v>
      </c>
      <c r="AB112" s="19" t="n">
        <f aca="false">MIN(U112,MAX(0,S112-(T112)))</f>
        <v>0</v>
      </c>
      <c r="AC112" s="19" t="n">
        <f aca="false">MIN(V112,MAX(0,S112-(T112+U112)))</f>
        <v>1.05835574912807</v>
      </c>
      <c r="AD112" s="19" t="n">
        <f aca="false">MIN(W112,MAX(0,S112-(T112+U112+V112)))</f>
        <v>0</v>
      </c>
      <c r="AE112" s="19" t="n">
        <f aca="false">MIN(X112,MAX(0,S112-(T112+U112+V112+W112)))</f>
        <v>0</v>
      </c>
      <c r="AF112" s="19" t="n">
        <f aca="false">MIN(Y112,MAX(0,S112-(T112+U112+V112+W112+X112)))</f>
        <v>0</v>
      </c>
      <c r="AG112" s="19" t="n">
        <f aca="false">MIN(Z112,MAX(0,S112-(T112+U112+V112+W112+X112+Y112)))</f>
        <v>0</v>
      </c>
      <c r="AH112" s="19" t="n">
        <f aca="false">T112-AA112</f>
        <v>0</v>
      </c>
      <c r="AI112" s="19" t="n">
        <f aca="false">U112-AB112</f>
        <v>0</v>
      </c>
      <c r="AJ112" s="19" t="n">
        <f aca="false">V112-AC112</f>
        <v>23.4859609489922</v>
      </c>
      <c r="AK112" s="19" t="n">
        <f aca="false">W112-AD112</f>
        <v>17.5</v>
      </c>
      <c r="AL112" s="19" t="n">
        <f aca="false">X112-AE112</f>
        <v>10.5</v>
      </c>
      <c r="AM112" s="19" t="n">
        <f aca="false">Y112-AF112</f>
        <v>7</v>
      </c>
      <c r="AN112" s="19" t="n">
        <f aca="false">Z112-AG112</f>
        <v>7</v>
      </c>
      <c r="AO112" s="19" t="n">
        <f aca="false">M112-Q112</f>
        <v>0</v>
      </c>
      <c r="AP112" s="19" t="n">
        <f aca="false">MIN(AH112,MAX(0,AO112-(AI112+AJ112+AK112+AL112+AM112+AN112)))</f>
        <v>0</v>
      </c>
      <c r="AQ112" s="19" t="n">
        <f aca="false">MIN(AI112,MAX(0,AO112-(AJ112+AK112+AL112+AM112+AN112)))</f>
        <v>0</v>
      </c>
      <c r="AR112" s="19" t="n">
        <f aca="false">MIN(AJ112,MAX(0,AO112-(AK112+AL112+AM112+AN112)))</f>
        <v>0</v>
      </c>
      <c r="AS112" s="19" t="n">
        <f aca="false">MIN(AK112,MAX(0,AO112-(AL112+AM112+AN112)))</f>
        <v>0</v>
      </c>
      <c r="AT112" s="19" t="n">
        <f aca="false">MIN(AL112,MAX(0,AO112-(AM112+AN112)))</f>
        <v>0</v>
      </c>
      <c r="AU112" s="19" t="n">
        <f aca="false">MIN(AM112,MAX(0,AO112-(AN112)))</f>
        <v>0</v>
      </c>
      <c r="AV112" s="19" t="n">
        <f aca="false">MIN(AN112,MAX(0,AO112-(0)))</f>
        <v>0</v>
      </c>
      <c r="AW112" s="19" t="n">
        <f aca="false">AH112-AP112</f>
        <v>0</v>
      </c>
      <c r="AX112" s="19" t="n">
        <f aca="false">AI112-AQ112</f>
        <v>0</v>
      </c>
      <c r="AY112" s="19" t="n">
        <f aca="false">AJ112-AR112</f>
        <v>23.4859609489922</v>
      </c>
      <c r="AZ112" s="19" t="n">
        <f aca="false">AK112-AS112</f>
        <v>17.5</v>
      </c>
      <c r="BA112" s="19" t="n">
        <f aca="false">AL112-AT112</f>
        <v>10.5</v>
      </c>
      <c r="BB112" s="19" t="n">
        <f aca="false">AM112-AU112</f>
        <v>7</v>
      </c>
      <c r="BC112" s="19" t="n">
        <f aca="false">AN112-AV112</f>
        <v>7</v>
      </c>
    </row>
    <row r="113" customFormat="false" ht="15" hidden="false" customHeight="false" outlineLevel="0" collapsed="false">
      <c r="B113" s="18" t="n">
        <v>109</v>
      </c>
      <c r="C113" s="18" t="n">
        <f aca="false">RM_TERM-B113+1</f>
        <v>252</v>
      </c>
      <c r="D113" s="19" t="n">
        <f aca="false">K112</f>
        <v>65.4859609489921</v>
      </c>
      <c r="E113" s="19" t="n">
        <f aca="false">D113*(1-(1-RM_CDR)^(1/12))</f>
        <v>0.0548233638467513</v>
      </c>
      <c r="F113" s="19" t="n">
        <f aca="false">D113-E113</f>
        <v>65.4311375851454</v>
      </c>
      <c r="G113" s="19" t="n">
        <f aca="false">IF(F113&gt;0,F113*(RM_WAC/12)/(1-(1+RM_WAC/12)^(-C113)),0)</f>
        <v>0.512313479033572</v>
      </c>
      <c r="H113" s="19" t="n">
        <f aca="false">F113*RM_WAC/12</f>
        <v>0.403492015108397</v>
      </c>
      <c r="I113" s="19" t="n">
        <f aca="false">G113-H113+IF(C113&lt;=1,(F113-(G113-H113)-J113),0)</f>
        <v>0.108821463925175</v>
      </c>
      <c r="J113" s="19" t="n">
        <f aca="false">(F113-(G113-H113))*(1-(1-RM_CPR)^(1/12))</f>
        <v>0.878712335155205</v>
      </c>
      <c r="K113" s="19" t="n">
        <f aca="false">IF(C113&lt;=1,0,(F113-(G113-H113)-J113))</f>
        <v>64.443603786065</v>
      </c>
      <c r="L113" s="19" t="n">
        <f aca="false">E113*(1-RM_SEV)</f>
        <v>0.0383763546927259</v>
      </c>
      <c r="M113" s="19" t="n">
        <f aca="false">E113-L113</f>
        <v>0.0164470091540254</v>
      </c>
      <c r="N113" s="19" t="n">
        <f aca="false">H113-D113*(RM_SERV+RM_TR)/12</f>
        <v>0.389303390236115</v>
      </c>
      <c r="O113" s="19" t="n">
        <f aca="false">T113*RM_A1_CP/12+U113*RM_A2_CP/12+V113*RM_A3_CP/12+W113*RM_M1_CP/12+X113*RM_B1_CP/12+Y113*RM_B2_CP/12+Z113*RM_B3_CP/12</f>
        <v>0.33426079823646</v>
      </c>
      <c r="P113" s="19" t="n">
        <f aca="false">MAX(0,N113-O113)</f>
        <v>0.055042591999655</v>
      </c>
      <c r="Q113" s="19" t="n">
        <f aca="false">MIN(P113,M113)</f>
        <v>0.0164470091540254</v>
      </c>
      <c r="R113" s="19" t="n">
        <f aca="false">P113-Q113</f>
        <v>0.0385955828456296</v>
      </c>
      <c r="S113" s="19" t="n">
        <f aca="false">I113+J113+L113+Q113</f>
        <v>1.04235716292713</v>
      </c>
      <c r="T113" s="19" t="n">
        <f aca="false">AW112</f>
        <v>0</v>
      </c>
      <c r="U113" s="19" t="n">
        <f aca="false">AX112</f>
        <v>0</v>
      </c>
      <c r="V113" s="19" t="n">
        <f aca="false">AY112</f>
        <v>23.4859609489922</v>
      </c>
      <c r="W113" s="19" t="n">
        <f aca="false">AZ112</f>
        <v>17.5</v>
      </c>
      <c r="X113" s="19" t="n">
        <f aca="false">BA112</f>
        <v>10.5</v>
      </c>
      <c r="Y113" s="19" t="n">
        <f aca="false">BB112</f>
        <v>7</v>
      </c>
      <c r="Z113" s="19" t="n">
        <f aca="false">BC112</f>
        <v>7</v>
      </c>
      <c r="AA113" s="19" t="n">
        <f aca="false">MIN(T113,MAX(0,S113-(0)))</f>
        <v>0</v>
      </c>
      <c r="AB113" s="19" t="n">
        <f aca="false">MIN(U113,MAX(0,S113-(T113)))</f>
        <v>0</v>
      </c>
      <c r="AC113" s="19" t="n">
        <f aca="false">MIN(V113,MAX(0,S113-(T113+U113)))</f>
        <v>1.04235716292713</v>
      </c>
      <c r="AD113" s="19" t="n">
        <f aca="false">MIN(W113,MAX(0,S113-(T113+U113+V113)))</f>
        <v>0</v>
      </c>
      <c r="AE113" s="19" t="n">
        <f aca="false">MIN(X113,MAX(0,S113-(T113+U113+V113+W113)))</f>
        <v>0</v>
      </c>
      <c r="AF113" s="19" t="n">
        <f aca="false">MIN(Y113,MAX(0,S113-(T113+U113+V113+W113+X113)))</f>
        <v>0</v>
      </c>
      <c r="AG113" s="19" t="n">
        <f aca="false">MIN(Z113,MAX(0,S113-(T113+U113+V113+W113+X113+Y113)))</f>
        <v>0</v>
      </c>
      <c r="AH113" s="19" t="n">
        <f aca="false">T113-AA113</f>
        <v>0</v>
      </c>
      <c r="AI113" s="19" t="n">
        <f aca="false">U113-AB113</f>
        <v>0</v>
      </c>
      <c r="AJ113" s="19" t="n">
        <f aca="false">V113-AC113</f>
        <v>22.4436037860651</v>
      </c>
      <c r="AK113" s="19" t="n">
        <f aca="false">W113-AD113</f>
        <v>17.5</v>
      </c>
      <c r="AL113" s="19" t="n">
        <f aca="false">X113-AE113</f>
        <v>10.5</v>
      </c>
      <c r="AM113" s="19" t="n">
        <f aca="false">Y113-AF113</f>
        <v>7</v>
      </c>
      <c r="AN113" s="19" t="n">
        <f aca="false">Z113-AG113</f>
        <v>7</v>
      </c>
      <c r="AO113" s="19" t="n">
        <f aca="false">M113-Q113</f>
        <v>0</v>
      </c>
      <c r="AP113" s="19" t="n">
        <f aca="false">MIN(AH113,MAX(0,AO113-(AI113+AJ113+AK113+AL113+AM113+AN113)))</f>
        <v>0</v>
      </c>
      <c r="AQ113" s="19" t="n">
        <f aca="false">MIN(AI113,MAX(0,AO113-(AJ113+AK113+AL113+AM113+AN113)))</f>
        <v>0</v>
      </c>
      <c r="AR113" s="19" t="n">
        <f aca="false">MIN(AJ113,MAX(0,AO113-(AK113+AL113+AM113+AN113)))</f>
        <v>0</v>
      </c>
      <c r="AS113" s="19" t="n">
        <f aca="false">MIN(AK113,MAX(0,AO113-(AL113+AM113+AN113)))</f>
        <v>0</v>
      </c>
      <c r="AT113" s="19" t="n">
        <f aca="false">MIN(AL113,MAX(0,AO113-(AM113+AN113)))</f>
        <v>0</v>
      </c>
      <c r="AU113" s="19" t="n">
        <f aca="false">MIN(AM113,MAX(0,AO113-(AN113)))</f>
        <v>0</v>
      </c>
      <c r="AV113" s="19" t="n">
        <f aca="false">MIN(AN113,MAX(0,AO113-(0)))</f>
        <v>0</v>
      </c>
      <c r="AW113" s="19" t="n">
        <f aca="false">AH113-AP113</f>
        <v>0</v>
      </c>
      <c r="AX113" s="19" t="n">
        <f aca="false">AI113-AQ113</f>
        <v>0</v>
      </c>
      <c r="AY113" s="19" t="n">
        <f aca="false">AJ113-AR113</f>
        <v>22.4436037860651</v>
      </c>
      <c r="AZ113" s="19" t="n">
        <f aca="false">AK113-AS113</f>
        <v>17.5</v>
      </c>
      <c r="BA113" s="19" t="n">
        <f aca="false">AL113-AT113</f>
        <v>10.5</v>
      </c>
      <c r="BB113" s="19" t="n">
        <f aca="false">AM113-AU113</f>
        <v>7</v>
      </c>
      <c r="BC113" s="19" t="n">
        <f aca="false">AN113-AV113</f>
        <v>7</v>
      </c>
    </row>
    <row r="114" customFormat="false" ht="15" hidden="false" customHeight="false" outlineLevel="0" collapsed="false">
      <c r="B114" s="18" t="n">
        <v>110</v>
      </c>
      <c r="C114" s="18" t="n">
        <f aca="false">RM_TERM-B114+1</f>
        <v>251</v>
      </c>
      <c r="D114" s="19" t="n">
        <f aca="false">K113</f>
        <v>64.443603786065</v>
      </c>
      <c r="E114" s="19" t="n">
        <f aca="false">D114*(1-(1-RM_CDR)^(1/12))</f>
        <v>0.0539507260298315</v>
      </c>
      <c r="F114" s="19" t="n">
        <f aca="false">D114-E114</f>
        <v>64.3896530600352</v>
      </c>
      <c r="G114" s="19" t="n">
        <f aca="false">IF(F114&gt;0,F114*(RM_WAC/12)/(1-(1+RM_WAC/12)^(-C114)),0)</f>
        <v>0.504998737517746</v>
      </c>
      <c r="H114" s="19" t="n">
        <f aca="false">F114*RM_WAC/12</f>
        <v>0.39706952720355</v>
      </c>
      <c r="I114" s="19" t="n">
        <f aca="false">G114-H114+IF(C114&lt;=1,(F114-(G114-H114)-J114),0)</f>
        <v>0.107929210314195</v>
      </c>
      <c r="J114" s="19" t="n">
        <f aca="false">(F114-(G114-H114))*(1-(1-RM_CPR)^(1/12))</f>
        <v>0.864714343058037</v>
      </c>
      <c r="K114" s="19" t="n">
        <f aca="false">IF(C114&lt;=1,0,(F114-(G114-H114)-J114))</f>
        <v>63.417009506663</v>
      </c>
      <c r="L114" s="19" t="n">
        <f aca="false">E114*(1-RM_SEV)</f>
        <v>0.037765508220882</v>
      </c>
      <c r="M114" s="19" t="n">
        <f aca="false">E114-L114</f>
        <v>0.0161852178089495</v>
      </c>
      <c r="N114" s="19" t="n">
        <f aca="false">H114-D114*(RM_SERV+RM_TR)/12</f>
        <v>0.383106746383236</v>
      </c>
      <c r="O114" s="19" t="n">
        <f aca="false">T114*RM_A1_CP/12+U114*RM_A2_CP/12+V114*RM_A3_CP/12+W114*RM_M1_CP/12+X114*RM_B1_CP/12+Y114*RM_B2_CP/12+Z114*RM_B3_CP/12</f>
        <v>0.328875286228003</v>
      </c>
      <c r="P114" s="19" t="n">
        <f aca="false">MAX(0,N114-O114)</f>
        <v>0.0542314601552331</v>
      </c>
      <c r="Q114" s="19" t="n">
        <f aca="false">MIN(P114,M114)</f>
        <v>0.0161852178089495</v>
      </c>
      <c r="R114" s="19" t="n">
        <f aca="false">P114-Q114</f>
        <v>0.0380462423462836</v>
      </c>
      <c r="S114" s="19" t="n">
        <f aca="false">I114+J114+L114+Q114</f>
        <v>1.02659427940206</v>
      </c>
      <c r="T114" s="19" t="n">
        <f aca="false">AW113</f>
        <v>0</v>
      </c>
      <c r="U114" s="19" t="n">
        <f aca="false">AX113</f>
        <v>0</v>
      </c>
      <c r="V114" s="19" t="n">
        <f aca="false">AY113</f>
        <v>22.4436037860651</v>
      </c>
      <c r="W114" s="19" t="n">
        <f aca="false">AZ113</f>
        <v>17.5</v>
      </c>
      <c r="X114" s="19" t="n">
        <f aca="false">BA113</f>
        <v>10.5</v>
      </c>
      <c r="Y114" s="19" t="n">
        <f aca="false">BB113</f>
        <v>7</v>
      </c>
      <c r="Z114" s="19" t="n">
        <f aca="false">BC113</f>
        <v>7</v>
      </c>
      <c r="AA114" s="19" t="n">
        <f aca="false">MIN(T114,MAX(0,S114-(0)))</f>
        <v>0</v>
      </c>
      <c r="AB114" s="19" t="n">
        <f aca="false">MIN(U114,MAX(0,S114-(T114)))</f>
        <v>0</v>
      </c>
      <c r="AC114" s="19" t="n">
        <f aca="false">MIN(V114,MAX(0,S114-(T114+U114)))</f>
        <v>1.02659427940206</v>
      </c>
      <c r="AD114" s="19" t="n">
        <f aca="false">MIN(W114,MAX(0,S114-(T114+U114+V114)))</f>
        <v>0</v>
      </c>
      <c r="AE114" s="19" t="n">
        <f aca="false">MIN(X114,MAX(0,S114-(T114+U114+V114+W114)))</f>
        <v>0</v>
      </c>
      <c r="AF114" s="19" t="n">
        <f aca="false">MIN(Y114,MAX(0,S114-(T114+U114+V114+W114+X114)))</f>
        <v>0</v>
      </c>
      <c r="AG114" s="19" t="n">
        <f aca="false">MIN(Z114,MAX(0,S114-(T114+U114+V114+W114+X114+Y114)))</f>
        <v>0</v>
      </c>
      <c r="AH114" s="19" t="n">
        <f aca="false">T114-AA114</f>
        <v>0</v>
      </c>
      <c r="AI114" s="19" t="n">
        <f aca="false">U114-AB114</f>
        <v>0</v>
      </c>
      <c r="AJ114" s="19" t="n">
        <f aca="false">V114-AC114</f>
        <v>21.417009506663</v>
      </c>
      <c r="AK114" s="19" t="n">
        <f aca="false">W114-AD114</f>
        <v>17.5</v>
      </c>
      <c r="AL114" s="19" t="n">
        <f aca="false">X114-AE114</f>
        <v>10.5</v>
      </c>
      <c r="AM114" s="19" t="n">
        <f aca="false">Y114-AF114</f>
        <v>7</v>
      </c>
      <c r="AN114" s="19" t="n">
        <f aca="false">Z114-AG114</f>
        <v>7</v>
      </c>
      <c r="AO114" s="19" t="n">
        <f aca="false">M114-Q114</f>
        <v>0</v>
      </c>
      <c r="AP114" s="19" t="n">
        <f aca="false">MIN(AH114,MAX(0,AO114-(AI114+AJ114+AK114+AL114+AM114+AN114)))</f>
        <v>0</v>
      </c>
      <c r="AQ114" s="19" t="n">
        <f aca="false">MIN(AI114,MAX(0,AO114-(AJ114+AK114+AL114+AM114+AN114)))</f>
        <v>0</v>
      </c>
      <c r="AR114" s="19" t="n">
        <f aca="false">MIN(AJ114,MAX(0,AO114-(AK114+AL114+AM114+AN114)))</f>
        <v>0</v>
      </c>
      <c r="AS114" s="19" t="n">
        <f aca="false">MIN(AK114,MAX(0,AO114-(AL114+AM114+AN114)))</f>
        <v>0</v>
      </c>
      <c r="AT114" s="19" t="n">
        <f aca="false">MIN(AL114,MAX(0,AO114-(AM114+AN114)))</f>
        <v>0</v>
      </c>
      <c r="AU114" s="19" t="n">
        <f aca="false">MIN(AM114,MAX(0,AO114-(AN114)))</f>
        <v>0</v>
      </c>
      <c r="AV114" s="19" t="n">
        <f aca="false">MIN(AN114,MAX(0,AO114-(0)))</f>
        <v>0</v>
      </c>
      <c r="AW114" s="19" t="n">
        <f aca="false">AH114-AP114</f>
        <v>0</v>
      </c>
      <c r="AX114" s="19" t="n">
        <f aca="false">AI114-AQ114</f>
        <v>0</v>
      </c>
      <c r="AY114" s="19" t="n">
        <f aca="false">AJ114-AR114</f>
        <v>21.417009506663</v>
      </c>
      <c r="AZ114" s="19" t="n">
        <f aca="false">AK114-AS114</f>
        <v>17.5</v>
      </c>
      <c r="BA114" s="19" t="n">
        <f aca="false">AL114-AT114</f>
        <v>10.5</v>
      </c>
      <c r="BB114" s="19" t="n">
        <f aca="false">AM114-AU114</f>
        <v>7</v>
      </c>
      <c r="BC114" s="19" t="n">
        <f aca="false">AN114-AV114</f>
        <v>7</v>
      </c>
    </row>
    <row r="115" customFormat="false" ht="15" hidden="false" customHeight="false" outlineLevel="0" collapsed="false">
      <c r="B115" s="18" t="n">
        <v>111</v>
      </c>
      <c r="C115" s="18" t="n">
        <f aca="false">RM_TERM-B115+1</f>
        <v>250</v>
      </c>
      <c r="D115" s="19" t="n">
        <f aca="false">K114</f>
        <v>63.417009506663</v>
      </c>
      <c r="E115" s="19" t="n">
        <f aca="false">D115*(1-(1-RM_CDR)^(1/12))</f>
        <v>0.0530912845421134</v>
      </c>
      <c r="F115" s="19" t="n">
        <f aca="false">D115-E115</f>
        <v>63.3639182221208</v>
      </c>
      <c r="G115" s="19" t="n">
        <f aca="false">IF(F115&gt;0,F115*(RM_WAC/12)/(1-(1+RM_WAC/12)^(-C115)),0)</f>
        <v>0.497788434877009</v>
      </c>
      <c r="H115" s="19" t="n">
        <f aca="false">F115*RM_WAC/12</f>
        <v>0.390744162369745</v>
      </c>
      <c r="I115" s="19" t="n">
        <f aca="false">G115-H115+IF(C115&lt;=1,(F115-(G115-H115)-J115),0)</f>
        <v>0.107044272507264</v>
      </c>
      <c r="J115" s="19" t="n">
        <f aca="false">(F115-(G115-H115))*(1-(1-RM_CPR)^(1/12))</f>
        <v>0.850928116506673</v>
      </c>
      <c r="K115" s="19" t="n">
        <f aca="false">IF(C115&lt;=1,0,(F115-(G115-H115)-J115))</f>
        <v>62.4059458331069</v>
      </c>
      <c r="L115" s="19" t="n">
        <f aca="false">E115*(1-RM_SEV)</f>
        <v>0.0371638991794794</v>
      </c>
      <c r="M115" s="19" t="n">
        <f aca="false">E115-L115</f>
        <v>0.015927385362634</v>
      </c>
      <c r="N115" s="19" t="n">
        <f aca="false">H115-D115*(RM_SERV+RM_TR)/12</f>
        <v>0.377003810309968</v>
      </c>
      <c r="O115" s="19" t="n">
        <f aca="false">T115*RM_A1_CP/12+U115*RM_A2_CP/12+V115*RM_A3_CP/12+W115*RM_M1_CP/12+X115*RM_B1_CP/12+Y115*RM_B2_CP/12+Z115*RM_B3_CP/12</f>
        <v>0.323571215784426</v>
      </c>
      <c r="P115" s="19" t="n">
        <f aca="false">MAX(0,N115-O115)</f>
        <v>0.0534325945255424</v>
      </c>
      <c r="Q115" s="19" t="n">
        <f aca="false">MIN(P115,M115)</f>
        <v>0.015927385362634</v>
      </c>
      <c r="R115" s="19" t="n">
        <f aca="false">P115-Q115</f>
        <v>0.0375052091629084</v>
      </c>
      <c r="S115" s="19" t="n">
        <f aca="false">I115+J115+L115+Q115</f>
        <v>1.01106367355605</v>
      </c>
      <c r="T115" s="19" t="n">
        <f aca="false">AW114</f>
        <v>0</v>
      </c>
      <c r="U115" s="19" t="n">
        <f aca="false">AX114</f>
        <v>0</v>
      </c>
      <c r="V115" s="19" t="n">
        <f aca="false">AY114</f>
        <v>21.417009506663</v>
      </c>
      <c r="W115" s="19" t="n">
        <f aca="false">AZ114</f>
        <v>17.5</v>
      </c>
      <c r="X115" s="19" t="n">
        <f aca="false">BA114</f>
        <v>10.5</v>
      </c>
      <c r="Y115" s="19" t="n">
        <f aca="false">BB114</f>
        <v>7</v>
      </c>
      <c r="Z115" s="19" t="n">
        <f aca="false">BC114</f>
        <v>7</v>
      </c>
      <c r="AA115" s="19" t="n">
        <f aca="false">MIN(T115,MAX(0,S115-(0)))</f>
        <v>0</v>
      </c>
      <c r="AB115" s="19" t="n">
        <f aca="false">MIN(U115,MAX(0,S115-(T115)))</f>
        <v>0</v>
      </c>
      <c r="AC115" s="19" t="n">
        <f aca="false">MIN(V115,MAX(0,S115-(T115+U115)))</f>
        <v>1.01106367355605</v>
      </c>
      <c r="AD115" s="19" t="n">
        <f aca="false">MIN(W115,MAX(0,S115-(T115+U115+V115)))</f>
        <v>0</v>
      </c>
      <c r="AE115" s="19" t="n">
        <f aca="false">MIN(X115,MAX(0,S115-(T115+U115+V115+W115)))</f>
        <v>0</v>
      </c>
      <c r="AF115" s="19" t="n">
        <f aca="false">MIN(Y115,MAX(0,S115-(T115+U115+V115+W115+X115)))</f>
        <v>0</v>
      </c>
      <c r="AG115" s="19" t="n">
        <f aca="false">MIN(Z115,MAX(0,S115-(T115+U115+V115+W115+X115+Y115)))</f>
        <v>0</v>
      </c>
      <c r="AH115" s="19" t="n">
        <f aca="false">T115-AA115</f>
        <v>0</v>
      </c>
      <c r="AI115" s="19" t="n">
        <f aca="false">U115-AB115</f>
        <v>0</v>
      </c>
      <c r="AJ115" s="19" t="n">
        <f aca="false">V115-AC115</f>
        <v>20.405945833107</v>
      </c>
      <c r="AK115" s="19" t="n">
        <f aca="false">W115-AD115</f>
        <v>17.5</v>
      </c>
      <c r="AL115" s="19" t="n">
        <f aca="false">X115-AE115</f>
        <v>10.5</v>
      </c>
      <c r="AM115" s="19" t="n">
        <f aca="false">Y115-AF115</f>
        <v>7</v>
      </c>
      <c r="AN115" s="19" t="n">
        <f aca="false">Z115-AG115</f>
        <v>7</v>
      </c>
      <c r="AO115" s="19" t="n">
        <f aca="false">M115-Q115</f>
        <v>0</v>
      </c>
      <c r="AP115" s="19" t="n">
        <f aca="false">MIN(AH115,MAX(0,AO115-(AI115+AJ115+AK115+AL115+AM115+AN115)))</f>
        <v>0</v>
      </c>
      <c r="AQ115" s="19" t="n">
        <f aca="false">MIN(AI115,MAX(0,AO115-(AJ115+AK115+AL115+AM115+AN115)))</f>
        <v>0</v>
      </c>
      <c r="AR115" s="19" t="n">
        <f aca="false">MIN(AJ115,MAX(0,AO115-(AK115+AL115+AM115+AN115)))</f>
        <v>0</v>
      </c>
      <c r="AS115" s="19" t="n">
        <f aca="false">MIN(AK115,MAX(0,AO115-(AL115+AM115+AN115)))</f>
        <v>0</v>
      </c>
      <c r="AT115" s="19" t="n">
        <f aca="false">MIN(AL115,MAX(0,AO115-(AM115+AN115)))</f>
        <v>0</v>
      </c>
      <c r="AU115" s="19" t="n">
        <f aca="false">MIN(AM115,MAX(0,AO115-(AN115)))</f>
        <v>0</v>
      </c>
      <c r="AV115" s="19" t="n">
        <f aca="false">MIN(AN115,MAX(0,AO115-(0)))</f>
        <v>0</v>
      </c>
      <c r="AW115" s="19" t="n">
        <f aca="false">AH115-AP115</f>
        <v>0</v>
      </c>
      <c r="AX115" s="19" t="n">
        <f aca="false">AI115-AQ115</f>
        <v>0</v>
      </c>
      <c r="AY115" s="19" t="n">
        <f aca="false">AJ115-AR115</f>
        <v>20.405945833107</v>
      </c>
      <c r="AZ115" s="19" t="n">
        <f aca="false">AK115-AS115</f>
        <v>17.5</v>
      </c>
      <c r="BA115" s="19" t="n">
        <f aca="false">AL115-AT115</f>
        <v>10.5</v>
      </c>
      <c r="BB115" s="19" t="n">
        <f aca="false">AM115-AU115</f>
        <v>7</v>
      </c>
      <c r="BC115" s="19" t="n">
        <f aca="false">AN115-AV115</f>
        <v>7</v>
      </c>
    </row>
    <row r="116" customFormat="false" ht="15" hidden="false" customHeight="false" outlineLevel="0" collapsed="false">
      <c r="B116" s="18" t="n">
        <v>112</v>
      </c>
      <c r="C116" s="18" t="n">
        <f aca="false">RM_TERM-B116+1</f>
        <v>249</v>
      </c>
      <c r="D116" s="19" t="n">
        <f aca="false">K115</f>
        <v>62.4059458331069</v>
      </c>
      <c r="E116" s="19" t="n">
        <f aca="false">D116*(1-(1-RM_CDR)^(1/12))</f>
        <v>0.052244844925983</v>
      </c>
      <c r="F116" s="19" t="n">
        <f aca="false">D116-E116</f>
        <v>62.3537009881809</v>
      </c>
      <c r="G116" s="19" t="n">
        <f aca="false">IF(F116&gt;0,F116*(RM_WAC/12)/(1-(1+RM_WAC/12)^(-C116)),0)</f>
        <v>0.490681079947442</v>
      </c>
      <c r="H116" s="19" t="n">
        <f aca="false">F116*RM_WAC/12</f>
        <v>0.384514489427116</v>
      </c>
      <c r="I116" s="19" t="n">
        <f aca="false">G116-H116+IF(C116&lt;=1,(F116-(G116-H116)-J116),0)</f>
        <v>0.106166590520326</v>
      </c>
      <c r="J116" s="19" t="n">
        <f aca="false">(F116-(G116-H116))*(1-(1-RM_CPR)^(1/12))</f>
        <v>0.837350534336818</v>
      </c>
      <c r="K116" s="19" t="n">
        <f aca="false">IF(C116&lt;=1,0,(F116-(G116-H116)-J116))</f>
        <v>61.4101838633238</v>
      </c>
      <c r="L116" s="19" t="n">
        <f aca="false">E116*(1-RM_SEV)</f>
        <v>0.0365713914481881</v>
      </c>
      <c r="M116" s="19" t="n">
        <f aca="false">E116-L116</f>
        <v>0.0156734534777949</v>
      </c>
      <c r="N116" s="19" t="n">
        <f aca="false">H116-D116*(RM_SERV+RM_TR)/12</f>
        <v>0.370993201163276</v>
      </c>
      <c r="O116" s="19" t="n">
        <f aca="false">T116*RM_A1_CP/12+U116*RM_A2_CP/12+V116*RM_A3_CP/12+W116*RM_M1_CP/12+X116*RM_B1_CP/12+Y116*RM_B2_CP/12+Z116*RM_B3_CP/12</f>
        <v>0.318347386804386</v>
      </c>
      <c r="P116" s="19" t="n">
        <f aca="false">MAX(0,N116-O116)</f>
        <v>0.0526458143588897</v>
      </c>
      <c r="Q116" s="19" t="n">
        <f aca="false">MIN(P116,M116)</f>
        <v>0.0156734534777949</v>
      </c>
      <c r="R116" s="19" t="n">
        <f aca="false">P116-Q116</f>
        <v>0.0369723608810948</v>
      </c>
      <c r="S116" s="19" t="n">
        <f aca="false">I116+J116+L116+Q116</f>
        <v>0.995761969783127</v>
      </c>
      <c r="T116" s="19" t="n">
        <f aca="false">AW115</f>
        <v>0</v>
      </c>
      <c r="U116" s="19" t="n">
        <f aca="false">AX115</f>
        <v>0</v>
      </c>
      <c r="V116" s="19" t="n">
        <f aca="false">AY115</f>
        <v>20.405945833107</v>
      </c>
      <c r="W116" s="19" t="n">
        <f aca="false">AZ115</f>
        <v>17.5</v>
      </c>
      <c r="X116" s="19" t="n">
        <f aca="false">BA115</f>
        <v>10.5</v>
      </c>
      <c r="Y116" s="19" t="n">
        <f aca="false">BB115</f>
        <v>7</v>
      </c>
      <c r="Z116" s="19" t="n">
        <f aca="false">BC115</f>
        <v>7</v>
      </c>
      <c r="AA116" s="19" t="n">
        <f aca="false">MIN(T116,MAX(0,S116-(0)))</f>
        <v>0</v>
      </c>
      <c r="AB116" s="19" t="n">
        <f aca="false">MIN(U116,MAX(0,S116-(T116)))</f>
        <v>0</v>
      </c>
      <c r="AC116" s="19" t="n">
        <f aca="false">MIN(V116,MAX(0,S116-(T116+U116)))</f>
        <v>0.995761969783127</v>
      </c>
      <c r="AD116" s="19" t="n">
        <f aca="false">MIN(W116,MAX(0,S116-(T116+U116+V116)))</f>
        <v>0</v>
      </c>
      <c r="AE116" s="19" t="n">
        <f aca="false">MIN(X116,MAX(0,S116-(T116+U116+V116+W116)))</f>
        <v>0</v>
      </c>
      <c r="AF116" s="19" t="n">
        <f aca="false">MIN(Y116,MAX(0,S116-(T116+U116+V116+W116+X116)))</f>
        <v>0</v>
      </c>
      <c r="AG116" s="19" t="n">
        <f aca="false">MIN(Z116,MAX(0,S116-(T116+U116+V116+W116+X116+Y116)))</f>
        <v>0</v>
      </c>
      <c r="AH116" s="19" t="n">
        <f aca="false">T116-AA116</f>
        <v>0</v>
      </c>
      <c r="AI116" s="19" t="n">
        <f aca="false">U116-AB116</f>
        <v>0</v>
      </c>
      <c r="AJ116" s="19" t="n">
        <f aca="false">V116-AC116</f>
        <v>19.4101838633239</v>
      </c>
      <c r="AK116" s="19" t="n">
        <f aca="false">W116-AD116</f>
        <v>17.5</v>
      </c>
      <c r="AL116" s="19" t="n">
        <f aca="false">X116-AE116</f>
        <v>10.5</v>
      </c>
      <c r="AM116" s="19" t="n">
        <f aca="false">Y116-AF116</f>
        <v>7</v>
      </c>
      <c r="AN116" s="19" t="n">
        <f aca="false">Z116-AG116</f>
        <v>7</v>
      </c>
      <c r="AO116" s="19" t="n">
        <f aca="false">M116-Q116</f>
        <v>0</v>
      </c>
      <c r="AP116" s="19" t="n">
        <f aca="false">MIN(AH116,MAX(0,AO116-(AI116+AJ116+AK116+AL116+AM116+AN116)))</f>
        <v>0</v>
      </c>
      <c r="AQ116" s="19" t="n">
        <f aca="false">MIN(AI116,MAX(0,AO116-(AJ116+AK116+AL116+AM116+AN116)))</f>
        <v>0</v>
      </c>
      <c r="AR116" s="19" t="n">
        <f aca="false">MIN(AJ116,MAX(0,AO116-(AK116+AL116+AM116+AN116)))</f>
        <v>0</v>
      </c>
      <c r="AS116" s="19" t="n">
        <f aca="false">MIN(AK116,MAX(0,AO116-(AL116+AM116+AN116)))</f>
        <v>0</v>
      </c>
      <c r="AT116" s="19" t="n">
        <f aca="false">MIN(AL116,MAX(0,AO116-(AM116+AN116)))</f>
        <v>0</v>
      </c>
      <c r="AU116" s="19" t="n">
        <f aca="false">MIN(AM116,MAX(0,AO116-(AN116)))</f>
        <v>0</v>
      </c>
      <c r="AV116" s="19" t="n">
        <f aca="false">MIN(AN116,MAX(0,AO116-(0)))</f>
        <v>0</v>
      </c>
      <c r="AW116" s="19" t="n">
        <f aca="false">AH116-AP116</f>
        <v>0</v>
      </c>
      <c r="AX116" s="19" t="n">
        <f aca="false">AI116-AQ116</f>
        <v>0</v>
      </c>
      <c r="AY116" s="19" t="n">
        <f aca="false">AJ116-AR116</f>
        <v>19.4101838633239</v>
      </c>
      <c r="AZ116" s="19" t="n">
        <f aca="false">AK116-AS116</f>
        <v>17.5</v>
      </c>
      <c r="BA116" s="19" t="n">
        <f aca="false">AL116-AT116</f>
        <v>10.5</v>
      </c>
      <c r="BB116" s="19" t="n">
        <f aca="false">AM116-AU116</f>
        <v>7</v>
      </c>
      <c r="BC116" s="19" t="n">
        <f aca="false">AN116-AV116</f>
        <v>7</v>
      </c>
    </row>
    <row r="117" customFormat="false" ht="15" hidden="false" customHeight="false" outlineLevel="0" collapsed="false">
      <c r="B117" s="18" t="n">
        <v>113</v>
      </c>
      <c r="C117" s="18" t="n">
        <f aca="false">RM_TERM-B117+1</f>
        <v>248</v>
      </c>
      <c r="D117" s="19" t="n">
        <f aca="false">K116</f>
        <v>61.4101838633238</v>
      </c>
      <c r="E117" s="19" t="n">
        <f aca="false">D117*(1-(1-RM_CDR)^(1/12))</f>
        <v>0.0514112155498072</v>
      </c>
      <c r="F117" s="19" t="n">
        <f aca="false">D117-E117</f>
        <v>61.358772647774</v>
      </c>
      <c r="G117" s="19" t="n">
        <f aca="false">IF(F117&gt;0,F117*(RM_WAC/12)/(1-(1+RM_WAC/12)^(-C117)),0)</f>
        <v>0.483675202855758</v>
      </c>
      <c r="H117" s="19" t="n">
        <f aca="false">F117*RM_WAC/12</f>
        <v>0.378379097994606</v>
      </c>
      <c r="I117" s="19" t="n">
        <f aca="false">G117-H117+IF(C117&lt;=1,(F117-(G117-H117)-J117),0)</f>
        <v>0.105296104861152</v>
      </c>
      <c r="J117" s="19" t="n">
        <f aca="false">(F117-(G117-H117))*(1-(1-RM_CPR)^(1/12))</f>
        <v>0.823978520748019</v>
      </c>
      <c r="K117" s="19" t="n">
        <f aca="false">IF(C117&lt;=1,0,(F117-(G117-H117)-J117))</f>
        <v>60.4294980221648</v>
      </c>
      <c r="L117" s="19" t="n">
        <f aca="false">E117*(1-RM_SEV)</f>
        <v>0.035987850884865</v>
      </c>
      <c r="M117" s="19" t="n">
        <f aca="false">E117-L117</f>
        <v>0.0154233646649422</v>
      </c>
      <c r="N117" s="19" t="n">
        <f aca="false">H117-D117*(RM_SERV+RM_TR)/12</f>
        <v>0.365073558157553</v>
      </c>
      <c r="O117" s="19" t="n">
        <f aca="false">T117*RM_A1_CP/12+U117*RM_A2_CP/12+V117*RM_A3_CP/12+W117*RM_M1_CP/12+X117*RM_B1_CP/12+Y117*RM_B2_CP/12+Z117*RM_B3_CP/12</f>
        <v>0.313202616627173</v>
      </c>
      <c r="P117" s="19" t="n">
        <f aca="false">MAX(0,N117-O117)</f>
        <v>0.0518709415303792</v>
      </c>
      <c r="Q117" s="19" t="n">
        <f aca="false">MIN(P117,M117)</f>
        <v>0.0154233646649422</v>
      </c>
      <c r="R117" s="19" t="n">
        <f aca="false">P117-Q117</f>
        <v>0.0364475768654371</v>
      </c>
      <c r="S117" s="19" t="n">
        <f aca="false">I117+J117+L117+Q117</f>
        <v>0.980685841158978</v>
      </c>
      <c r="T117" s="19" t="n">
        <f aca="false">AW116</f>
        <v>0</v>
      </c>
      <c r="U117" s="19" t="n">
        <f aca="false">AX116</f>
        <v>0</v>
      </c>
      <c r="V117" s="19" t="n">
        <f aca="false">AY116</f>
        <v>19.4101838633239</v>
      </c>
      <c r="W117" s="19" t="n">
        <f aca="false">AZ116</f>
        <v>17.5</v>
      </c>
      <c r="X117" s="19" t="n">
        <f aca="false">BA116</f>
        <v>10.5</v>
      </c>
      <c r="Y117" s="19" t="n">
        <f aca="false">BB116</f>
        <v>7</v>
      </c>
      <c r="Z117" s="19" t="n">
        <f aca="false">BC116</f>
        <v>7</v>
      </c>
      <c r="AA117" s="19" t="n">
        <f aca="false">MIN(T117,MAX(0,S117-(0)))</f>
        <v>0</v>
      </c>
      <c r="AB117" s="19" t="n">
        <f aca="false">MIN(U117,MAX(0,S117-(T117)))</f>
        <v>0</v>
      </c>
      <c r="AC117" s="19" t="n">
        <f aca="false">MIN(V117,MAX(0,S117-(T117+U117)))</f>
        <v>0.980685841158978</v>
      </c>
      <c r="AD117" s="19" t="n">
        <f aca="false">MIN(W117,MAX(0,S117-(T117+U117+V117)))</f>
        <v>0</v>
      </c>
      <c r="AE117" s="19" t="n">
        <f aca="false">MIN(X117,MAX(0,S117-(T117+U117+V117+W117)))</f>
        <v>0</v>
      </c>
      <c r="AF117" s="19" t="n">
        <f aca="false">MIN(Y117,MAX(0,S117-(T117+U117+V117+W117+X117)))</f>
        <v>0</v>
      </c>
      <c r="AG117" s="19" t="n">
        <f aca="false">MIN(Z117,MAX(0,S117-(T117+U117+V117+W117+X117+Y117)))</f>
        <v>0</v>
      </c>
      <c r="AH117" s="19" t="n">
        <f aca="false">T117-AA117</f>
        <v>0</v>
      </c>
      <c r="AI117" s="19" t="n">
        <f aca="false">U117-AB117</f>
        <v>0</v>
      </c>
      <c r="AJ117" s="19" t="n">
        <f aca="false">V117-AC117</f>
        <v>18.4294980221649</v>
      </c>
      <c r="AK117" s="19" t="n">
        <f aca="false">W117-AD117</f>
        <v>17.5</v>
      </c>
      <c r="AL117" s="19" t="n">
        <f aca="false">X117-AE117</f>
        <v>10.5</v>
      </c>
      <c r="AM117" s="19" t="n">
        <f aca="false">Y117-AF117</f>
        <v>7</v>
      </c>
      <c r="AN117" s="19" t="n">
        <f aca="false">Z117-AG117</f>
        <v>7</v>
      </c>
      <c r="AO117" s="19" t="n">
        <f aca="false">M117-Q117</f>
        <v>0</v>
      </c>
      <c r="AP117" s="19" t="n">
        <f aca="false">MIN(AH117,MAX(0,AO117-(AI117+AJ117+AK117+AL117+AM117+AN117)))</f>
        <v>0</v>
      </c>
      <c r="AQ117" s="19" t="n">
        <f aca="false">MIN(AI117,MAX(0,AO117-(AJ117+AK117+AL117+AM117+AN117)))</f>
        <v>0</v>
      </c>
      <c r="AR117" s="19" t="n">
        <f aca="false">MIN(AJ117,MAX(0,AO117-(AK117+AL117+AM117+AN117)))</f>
        <v>0</v>
      </c>
      <c r="AS117" s="19" t="n">
        <f aca="false">MIN(AK117,MAX(0,AO117-(AL117+AM117+AN117)))</f>
        <v>0</v>
      </c>
      <c r="AT117" s="19" t="n">
        <f aca="false">MIN(AL117,MAX(0,AO117-(AM117+AN117)))</f>
        <v>0</v>
      </c>
      <c r="AU117" s="19" t="n">
        <f aca="false">MIN(AM117,MAX(0,AO117-(AN117)))</f>
        <v>0</v>
      </c>
      <c r="AV117" s="19" t="n">
        <f aca="false">MIN(AN117,MAX(0,AO117-(0)))</f>
        <v>0</v>
      </c>
      <c r="AW117" s="19" t="n">
        <f aca="false">AH117-AP117</f>
        <v>0</v>
      </c>
      <c r="AX117" s="19" t="n">
        <f aca="false">AI117-AQ117</f>
        <v>0</v>
      </c>
      <c r="AY117" s="19" t="n">
        <f aca="false">AJ117-AR117</f>
        <v>18.4294980221649</v>
      </c>
      <c r="AZ117" s="19" t="n">
        <f aca="false">AK117-AS117</f>
        <v>17.5</v>
      </c>
      <c r="BA117" s="19" t="n">
        <f aca="false">AL117-AT117</f>
        <v>10.5</v>
      </c>
      <c r="BB117" s="19" t="n">
        <f aca="false">AM117-AU117</f>
        <v>7</v>
      </c>
      <c r="BC117" s="19" t="n">
        <f aca="false">AN117-AV117</f>
        <v>7</v>
      </c>
    </row>
    <row r="118" customFormat="false" ht="15" hidden="false" customHeight="false" outlineLevel="0" collapsed="false">
      <c r="B118" s="18" t="n">
        <v>114</v>
      </c>
      <c r="C118" s="18" t="n">
        <f aca="false">RM_TERM-B118+1</f>
        <v>247</v>
      </c>
      <c r="D118" s="19" t="n">
        <f aca="false">K117</f>
        <v>60.4294980221648</v>
      </c>
      <c r="E118" s="19" t="n">
        <f aca="false">D118*(1-(1-RM_CDR)^(1/12))</f>
        <v>0.0505902075671788</v>
      </c>
      <c r="F118" s="19" t="n">
        <f aca="false">D118-E118</f>
        <v>60.3789078145976</v>
      </c>
      <c r="G118" s="19" t="n">
        <f aca="false">IF(F118&gt;0,F118*(RM_WAC/12)/(1-(1+RM_WAC/12)^(-C118)),0)</f>
        <v>0.476769354715322</v>
      </c>
      <c r="H118" s="19" t="n">
        <f aca="false">F118*RM_WAC/12</f>
        <v>0.372336598190019</v>
      </c>
      <c r="I118" s="19" t="n">
        <f aca="false">G118-H118+IF(C118&lt;=1,(F118-(G118-H118)-J118),0)</f>
        <v>0.104432756525303</v>
      </c>
      <c r="J118" s="19" t="n">
        <f aca="false">(F118-(G118-H118))*(1-(1-RM_CPR)^(1/12))</f>
        <v>0.810809044649403</v>
      </c>
      <c r="K118" s="19" t="n">
        <f aca="false">IF(C118&lt;=1,0,(F118-(G118-H118)-J118))</f>
        <v>59.4636660134229</v>
      </c>
      <c r="L118" s="19" t="n">
        <f aca="false">E118*(1-RM_SEV)</f>
        <v>0.0354131452970251</v>
      </c>
      <c r="M118" s="19" t="n">
        <f aca="false">E118-L118</f>
        <v>0.0151770622701536</v>
      </c>
      <c r="N118" s="19" t="n">
        <f aca="false">H118-D118*(RM_SERV+RM_TR)/12</f>
        <v>0.359243540285216</v>
      </c>
      <c r="O118" s="19" t="n">
        <f aca="false">T118*RM_A1_CP/12+U118*RM_A2_CP/12+V118*RM_A3_CP/12+W118*RM_M1_CP/12+X118*RM_B1_CP/12+Y118*RM_B2_CP/12+Z118*RM_B3_CP/12</f>
        <v>0.308135739781185</v>
      </c>
      <c r="P118" s="19" t="n">
        <f aca="false">MAX(0,N118-O118)</f>
        <v>0.051107800504031</v>
      </c>
      <c r="Q118" s="19" t="n">
        <f aca="false">MIN(P118,M118)</f>
        <v>0.0151770622701536</v>
      </c>
      <c r="R118" s="19" t="n">
        <f aca="false">P118-Q118</f>
        <v>0.0359307382338773</v>
      </c>
      <c r="S118" s="19" t="n">
        <f aca="false">I118+J118+L118+Q118</f>
        <v>0.965832008741885</v>
      </c>
      <c r="T118" s="19" t="n">
        <f aca="false">AW117</f>
        <v>0</v>
      </c>
      <c r="U118" s="19" t="n">
        <f aca="false">AX117</f>
        <v>0</v>
      </c>
      <c r="V118" s="19" t="n">
        <f aca="false">AY117</f>
        <v>18.4294980221649</v>
      </c>
      <c r="W118" s="19" t="n">
        <f aca="false">AZ117</f>
        <v>17.5</v>
      </c>
      <c r="X118" s="19" t="n">
        <f aca="false">BA117</f>
        <v>10.5</v>
      </c>
      <c r="Y118" s="19" t="n">
        <f aca="false">BB117</f>
        <v>7</v>
      </c>
      <c r="Z118" s="19" t="n">
        <f aca="false">BC117</f>
        <v>7</v>
      </c>
      <c r="AA118" s="19" t="n">
        <f aca="false">MIN(T118,MAX(0,S118-(0)))</f>
        <v>0</v>
      </c>
      <c r="AB118" s="19" t="n">
        <f aca="false">MIN(U118,MAX(0,S118-(T118)))</f>
        <v>0</v>
      </c>
      <c r="AC118" s="19" t="n">
        <f aca="false">MIN(V118,MAX(0,S118-(T118+U118)))</f>
        <v>0.965832008741885</v>
      </c>
      <c r="AD118" s="19" t="n">
        <f aca="false">MIN(W118,MAX(0,S118-(T118+U118+V118)))</f>
        <v>0</v>
      </c>
      <c r="AE118" s="19" t="n">
        <f aca="false">MIN(X118,MAX(0,S118-(T118+U118+V118+W118)))</f>
        <v>0</v>
      </c>
      <c r="AF118" s="19" t="n">
        <f aca="false">MIN(Y118,MAX(0,S118-(T118+U118+V118+W118+X118)))</f>
        <v>0</v>
      </c>
      <c r="AG118" s="19" t="n">
        <f aca="false">MIN(Z118,MAX(0,S118-(T118+U118+V118+W118+X118+Y118)))</f>
        <v>0</v>
      </c>
      <c r="AH118" s="19" t="n">
        <f aca="false">T118-AA118</f>
        <v>0</v>
      </c>
      <c r="AI118" s="19" t="n">
        <f aca="false">U118-AB118</f>
        <v>0</v>
      </c>
      <c r="AJ118" s="19" t="n">
        <f aca="false">V118-AC118</f>
        <v>17.463666013423</v>
      </c>
      <c r="AK118" s="19" t="n">
        <f aca="false">W118-AD118</f>
        <v>17.5</v>
      </c>
      <c r="AL118" s="19" t="n">
        <f aca="false">X118-AE118</f>
        <v>10.5</v>
      </c>
      <c r="AM118" s="19" t="n">
        <f aca="false">Y118-AF118</f>
        <v>7</v>
      </c>
      <c r="AN118" s="19" t="n">
        <f aca="false">Z118-AG118</f>
        <v>7</v>
      </c>
      <c r="AO118" s="19" t="n">
        <f aca="false">M118-Q118</f>
        <v>0</v>
      </c>
      <c r="AP118" s="19" t="n">
        <f aca="false">MIN(AH118,MAX(0,AO118-(AI118+AJ118+AK118+AL118+AM118+AN118)))</f>
        <v>0</v>
      </c>
      <c r="AQ118" s="19" t="n">
        <f aca="false">MIN(AI118,MAX(0,AO118-(AJ118+AK118+AL118+AM118+AN118)))</f>
        <v>0</v>
      </c>
      <c r="AR118" s="19" t="n">
        <f aca="false">MIN(AJ118,MAX(0,AO118-(AK118+AL118+AM118+AN118)))</f>
        <v>0</v>
      </c>
      <c r="AS118" s="19" t="n">
        <f aca="false">MIN(AK118,MAX(0,AO118-(AL118+AM118+AN118)))</f>
        <v>0</v>
      </c>
      <c r="AT118" s="19" t="n">
        <f aca="false">MIN(AL118,MAX(0,AO118-(AM118+AN118)))</f>
        <v>0</v>
      </c>
      <c r="AU118" s="19" t="n">
        <f aca="false">MIN(AM118,MAX(0,AO118-(AN118)))</f>
        <v>0</v>
      </c>
      <c r="AV118" s="19" t="n">
        <f aca="false">MIN(AN118,MAX(0,AO118-(0)))</f>
        <v>0</v>
      </c>
      <c r="AW118" s="19" t="n">
        <f aca="false">AH118-AP118</f>
        <v>0</v>
      </c>
      <c r="AX118" s="19" t="n">
        <f aca="false">AI118-AQ118</f>
        <v>0</v>
      </c>
      <c r="AY118" s="19" t="n">
        <f aca="false">AJ118-AR118</f>
        <v>17.463666013423</v>
      </c>
      <c r="AZ118" s="19" t="n">
        <f aca="false">AK118-AS118</f>
        <v>17.5</v>
      </c>
      <c r="BA118" s="19" t="n">
        <f aca="false">AL118-AT118</f>
        <v>10.5</v>
      </c>
      <c r="BB118" s="19" t="n">
        <f aca="false">AM118-AU118</f>
        <v>7</v>
      </c>
      <c r="BC118" s="19" t="n">
        <f aca="false">AN118-AV118</f>
        <v>7</v>
      </c>
    </row>
    <row r="119" customFormat="false" ht="15" hidden="false" customHeight="false" outlineLevel="0" collapsed="false">
      <c r="B119" s="18" t="n">
        <v>115</v>
      </c>
      <c r="C119" s="18" t="n">
        <f aca="false">RM_TERM-B119+1</f>
        <v>246</v>
      </c>
      <c r="D119" s="19" t="n">
        <f aca="false">K118</f>
        <v>59.4636660134229</v>
      </c>
      <c r="E119" s="19" t="n">
        <f aca="false">D119*(1-(1-RM_CDR)^(1/12))</f>
        <v>0.0497816348767461</v>
      </c>
      <c r="F119" s="19" t="n">
        <f aca="false">D119-E119</f>
        <v>59.4138843785462</v>
      </c>
      <c r="G119" s="19" t="n">
        <f aca="false">IF(F119&gt;0,F119*(RM_WAC/12)/(1-(1+RM_WAC/12)^(-C119)),0)</f>
        <v>0.469962107326499</v>
      </c>
      <c r="H119" s="19" t="n">
        <f aca="false">F119*RM_WAC/12</f>
        <v>0.366385620334368</v>
      </c>
      <c r="I119" s="19" t="n">
        <f aca="false">G119-H119+IF(C119&lt;=1,(F119-(G119-H119)-J119),0)</f>
        <v>0.103576486992131</v>
      </c>
      <c r="J119" s="19" t="n">
        <f aca="false">(F119-(G119-H119))*(1-(1-RM_CPR)^(1/12))</f>
        <v>0.797839119014816</v>
      </c>
      <c r="K119" s="19" t="n">
        <f aca="false">IF(C119&lt;=1,0,(F119-(G119-H119)-J119))</f>
        <v>58.5124687725392</v>
      </c>
      <c r="L119" s="19" t="n">
        <f aca="false">E119*(1-RM_SEV)</f>
        <v>0.0348471444137223</v>
      </c>
      <c r="M119" s="19" t="n">
        <f aca="false">E119-L119</f>
        <v>0.0149344904630238</v>
      </c>
      <c r="N119" s="19" t="n">
        <f aca="false">H119-D119*(RM_SERV+RM_TR)/12</f>
        <v>0.35350182603146</v>
      </c>
      <c r="O119" s="19" t="n">
        <f aca="false">T119*RM_A1_CP/12+U119*RM_A2_CP/12+V119*RM_A3_CP/12+W119*RM_M1_CP/12+X119*RM_B1_CP/12+Y119*RM_B2_CP/12+Z119*RM_B3_CP/12</f>
        <v>0.303145607736019</v>
      </c>
      <c r="P119" s="19" t="n">
        <f aca="false">MAX(0,N119-O119)</f>
        <v>0.0503562182954408</v>
      </c>
      <c r="Q119" s="19" t="n">
        <f aca="false">MIN(P119,M119)</f>
        <v>0.0149344904630238</v>
      </c>
      <c r="R119" s="19" t="n">
        <f aca="false">P119-Q119</f>
        <v>0.035421727832417</v>
      </c>
      <c r="S119" s="19" t="n">
        <f aca="false">I119+J119+L119+Q119</f>
        <v>0.951197240883693</v>
      </c>
      <c r="T119" s="19" t="n">
        <f aca="false">AW118</f>
        <v>0</v>
      </c>
      <c r="U119" s="19" t="n">
        <f aca="false">AX118</f>
        <v>0</v>
      </c>
      <c r="V119" s="19" t="n">
        <f aca="false">AY118</f>
        <v>17.463666013423</v>
      </c>
      <c r="W119" s="19" t="n">
        <f aca="false">AZ118</f>
        <v>17.5</v>
      </c>
      <c r="X119" s="19" t="n">
        <f aca="false">BA118</f>
        <v>10.5</v>
      </c>
      <c r="Y119" s="19" t="n">
        <f aca="false">BB118</f>
        <v>7</v>
      </c>
      <c r="Z119" s="19" t="n">
        <f aca="false">BC118</f>
        <v>7</v>
      </c>
      <c r="AA119" s="19" t="n">
        <f aca="false">MIN(T119,MAX(0,S119-(0)))</f>
        <v>0</v>
      </c>
      <c r="AB119" s="19" t="n">
        <f aca="false">MIN(U119,MAX(0,S119-(T119)))</f>
        <v>0</v>
      </c>
      <c r="AC119" s="19" t="n">
        <f aca="false">MIN(V119,MAX(0,S119-(T119+U119)))</f>
        <v>0.951197240883693</v>
      </c>
      <c r="AD119" s="19" t="n">
        <f aca="false">MIN(W119,MAX(0,S119-(T119+U119+V119)))</f>
        <v>0</v>
      </c>
      <c r="AE119" s="19" t="n">
        <f aca="false">MIN(X119,MAX(0,S119-(T119+U119+V119+W119)))</f>
        <v>0</v>
      </c>
      <c r="AF119" s="19" t="n">
        <f aca="false">MIN(Y119,MAX(0,S119-(T119+U119+V119+W119+X119)))</f>
        <v>0</v>
      </c>
      <c r="AG119" s="19" t="n">
        <f aca="false">MIN(Z119,MAX(0,S119-(T119+U119+V119+W119+X119+Y119)))</f>
        <v>0</v>
      </c>
      <c r="AH119" s="19" t="n">
        <f aca="false">T119-AA119</f>
        <v>0</v>
      </c>
      <c r="AI119" s="19" t="n">
        <f aca="false">U119-AB119</f>
        <v>0</v>
      </c>
      <c r="AJ119" s="19" t="n">
        <f aca="false">V119-AC119</f>
        <v>16.5124687725393</v>
      </c>
      <c r="AK119" s="19" t="n">
        <f aca="false">W119-AD119</f>
        <v>17.5</v>
      </c>
      <c r="AL119" s="19" t="n">
        <f aca="false">X119-AE119</f>
        <v>10.5</v>
      </c>
      <c r="AM119" s="19" t="n">
        <f aca="false">Y119-AF119</f>
        <v>7</v>
      </c>
      <c r="AN119" s="19" t="n">
        <f aca="false">Z119-AG119</f>
        <v>7</v>
      </c>
      <c r="AO119" s="19" t="n">
        <f aca="false">M119-Q119</f>
        <v>0</v>
      </c>
      <c r="AP119" s="19" t="n">
        <f aca="false">MIN(AH119,MAX(0,AO119-(AI119+AJ119+AK119+AL119+AM119+AN119)))</f>
        <v>0</v>
      </c>
      <c r="AQ119" s="19" t="n">
        <f aca="false">MIN(AI119,MAX(0,AO119-(AJ119+AK119+AL119+AM119+AN119)))</f>
        <v>0</v>
      </c>
      <c r="AR119" s="19" t="n">
        <f aca="false">MIN(AJ119,MAX(0,AO119-(AK119+AL119+AM119+AN119)))</f>
        <v>0</v>
      </c>
      <c r="AS119" s="19" t="n">
        <f aca="false">MIN(AK119,MAX(0,AO119-(AL119+AM119+AN119)))</f>
        <v>0</v>
      </c>
      <c r="AT119" s="19" t="n">
        <f aca="false">MIN(AL119,MAX(0,AO119-(AM119+AN119)))</f>
        <v>0</v>
      </c>
      <c r="AU119" s="19" t="n">
        <f aca="false">MIN(AM119,MAX(0,AO119-(AN119)))</f>
        <v>0</v>
      </c>
      <c r="AV119" s="19" t="n">
        <f aca="false">MIN(AN119,MAX(0,AO119-(0)))</f>
        <v>0</v>
      </c>
      <c r="AW119" s="19" t="n">
        <f aca="false">AH119-AP119</f>
        <v>0</v>
      </c>
      <c r="AX119" s="19" t="n">
        <f aca="false">AI119-AQ119</f>
        <v>0</v>
      </c>
      <c r="AY119" s="19" t="n">
        <f aca="false">AJ119-AR119</f>
        <v>16.5124687725393</v>
      </c>
      <c r="AZ119" s="19" t="n">
        <f aca="false">AK119-AS119</f>
        <v>17.5</v>
      </c>
      <c r="BA119" s="19" t="n">
        <f aca="false">AL119-AT119</f>
        <v>10.5</v>
      </c>
      <c r="BB119" s="19" t="n">
        <f aca="false">AM119-AU119</f>
        <v>7</v>
      </c>
      <c r="BC119" s="19" t="n">
        <f aca="false">AN119-AV119</f>
        <v>7</v>
      </c>
    </row>
    <row r="120" customFormat="false" ht="15" hidden="false" customHeight="false" outlineLevel="0" collapsed="false">
      <c r="B120" s="18" t="n">
        <v>116</v>
      </c>
      <c r="C120" s="18" t="n">
        <f aca="false">RM_TERM-B120+1</f>
        <v>245</v>
      </c>
      <c r="D120" s="19" t="n">
        <f aca="false">K119</f>
        <v>58.5124687725392</v>
      </c>
      <c r="E120" s="19" t="n">
        <f aca="false">D120*(1-(1-RM_CDR)^(1/12))</f>
        <v>0.0489853140826203</v>
      </c>
      <c r="F120" s="19" t="n">
        <f aca="false">D120-E120</f>
        <v>58.4634834584566</v>
      </c>
      <c r="G120" s="19" t="n">
        <f aca="false">IF(F120&gt;0,F120*(RM_WAC/12)/(1-(1+RM_WAC/12)^(-C120)),0)</f>
        <v>0.463252052881297</v>
      </c>
      <c r="H120" s="19" t="n">
        <f aca="false">F120*RM_WAC/12</f>
        <v>0.360524814660482</v>
      </c>
      <c r="I120" s="19" t="n">
        <f aca="false">G120-H120+IF(C120&lt;=1,(F120-(G120-H120)-J120),0)</f>
        <v>0.102727238220814</v>
      </c>
      <c r="J120" s="19" t="n">
        <f aca="false">(F120-(G120-H120))*(1-(1-RM_CPR)^(1/12))</f>
        <v>0.785065800247211</v>
      </c>
      <c r="K120" s="19" t="n">
        <f aca="false">IF(C120&lt;=1,0,(F120-(G120-H120)-J120))</f>
        <v>57.5756904199886</v>
      </c>
      <c r="L120" s="19" t="n">
        <f aca="false">E120*(1-RM_SEV)</f>
        <v>0.0342897198578342</v>
      </c>
      <c r="M120" s="19" t="n">
        <f aca="false">E120-L120</f>
        <v>0.0146955942247861</v>
      </c>
      <c r="N120" s="19" t="n">
        <f aca="false">H120-D120*(RM_SERV+RM_TR)/12</f>
        <v>0.347847113093099</v>
      </c>
      <c r="O120" s="19" t="n">
        <f aca="false">T120*RM_A1_CP/12+U120*RM_A2_CP/12+V120*RM_A3_CP/12+W120*RM_M1_CP/12+X120*RM_B1_CP/12+Y120*RM_B2_CP/12+Z120*RM_B3_CP/12</f>
        <v>0.29823108865812</v>
      </c>
      <c r="P120" s="19" t="n">
        <f aca="false">MAX(0,N120-O120)</f>
        <v>0.049616024434979</v>
      </c>
      <c r="Q120" s="19" t="n">
        <f aca="false">MIN(P120,M120)</f>
        <v>0.0146955942247861</v>
      </c>
      <c r="R120" s="19" t="n">
        <f aca="false">P120-Q120</f>
        <v>0.0349204302101929</v>
      </c>
      <c r="S120" s="19" t="n">
        <f aca="false">I120+J120+L120+Q120</f>
        <v>0.936778352550646</v>
      </c>
      <c r="T120" s="19" t="n">
        <f aca="false">AW119</f>
        <v>0</v>
      </c>
      <c r="U120" s="19" t="n">
        <f aca="false">AX119</f>
        <v>0</v>
      </c>
      <c r="V120" s="19" t="n">
        <f aca="false">AY119</f>
        <v>16.5124687725393</v>
      </c>
      <c r="W120" s="19" t="n">
        <f aca="false">AZ119</f>
        <v>17.5</v>
      </c>
      <c r="X120" s="19" t="n">
        <f aca="false">BA119</f>
        <v>10.5</v>
      </c>
      <c r="Y120" s="19" t="n">
        <f aca="false">BB119</f>
        <v>7</v>
      </c>
      <c r="Z120" s="19" t="n">
        <f aca="false">BC119</f>
        <v>7</v>
      </c>
      <c r="AA120" s="19" t="n">
        <f aca="false">MIN(T120,MAX(0,S120-(0)))</f>
        <v>0</v>
      </c>
      <c r="AB120" s="19" t="n">
        <f aca="false">MIN(U120,MAX(0,S120-(T120)))</f>
        <v>0</v>
      </c>
      <c r="AC120" s="19" t="n">
        <f aca="false">MIN(V120,MAX(0,S120-(T120+U120)))</f>
        <v>0.936778352550646</v>
      </c>
      <c r="AD120" s="19" t="n">
        <f aca="false">MIN(W120,MAX(0,S120-(T120+U120+V120)))</f>
        <v>0</v>
      </c>
      <c r="AE120" s="19" t="n">
        <f aca="false">MIN(X120,MAX(0,S120-(T120+U120+V120+W120)))</f>
        <v>0</v>
      </c>
      <c r="AF120" s="19" t="n">
        <f aca="false">MIN(Y120,MAX(0,S120-(T120+U120+V120+W120+X120)))</f>
        <v>0</v>
      </c>
      <c r="AG120" s="19" t="n">
        <f aca="false">MIN(Z120,MAX(0,S120-(T120+U120+V120+W120+X120+Y120)))</f>
        <v>0</v>
      </c>
      <c r="AH120" s="19" t="n">
        <f aca="false">T120-AA120</f>
        <v>0</v>
      </c>
      <c r="AI120" s="19" t="n">
        <f aca="false">U120-AB120</f>
        <v>0</v>
      </c>
      <c r="AJ120" s="19" t="n">
        <f aca="false">V120-AC120</f>
        <v>15.5756904199887</v>
      </c>
      <c r="AK120" s="19" t="n">
        <f aca="false">W120-AD120</f>
        <v>17.5</v>
      </c>
      <c r="AL120" s="19" t="n">
        <f aca="false">X120-AE120</f>
        <v>10.5</v>
      </c>
      <c r="AM120" s="19" t="n">
        <f aca="false">Y120-AF120</f>
        <v>7</v>
      </c>
      <c r="AN120" s="19" t="n">
        <f aca="false">Z120-AG120</f>
        <v>7</v>
      </c>
      <c r="AO120" s="19" t="n">
        <f aca="false">M120-Q120</f>
        <v>0</v>
      </c>
      <c r="AP120" s="19" t="n">
        <f aca="false">MIN(AH120,MAX(0,AO120-(AI120+AJ120+AK120+AL120+AM120+AN120)))</f>
        <v>0</v>
      </c>
      <c r="AQ120" s="19" t="n">
        <f aca="false">MIN(AI120,MAX(0,AO120-(AJ120+AK120+AL120+AM120+AN120)))</f>
        <v>0</v>
      </c>
      <c r="AR120" s="19" t="n">
        <f aca="false">MIN(AJ120,MAX(0,AO120-(AK120+AL120+AM120+AN120)))</f>
        <v>0</v>
      </c>
      <c r="AS120" s="19" t="n">
        <f aca="false">MIN(AK120,MAX(0,AO120-(AL120+AM120+AN120)))</f>
        <v>0</v>
      </c>
      <c r="AT120" s="19" t="n">
        <f aca="false">MIN(AL120,MAX(0,AO120-(AM120+AN120)))</f>
        <v>0</v>
      </c>
      <c r="AU120" s="19" t="n">
        <f aca="false">MIN(AM120,MAX(0,AO120-(AN120)))</f>
        <v>0</v>
      </c>
      <c r="AV120" s="19" t="n">
        <f aca="false">MIN(AN120,MAX(0,AO120-(0)))</f>
        <v>0</v>
      </c>
      <c r="AW120" s="19" t="n">
        <f aca="false">AH120-AP120</f>
        <v>0</v>
      </c>
      <c r="AX120" s="19" t="n">
        <f aca="false">AI120-AQ120</f>
        <v>0</v>
      </c>
      <c r="AY120" s="19" t="n">
        <f aca="false">AJ120-AR120</f>
        <v>15.5756904199887</v>
      </c>
      <c r="AZ120" s="19" t="n">
        <f aca="false">AK120-AS120</f>
        <v>17.5</v>
      </c>
      <c r="BA120" s="19" t="n">
        <f aca="false">AL120-AT120</f>
        <v>10.5</v>
      </c>
      <c r="BB120" s="19" t="n">
        <f aca="false">AM120-AU120</f>
        <v>7</v>
      </c>
      <c r="BC120" s="19" t="n">
        <f aca="false">AN120-AV120</f>
        <v>7</v>
      </c>
    </row>
    <row r="121" customFormat="false" ht="15" hidden="false" customHeight="false" outlineLevel="0" collapsed="false">
      <c r="B121" s="18" t="n">
        <v>117</v>
      </c>
      <c r="C121" s="18" t="n">
        <f aca="false">RM_TERM-B121+1</f>
        <v>244</v>
      </c>
      <c r="D121" s="19" t="n">
        <f aca="false">K120</f>
        <v>57.5756904199886</v>
      </c>
      <c r="E121" s="19" t="n">
        <f aca="false">D121*(1-(1-RM_CDR)^(1/12))</f>
        <v>0.0482010644553506</v>
      </c>
      <c r="F121" s="19" t="n">
        <f aca="false">D121-E121</f>
        <v>57.5274893555332</v>
      </c>
      <c r="G121" s="19" t="n">
        <f aca="false">IF(F121&gt;0,F121*(RM_WAC/12)/(1-(1+RM_WAC/12)^(-C121)),0)</f>
        <v>0.45663780367221</v>
      </c>
      <c r="H121" s="19" t="n">
        <f aca="false">F121*RM_WAC/12</f>
        <v>0.354752851025788</v>
      </c>
      <c r="I121" s="19" t="n">
        <f aca="false">G121-H121+IF(C121&lt;=1,(F121-(G121-H121)-J121),0)</f>
        <v>0.101884952646422</v>
      </c>
      <c r="J121" s="19" t="n">
        <f aca="false">(F121-(G121-H121))*(1-(1-RM_CPR)^(1/12))</f>
        <v>0.77248618755218</v>
      </c>
      <c r="K121" s="19" t="n">
        <f aca="false">IF(C121&lt;=1,0,(F121-(G121-H121)-J121))</f>
        <v>56.6531182153346</v>
      </c>
      <c r="L121" s="19" t="n">
        <f aca="false">E121*(1-RM_SEV)</f>
        <v>0.0337407451187454</v>
      </c>
      <c r="M121" s="19" t="n">
        <f aca="false">E121-L121</f>
        <v>0.0144603193366052</v>
      </c>
      <c r="N121" s="19" t="n">
        <f aca="false">H121-D121*(RM_SERV+RM_TR)/12</f>
        <v>0.342278118101457</v>
      </c>
      <c r="O121" s="19" t="n">
        <f aca="false">T121*RM_A1_CP/12+U121*RM_A2_CP/12+V121*RM_A3_CP/12+W121*RM_M1_CP/12+X121*RM_B1_CP/12+Y121*RM_B2_CP/12+Z121*RM_B3_CP/12</f>
        <v>0.293391067169942</v>
      </c>
      <c r="P121" s="19" t="n">
        <f aca="false">MAX(0,N121-O121)</f>
        <v>0.0488870509315158</v>
      </c>
      <c r="Q121" s="19" t="n">
        <f aca="false">MIN(P121,M121)</f>
        <v>0.0144603193366052</v>
      </c>
      <c r="R121" s="19" t="n">
        <f aca="false">P121-Q121</f>
        <v>0.0344267315949106</v>
      </c>
      <c r="S121" s="19" t="n">
        <f aca="false">I121+J121+L121+Q121</f>
        <v>0.922572204653952</v>
      </c>
      <c r="T121" s="19" t="n">
        <f aca="false">AW120</f>
        <v>0</v>
      </c>
      <c r="U121" s="19" t="n">
        <f aca="false">AX120</f>
        <v>0</v>
      </c>
      <c r="V121" s="19" t="n">
        <f aca="false">AY120</f>
        <v>15.5756904199887</v>
      </c>
      <c r="W121" s="19" t="n">
        <f aca="false">AZ120</f>
        <v>17.5</v>
      </c>
      <c r="X121" s="19" t="n">
        <f aca="false">BA120</f>
        <v>10.5</v>
      </c>
      <c r="Y121" s="19" t="n">
        <f aca="false">BB120</f>
        <v>7</v>
      </c>
      <c r="Z121" s="19" t="n">
        <f aca="false">BC120</f>
        <v>7</v>
      </c>
      <c r="AA121" s="19" t="n">
        <f aca="false">MIN(T121,MAX(0,S121-(0)))</f>
        <v>0</v>
      </c>
      <c r="AB121" s="19" t="n">
        <f aca="false">MIN(U121,MAX(0,S121-(T121)))</f>
        <v>0</v>
      </c>
      <c r="AC121" s="19" t="n">
        <f aca="false">MIN(V121,MAX(0,S121-(T121+U121)))</f>
        <v>0.922572204653952</v>
      </c>
      <c r="AD121" s="19" t="n">
        <f aca="false">MIN(W121,MAX(0,S121-(T121+U121+V121)))</f>
        <v>0</v>
      </c>
      <c r="AE121" s="19" t="n">
        <f aca="false">MIN(X121,MAX(0,S121-(T121+U121+V121+W121)))</f>
        <v>0</v>
      </c>
      <c r="AF121" s="19" t="n">
        <f aca="false">MIN(Y121,MAX(0,S121-(T121+U121+V121+W121+X121)))</f>
        <v>0</v>
      </c>
      <c r="AG121" s="19" t="n">
        <f aca="false">MIN(Z121,MAX(0,S121-(T121+U121+V121+W121+X121+Y121)))</f>
        <v>0</v>
      </c>
      <c r="AH121" s="19" t="n">
        <f aca="false">T121-AA121</f>
        <v>0</v>
      </c>
      <c r="AI121" s="19" t="n">
        <f aca="false">U121-AB121</f>
        <v>0</v>
      </c>
      <c r="AJ121" s="19" t="n">
        <f aca="false">V121-AC121</f>
        <v>14.6531182153347</v>
      </c>
      <c r="AK121" s="19" t="n">
        <f aca="false">W121-AD121</f>
        <v>17.5</v>
      </c>
      <c r="AL121" s="19" t="n">
        <f aca="false">X121-AE121</f>
        <v>10.5</v>
      </c>
      <c r="AM121" s="19" t="n">
        <f aca="false">Y121-AF121</f>
        <v>7</v>
      </c>
      <c r="AN121" s="19" t="n">
        <f aca="false">Z121-AG121</f>
        <v>7</v>
      </c>
      <c r="AO121" s="19" t="n">
        <f aca="false">M121-Q121</f>
        <v>0</v>
      </c>
      <c r="AP121" s="19" t="n">
        <f aca="false">MIN(AH121,MAX(0,AO121-(AI121+AJ121+AK121+AL121+AM121+AN121)))</f>
        <v>0</v>
      </c>
      <c r="AQ121" s="19" t="n">
        <f aca="false">MIN(AI121,MAX(0,AO121-(AJ121+AK121+AL121+AM121+AN121)))</f>
        <v>0</v>
      </c>
      <c r="AR121" s="19" t="n">
        <f aca="false">MIN(AJ121,MAX(0,AO121-(AK121+AL121+AM121+AN121)))</f>
        <v>0</v>
      </c>
      <c r="AS121" s="19" t="n">
        <f aca="false">MIN(AK121,MAX(0,AO121-(AL121+AM121+AN121)))</f>
        <v>0</v>
      </c>
      <c r="AT121" s="19" t="n">
        <f aca="false">MIN(AL121,MAX(0,AO121-(AM121+AN121)))</f>
        <v>0</v>
      </c>
      <c r="AU121" s="19" t="n">
        <f aca="false">MIN(AM121,MAX(0,AO121-(AN121)))</f>
        <v>0</v>
      </c>
      <c r="AV121" s="19" t="n">
        <f aca="false">MIN(AN121,MAX(0,AO121-(0)))</f>
        <v>0</v>
      </c>
      <c r="AW121" s="19" t="n">
        <f aca="false">AH121-AP121</f>
        <v>0</v>
      </c>
      <c r="AX121" s="19" t="n">
        <f aca="false">AI121-AQ121</f>
        <v>0</v>
      </c>
      <c r="AY121" s="19" t="n">
        <f aca="false">AJ121-AR121</f>
        <v>14.6531182153347</v>
      </c>
      <c r="AZ121" s="19" t="n">
        <f aca="false">AK121-AS121</f>
        <v>17.5</v>
      </c>
      <c r="BA121" s="19" t="n">
        <f aca="false">AL121-AT121</f>
        <v>10.5</v>
      </c>
      <c r="BB121" s="19" t="n">
        <f aca="false">AM121-AU121</f>
        <v>7</v>
      </c>
      <c r="BC121" s="19" t="n">
        <f aca="false">AN121-AV121</f>
        <v>7</v>
      </c>
    </row>
    <row r="122" customFormat="false" ht="15" hidden="false" customHeight="false" outlineLevel="0" collapsed="false">
      <c r="B122" s="18" t="n">
        <v>118</v>
      </c>
      <c r="C122" s="18" t="n">
        <f aca="false">RM_TERM-B122+1</f>
        <v>243</v>
      </c>
      <c r="D122" s="19" t="n">
        <f aca="false">K121</f>
        <v>56.6531182153346</v>
      </c>
      <c r="E122" s="19" t="n">
        <f aca="false">D122*(1-(1-RM_CDR)^(1/12))</f>
        <v>0.0474287078934604</v>
      </c>
      <c r="F122" s="19" t="n">
        <f aca="false">D122-E122</f>
        <v>56.6056895074412</v>
      </c>
      <c r="G122" s="19" t="n">
        <f aca="false">IF(F122&gt;0,F122*(RM_WAC/12)/(1-(1+RM_WAC/12)^(-C122)),0)</f>
        <v>0.45011799180523</v>
      </c>
      <c r="H122" s="19" t="n">
        <f aca="false">F122*RM_WAC/12</f>
        <v>0.34906841862922</v>
      </c>
      <c r="I122" s="19" t="n">
        <f aca="false">G122-H122+IF(C122&lt;=1,(F122-(G122-H122)-J122),0)</f>
        <v>0.101049573176009</v>
      </c>
      <c r="J122" s="19" t="n">
        <f aca="false">(F122-(G122-H122))*(1-(1-RM_CPR)^(1/12))</f>
        <v>0.760097422320467</v>
      </c>
      <c r="K122" s="19" t="n">
        <f aca="false">IF(C122&lt;=1,0,(F122-(G122-H122)-J122))</f>
        <v>55.7445425119447</v>
      </c>
      <c r="L122" s="19" t="n">
        <f aca="false">E122*(1-RM_SEV)</f>
        <v>0.0332000955254223</v>
      </c>
      <c r="M122" s="19" t="n">
        <f aca="false">E122-L122</f>
        <v>0.0142286123680381</v>
      </c>
      <c r="N122" s="19" t="n">
        <f aca="false">H122-D122*(RM_SERV+RM_TR)/12</f>
        <v>0.336793576349231</v>
      </c>
      <c r="O122" s="19" t="n">
        <f aca="false">T122*RM_A1_CP/12+U122*RM_A2_CP/12+V122*RM_A3_CP/12+W122*RM_M1_CP/12+X122*RM_B1_CP/12+Y122*RM_B2_CP/12+Z122*RM_B3_CP/12</f>
        <v>0.288624444112563</v>
      </c>
      <c r="P122" s="19" t="n">
        <f aca="false">MAX(0,N122-O122)</f>
        <v>0.0481691322366685</v>
      </c>
      <c r="Q122" s="19" t="n">
        <f aca="false">MIN(P122,M122)</f>
        <v>0.0142286123680381</v>
      </c>
      <c r="R122" s="19" t="n">
        <f aca="false">P122-Q122</f>
        <v>0.0339405198686304</v>
      </c>
      <c r="S122" s="19" t="n">
        <f aca="false">I122+J122+L122+Q122</f>
        <v>0.908575703389937</v>
      </c>
      <c r="T122" s="19" t="n">
        <f aca="false">AW121</f>
        <v>0</v>
      </c>
      <c r="U122" s="19" t="n">
        <f aca="false">AX121</f>
        <v>0</v>
      </c>
      <c r="V122" s="19" t="n">
        <f aca="false">AY121</f>
        <v>14.6531182153347</v>
      </c>
      <c r="W122" s="19" t="n">
        <f aca="false">AZ121</f>
        <v>17.5</v>
      </c>
      <c r="X122" s="19" t="n">
        <f aca="false">BA121</f>
        <v>10.5</v>
      </c>
      <c r="Y122" s="19" t="n">
        <f aca="false">BB121</f>
        <v>7</v>
      </c>
      <c r="Z122" s="19" t="n">
        <f aca="false">BC121</f>
        <v>7</v>
      </c>
      <c r="AA122" s="19" t="n">
        <f aca="false">MIN(T122,MAX(0,S122-(0)))</f>
        <v>0</v>
      </c>
      <c r="AB122" s="19" t="n">
        <f aca="false">MIN(U122,MAX(0,S122-(T122)))</f>
        <v>0</v>
      </c>
      <c r="AC122" s="19" t="n">
        <f aca="false">MIN(V122,MAX(0,S122-(T122+U122)))</f>
        <v>0.908575703389937</v>
      </c>
      <c r="AD122" s="19" t="n">
        <f aca="false">MIN(W122,MAX(0,S122-(T122+U122+V122)))</f>
        <v>0</v>
      </c>
      <c r="AE122" s="19" t="n">
        <f aca="false">MIN(X122,MAX(0,S122-(T122+U122+V122+W122)))</f>
        <v>0</v>
      </c>
      <c r="AF122" s="19" t="n">
        <f aca="false">MIN(Y122,MAX(0,S122-(T122+U122+V122+W122+X122)))</f>
        <v>0</v>
      </c>
      <c r="AG122" s="19" t="n">
        <f aca="false">MIN(Z122,MAX(0,S122-(T122+U122+V122+W122+X122+Y122)))</f>
        <v>0</v>
      </c>
      <c r="AH122" s="19" t="n">
        <f aca="false">T122-AA122</f>
        <v>0</v>
      </c>
      <c r="AI122" s="19" t="n">
        <f aca="false">U122-AB122</f>
        <v>0</v>
      </c>
      <c r="AJ122" s="19" t="n">
        <f aca="false">V122-AC122</f>
        <v>13.7445425119448</v>
      </c>
      <c r="AK122" s="19" t="n">
        <f aca="false">W122-AD122</f>
        <v>17.5</v>
      </c>
      <c r="AL122" s="19" t="n">
        <f aca="false">X122-AE122</f>
        <v>10.5</v>
      </c>
      <c r="AM122" s="19" t="n">
        <f aca="false">Y122-AF122</f>
        <v>7</v>
      </c>
      <c r="AN122" s="19" t="n">
        <f aca="false">Z122-AG122</f>
        <v>7</v>
      </c>
      <c r="AO122" s="19" t="n">
        <f aca="false">M122-Q122</f>
        <v>0</v>
      </c>
      <c r="AP122" s="19" t="n">
        <f aca="false">MIN(AH122,MAX(0,AO122-(AI122+AJ122+AK122+AL122+AM122+AN122)))</f>
        <v>0</v>
      </c>
      <c r="AQ122" s="19" t="n">
        <f aca="false">MIN(AI122,MAX(0,AO122-(AJ122+AK122+AL122+AM122+AN122)))</f>
        <v>0</v>
      </c>
      <c r="AR122" s="19" t="n">
        <f aca="false">MIN(AJ122,MAX(0,AO122-(AK122+AL122+AM122+AN122)))</f>
        <v>0</v>
      </c>
      <c r="AS122" s="19" t="n">
        <f aca="false">MIN(AK122,MAX(0,AO122-(AL122+AM122+AN122)))</f>
        <v>0</v>
      </c>
      <c r="AT122" s="19" t="n">
        <f aca="false">MIN(AL122,MAX(0,AO122-(AM122+AN122)))</f>
        <v>0</v>
      </c>
      <c r="AU122" s="19" t="n">
        <f aca="false">MIN(AM122,MAX(0,AO122-(AN122)))</f>
        <v>0</v>
      </c>
      <c r="AV122" s="19" t="n">
        <f aca="false">MIN(AN122,MAX(0,AO122-(0)))</f>
        <v>0</v>
      </c>
      <c r="AW122" s="19" t="n">
        <f aca="false">AH122-AP122</f>
        <v>0</v>
      </c>
      <c r="AX122" s="19" t="n">
        <f aca="false">AI122-AQ122</f>
        <v>0</v>
      </c>
      <c r="AY122" s="19" t="n">
        <f aca="false">AJ122-AR122</f>
        <v>13.7445425119448</v>
      </c>
      <c r="AZ122" s="19" t="n">
        <f aca="false">AK122-AS122</f>
        <v>17.5</v>
      </c>
      <c r="BA122" s="19" t="n">
        <f aca="false">AL122-AT122</f>
        <v>10.5</v>
      </c>
      <c r="BB122" s="19" t="n">
        <f aca="false">AM122-AU122</f>
        <v>7</v>
      </c>
      <c r="BC122" s="19" t="n">
        <f aca="false">AN122-AV122</f>
        <v>7</v>
      </c>
    </row>
    <row r="123" customFormat="false" ht="15" hidden="false" customHeight="false" outlineLevel="0" collapsed="false">
      <c r="B123" s="18" t="n">
        <v>119</v>
      </c>
      <c r="C123" s="18" t="n">
        <f aca="false">RM_TERM-B123+1</f>
        <v>242</v>
      </c>
      <c r="D123" s="19" t="n">
        <f aca="false">K122</f>
        <v>55.7445425119447</v>
      </c>
      <c r="E123" s="19" t="n">
        <f aca="false">D123*(1-(1-RM_CDR)^(1/12))</f>
        <v>0.0466680688855352</v>
      </c>
      <c r="F123" s="19" t="n">
        <f aca="false">D123-E123</f>
        <v>55.6978744430591</v>
      </c>
      <c r="G123" s="19" t="n">
        <f aca="false">IF(F123&gt;0,F123*(RM_WAC/12)/(1-(1+RM_WAC/12)^(-C123)),0)</f>
        <v>0.443691268916953</v>
      </c>
      <c r="H123" s="19" t="n">
        <f aca="false">F123*RM_WAC/12</f>
        <v>0.343470225732198</v>
      </c>
      <c r="I123" s="19" t="n">
        <f aca="false">G123-H123+IF(C123&lt;=1,(F123-(G123-H123)-J123),0)</f>
        <v>0.100221043184755</v>
      </c>
      <c r="J123" s="19" t="n">
        <f aca="false">(F123-(G123-H123))*(1-(1-RM_CPR)^(1/12))</f>
        <v>0.747896687519364</v>
      </c>
      <c r="K123" s="19" t="n">
        <f aca="false">IF(C123&lt;=1,0,(F123-(G123-H123)-J123))</f>
        <v>54.849756712355</v>
      </c>
      <c r="L123" s="19" t="n">
        <f aca="false">E123*(1-RM_SEV)</f>
        <v>0.0326676482198747</v>
      </c>
      <c r="M123" s="19" t="n">
        <f aca="false">E123-L123</f>
        <v>0.0140004206656606</v>
      </c>
      <c r="N123" s="19" t="n">
        <f aca="false">H123-D123*(RM_SERV+RM_TR)/12</f>
        <v>0.331392241521277</v>
      </c>
      <c r="O123" s="19" t="n">
        <f aca="false">T123*RM_A1_CP/12+U123*RM_A2_CP/12+V123*RM_A3_CP/12+W123*RM_M1_CP/12+X123*RM_B1_CP/12+Y123*RM_B2_CP/12+Z123*RM_B3_CP/12</f>
        <v>0.283930136311715</v>
      </c>
      <c r="P123" s="19" t="n">
        <f aca="false">MAX(0,N123-O123)</f>
        <v>0.047462105209562</v>
      </c>
      <c r="Q123" s="19" t="n">
        <f aca="false">MIN(P123,M123)</f>
        <v>0.0140004206656606</v>
      </c>
      <c r="R123" s="19" t="n">
        <f aca="false">P123-Q123</f>
        <v>0.0334616845439014</v>
      </c>
      <c r="S123" s="19" t="n">
        <f aca="false">I123+J123+L123+Q123</f>
        <v>0.894785799589654</v>
      </c>
      <c r="T123" s="19" t="n">
        <f aca="false">AW122</f>
        <v>0</v>
      </c>
      <c r="U123" s="19" t="n">
        <f aca="false">AX122</f>
        <v>0</v>
      </c>
      <c r="V123" s="19" t="n">
        <f aca="false">AY122</f>
        <v>13.7445425119448</v>
      </c>
      <c r="W123" s="19" t="n">
        <f aca="false">AZ122</f>
        <v>17.5</v>
      </c>
      <c r="X123" s="19" t="n">
        <f aca="false">BA122</f>
        <v>10.5</v>
      </c>
      <c r="Y123" s="19" t="n">
        <f aca="false">BB122</f>
        <v>7</v>
      </c>
      <c r="Z123" s="19" t="n">
        <f aca="false">BC122</f>
        <v>7</v>
      </c>
      <c r="AA123" s="19" t="n">
        <f aca="false">MIN(T123,MAX(0,S123-(0)))</f>
        <v>0</v>
      </c>
      <c r="AB123" s="19" t="n">
        <f aca="false">MIN(U123,MAX(0,S123-(T123)))</f>
        <v>0</v>
      </c>
      <c r="AC123" s="19" t="n">
        <f aca="false">MIN(V123,MAX(0,S123-(T123+U123)))</f>
        <v>0.894785799589654</v>
      </c>
      <c r="AD123" s="19" t="n">
        <f aca="false">MIN(W123,MAX(0,S123-(T123+U123+V123)))</f>
        <v>0</v>
      </c>
      <c r="AE123" s="19" t="n">
        <f aca="false">MIN(X123,MAX(0,S123-(T123+U123+V123+W123)))</f>
        <v>0</v>
      </c>
      <c r="AF123" s="19" t="n">
        <f aca="false">MIN(Y123,MAX(0,S123-(T123+U123+V123+W123+X123)))</f>
        <v>0</v>
      </c>
      <c r="AG123" s="19" t="n">
        <f aca="false">MIN(Z123,MAX(0,S123-(T123+U123+V123+W123+X123+Y123)))</f>
        <v>0</v>
      </c>
      <c r="AH123" s="19" t="n">
        <f aca="false">T123-AA123</f>
        <v>0</v>
      </c>
      <c r="AI123" s="19" t="n">
        <f aca="false">U123-AB123</f>
        <v>0</v>
      </c>
      <c r="AJ123" s="19" t="n">
        <f aca="false">V123-AC123</f>
        <v>12.8497567123551</v>
      </c>
      <c r="AK123" s="19" t="n">
        <f aca="false">W123-AD123</f>
        <v>17.5</v>
      </c>
      <c r="AL123" s="19" t="n">
        <f aca="false">X123-AE123</f>
        <v>10.5</v>
      </c>
      <c r="AM123" s="19" t="n">
        <f aca="false">Y123-AF123</f>
        <v>7</v>
      </c>
      <c r="AN123" s="19" t="n">
        <f aca="false">Z123-AG123</f>
        <v>7</v>
      </c>
      <c r="AO123" s="19" t="n">
        <f aca="false">M123-Q123</f>
        <v>0</v>
      </c>
      <c r="AP123" s="19" t="n">
        <f aca="false">MIN(AH123,MAX(0,AO123-(AI123+AJ123+AK123+AL123+AM123+AN123)))</f>
        <v>0</v>
      </c>
      <c r="AQ123" s="19" t="n">
        <f aca="false">MIN(AI123,MAX(0,AO123-(AJ123+AK123+AL123+AM123+AN123)))</f>
        <v>0</v>
      </c>
      <c r="AR123" s="19" t="n">
        <f aca="false">MIN(AJ123,MAX(0,AO123-(AK123+AL123+AM123+AN123)))</f>
        <v>0</v>
      </c>
      <c r="AS123" s="19" t="n">
        <f aca="false">MIN(AK123,MAX(0,AO123-(AL123+AM123+AN123)))</f>
        <v>0</v>
      </c>
      <c r="AT123" s="19" t="n">
        <f aca="false">MIN(AL123,MAX(0,AO123-(AM123+AN123)))</f>
        <v>0</v>
      </c>
      <c r="AU123" s="19" t="n">
        <f aca="false">MIN(AM123,MAX(0,AO123-(AN123)))</f>
        <v>0</v>
      </c>
      <c r="AV123" s="19" t="n">
        <f aca="false">MIN(AN123,MAX(0,AO123-(0)))</f>
        <v>0</v>
      </c>
      <c r="AW123" s="19" t="n">
        <f aca="false">AH123-AP123</f>
        <v>0</v>
      </c>
      <c r="AX123" s="19" t="n">
        <f aca="false">AI123-AQ123</f>
        <v>0</v>
      </c>
      <c r="AY123" s="19" t="n">
        <f aca="false">AJ123-AR123</f>
        <v>12.8497567123551</v>
      </c>
      <c r="AZ123" s="19" t="n">
        <f aca="false">AK123-AS123</f>
        <v>17.5</v>
      </c>
      <c r="BA123" s="19" t="n">
        <f aca="false">AL123-AT123</f>
        <v>10.5</v>
      </c>
      <c r="BB123" s="19" t="n">
        <f aca="false">AM123-AU123</f>
        <v>7</v>
      </c>
      <c r="BC123" s="19" t="n">
        <f aca="false">AN123-AV123</f>
        <v>7</v>
      </c>
    </row>
    <row r="124" customFormat="false" ht="15" hidden="false" customHeight="false" outlineLevel="0" collapsed="false">
      <c r="B124" s="18" t="n">
        <v>120</v>
      </c>
      <c r="C124" s="18" t="n">
        <f aca="false">RM_TERM-B124+1</f>
        <v>241</v>
      </c>
      <c r="D124" s="19" t="n">
        <f aca="false">K123</f>
        <v>54.849756712355</v>
      </c>
      <c r="E124" s="19" t="n">
        <f aca="false">D124*(1-(1-RM_CDR)^(1/12))</f>
        <v>0.0459189744728562</v>
      </c>
      <c r="F124" s="19" t="n">
        <f aca="false">D124-E124</f>
        <v>54.8038377378822</v>
      </c>
      <c r="G124" s="19" t="n">
        <f aca="false">IF(F124&gt;0,F124*(RM_WAC/12)/(1-(1+RM_WAC/12)^(-C124)),0)</f>
        <v>0.437356305895721</v>
      </c>
      <c r="H124" s="19" t="n">
        <f aca="false">F124*RM_WAC/12</f>
        <v>0.337956999383607</v>
      </c>
      <c r="I124" s="19" t="n">
        <f aca="false">G124-H124+IF(C124&lt;=1,(F124-(G124-H124)-J124),0)</f>
        <v>0.0993993065121139</v>
      </c>
      <c r="J124" s="19" t="n">
        <f aca="false">(F124-(G124-H124))*(1-(1-RM_CPR)^(1/12))</f>
        <v>0.735881207092835</v>
      </c>
      <c r="K124" s="19" t="n">
        <f aca="false">IF(C124&lt;=1,0,(F124-(G124-H124)-J124))</f>
        <v>53.9685572242772</v>
      </c>
      <c r="L124" s="19" t="n">
        <f aca="false">E124*(1-RM_SEV)</f>
        <v>0.0321432821309993</v>
      </c>
      <c r="M124" s="19" t="n">
        <f aca="false">E124-L124</f>
        <v>0.0137756923418569</v>
      </c>
      <c r="N124" s="19" t="n">
        <f aca="false">H124-D124*(RM_SERV+RM_TR)/12</f>
        <v>0.326072885429263</v>
      </c>
      <c r="O124" s="19" t="n">
        <f aca="false">T124*RM_A1_CP/12+U124*RM_A2_CP/12+V124*RM_A3_CP/12+W124*RM_M1_CP/12+X124*RM_B1_CP/12+Y124*RM_B2_CP/12+Z124*RM_B3_CP/12</f>
        <v>0.279307076347168</v>
      </c>
      <c r="P124" s="19" t="n">
        <f aca="false">MAX(0,N124-O124)</f>
        <v>0.0467658090820949</v>
      </c>
      <c r="Q124" s="19" t="n">
        <f aca="false">MIN(P124,M124)</f>
        <v>0.0137756923418569</v>
      </c>
      <c r="R124" s="19" t="n">
        <f aca="false">P124-Q124</f>
        <v>0.0329901167402381</v>
      </c>
      <c r="S124" s="19" t="n">
        <f aca="false">I124+J124+L124+Q124</f>
        <v>0.881199488077805</v>
      </c>
      <c r="T124" s="19" t="n">
        <f aca="false">AW123</f>
        <v>0</v>
      </c>
      <c r="U124" s="19" t="n">
        <f aca="false">AX123</f>
        <v>0</v>
      </c>
      <c r="V124" s="19" t="n">
        <f aca="false">AY123</f>
        <v>12.8497567123551</v>
      </c>
      <c r="W124" s="19" t="n">
        <f aca="false">AZ123</f>
        <v>17.5</v>
      </c>
      <c r="X124" s="19" t="n">
        <f aca="false">BA123</f>
        <v>10.5</v>
      </c>
      <c r="Y124" s="19" t="n">
        <f aca="false">BB123</f>
        <v>7</v>
      </c>
      <c r="Z124" s="19" t="n">
        <f aca="false">BC123</f>
        <v>7</v>
      </c>
      <c r="AA124" s="19" t="n">
        <f aca="false">MIN(T124,MAX(0,S124-(0)))</f>
        <v>0</v>
      </c>
      <c r="AB124" s="19" t="n">
        <f aca="false">MIN(U124,MAX(0,S124-(T124)))</f>
        <v>0</v>
      </c>
      <c r="AC124" s="19" t="n">
        <f aca="false">MIN(V124,MAX(0,S124-(T124+U124)))</f>
        <v>0.881199488077805</v>
      </c>
      <c r="AD124" s="19" t="n">
        <f aca="false">MIN(W124,MAX(0,S124-(T124+U124+V124)))</f>
        <v>0</v>
      </c>
      <c r="AE124" s="19" t="n">
        <f aca="false">MIN(X124,MAX(0,S124-(T124+U124+V124+W124)))</f>
        <v>0</v>
      </c>
      <c r="AF124" s="19" t="n">
        <f aca="false">MIN(Y124,MAX(0,S124-(T124+U124+V124+W124+X124)))</f>
        <v>0</v>
      </c>
      <c r="AG124" s="19" t="n">
        <f aca="false">MIN(Z124,MAX(0,S124-(T124+U124+V124+W124+X124+Y124)))</f>
        <v>0</v>
      </c>
      <c r="AH124" s="19" t="n">
        <f aca="false">T124-AA124</f>
        <v>0</v>
      </c>
      <c r="AI124" s="19" t="n">
        <f aca="false">U124-AB124</f>
        <v>0</v>
      </c>
      <c r="AJ124" s="19" t="n">
        <f aca="false">V124-AC124</f>
        <v>11.9685572242773</v>
      </c>
      <c r="AK124" s="19" t="n">
        <f aca="false">W124-AD124</f>
        <v>17.5</v>
      </c>
      <c r="AL124" s="19" t="n">
        <f aca="false">X124-AE124</f>
        <v>10.5</v>
      </c>
      <c r="AM124" s="19" t="n">
        <f aca="false">Y124-AF124</f>
        <v>7</v>
      </c>
      <c r="AN124" s="19" t="n">
        <f aca="false">Z124-AG124</f>
        <v>7</v>
      </c>
      <c r="AO124" s="19" t="n">
        <f aca="false">M124-Q124</f>
        <v>0</v>
      </c>
      <c r="AP124" s="19" t="n">
        <f aca="false">MIN(AH124,MAX(0,AO124-(AI124+AJ124+AK124+AL124+AM124+AN124)))</f>
        <v>0</v>
      </c>
      <c r="AQ124" s="19" t="n">
        <f aca="false">MIN(AI124,MAX(0,AO124-(AJ124+AK124+AL124+AM124+AN124)))</f>
        <v>0</v>
      </c>
      <c r="AR124" s="19" t="n">
        <f aca="false">MIN(AJ124,MAX(0,AO124-(AK124+AL124+AM124+AN124)))</f>
        <v>0</v>
      </c>
      <c r="AS124" s="19" t="n">
        <f aca="false">MIN(AK124,MAX(0,AO124-(AL124+AM124+AN124)))</f>
        <v>0</v>
      </c>
      <c r="AT124" s="19" t="n">
        <f aca="false">MIN(AL124,MAX(0,AO124-(AM124+AN124)))</f>
        <v>0</v>
      </c>
      <c r="AU124" s="19" t="n">
        <f aca="false">MIN(AM124,MAX(0,AO124-(AN124)))</f>
        <v>0</v>
      </c>
      <c r="AV124" s="19" t="n">
        <f aca="false">MIN(AN124,MAX(0,AO124-(0)))</f>
        <v>0</v>
      </c>
      <c r="AW124" s="19" t="n">
        <f aca="false">AH124-AP124</f>
        <v>0</v>
      </c>
      <c r="AX124" s="19" t="n">
        <f aca="false">AI124-AQ124</f>
        <v>0</v>
      </c>
      <c r="AY124" s="19" t="n">
        <f aca="false">AJ124-AR124</f>
        <v>11.9685572242773</v>
      </c>
      <c r="AZ124" s="19" t="n">
        <f aca="false">AK124-AS124</f>
        <v>17.5</v>
      </c>
      <c r="BA124" s="19" t="n">
        <f aca="false">AL124-AT124</f>
        <v>10.5</v>
      </c>
      <c r="BB124" s="19" t="n">
        <f aca="false">AM124-AU124</f>
        <v>7</v>
      </c>
      <c r="BC124" s="19" t="n">
        <f aca="false">AN124-AV124</f>
        <v>7</v>
      </c>
    </row>
    <row r="125" customFormat="false" ht="15" hidden="false" customHeight="false" outlineLevel="0" collapsed="false">
      <c r="B125" s="18" t="n">
        <v>121</v>
      </c>
      <c r="C125" s="18" t="n">
        <f aca="false">RM_TERM-B125+1</f>
        <v>240</v>
      </c>
      <c r="D125" s="19" t="n">
        <f aca="false">K124</f>
        <v>53.9685572242772</v>
      </c>
      <c r="E125" s="19" t="n">
        <f aca="false">D125*(1-(1-RM_CDR)^(1/12))</f>
        <v>0.0451812542125688</v>
      </c>
      <c r="F125" s="19" t="n">
        <f aca="false">D125-E125</f>
        <v>53.9233759700646</v>
      </c>
      <c r="G125" s="19" t="n">
        <f aca="false">IF(F125&gt;0,F125*(RM_WAC/12)/(1-(1+RM_WAC/12)^(-C125)),0)</f>
        <v>0.43111179260675</v>
      </c>
      <c r="H125" s="19" t="n">
        <f aca="false">F125*RM_WAC/12</f>
        <v>0.332527485148732</v>
      </c>
      <c r="I125" s="19" t="n">
        <f aca="false">G125-H125+IF(C125&lt;=1,(F125-(G125-H125)-J125),0)</f>
        <v>0.0985843074580183</v>
      </c>
      <c r="J125" s="19" t="n">
        <f aca="false">(F125-(G125-H125))*(1-(1-RM_CPR)^(1/12))</f>
        <v>0.724048245370268</v>
      </c>
      <c r="K125" s="19" t="n">
        <f aca="false">IF(C125&lt;=1,0,(F125-(G125-H125)-J125))</f>
        <v>53.1007434172364</v>
      </c>
      <c r="L125" s="19" t="n">
        <f aca="false">E125*(1-RM_SEV)</f>
        <v>0.0316268779487981</v>
      </c>
      <c r="M125" s="19" t="n">
        <f aca="false">E125-L125</f>
        <v>0.0135543762637706</v>
      </c>
      <c r="N125" s="19" t="n">
        <f aca="false">H125-D125*(RM_SERV+RM_TR)/12</f>
        <v>0.320834297750139</v>
      </c>
      <c r="O125" s="19" t="n">
        <f aca="false">T125*RM_A1_CP/12+U125*RM_A2_CP/12+V125*RM_A3_CP/12+W125*RM_M1_CP/12+X125*RM_B1_CP/12+Y125*RM_B2_CP/12+Z125*RM_B3_CP/12</f>
        <v>0.274754212325433</v>
      </c>
      <c r="P125" s="19" t="n">
        <f aca="false">MAX(0,N125-O125)</f>
        <v>0.0460800854247057</v>
      </c>
      <c r="Q125" s="19" t="n">
        <f aca="false">MIN(P125,M125)</f>
        <v>0.0135543762637706</v>
      </c>
      <c r="R125" s="19" t="n">
        <f aca="false">P125-Q125</f>
        <v>0.0325257091609351</v>
      </c>
      <c r="S125" s="19" t="n">
        <f aca="false">I125+J125+L125+Q125</f>
        <v>0.867813807040855</v>
      </c>
      <c r="T125" s="19" t="n">
        <f aca="false">AW124</f>
        <v>0</v>
      </c>
      <c r="U125" s="19" t="n">
        <f aca="false">AX124</f>
        <v>0</v>
      </c>
      <c r="V125" s="19" t="n">
        <f aca="false">AY124</f>
        <v>11.9685572242773</v>
      </c>
      <c r="W125" s="19" t="n">
        <f aca="false">AZ124</f>
        <v>17.5</v>
      </c>
      <c r="X125" s="19" t="n">
        <f aca="false">BA124</f>
        <v>10.5</v>
      </c>
      <c r="Y125" s="19" t="n">
        <f aca="false">BB124</f>
        <v>7</v>
      </c>
      <c r="Z125" s="19" t="n">
        <f aca="false">BC124</f>
        <v>7</v>
      </c>
      <c r="AA125" s="19" t="n">
        <f aca="false">MIN(T125,MAX(0,S125-(0)))</f>
        <v>0</v>
      </c>
      <c r="AB125" s="19" t="n">
        <f aca="false">MIN(U125,MAX(0,S125-(T125)))</f>
        <v>0</v>
      </c>
      <c r="AC125" s="19" t="n">
        <f aca="false">MIN(V125,MAX(0,S125-(T125+U125)))</f>
        <v>0.867813807040855</v>
      </c>
      <c r="AD125" s="19" t="n">
        <f aca="false">MIN(W125,MAX(0,S125-(T125+U125+V125)))</f>
        <v>0</v>
      </c>
      <c r="AE125" s="19" t="n">
        <f aca="false">MIN(X125,MAX(0,S125-(T125+U125+V125+W125)))</f>
        <v>0</v>
      </c>
      <c r="AF125" s="19" t="n">
        <f aca="false">MIN(Y125,MAX(0,S125-(T125+U125+V125+W125+X125)))</f>
        <v>0</v>
      </c>
      <c r="AG125" s="19" t="n">
        <f aca="false">MIN(Z125,MAX(0,S125-(T125+U125+V125+W125+X125+Y125)))</f>
        <v>0</v>
      </c>
      <c r="AH125" s="19" t="n">
        <f aca="false">T125-AA125</f>
        <v>0</v>
      </c>
      <c r="AI125" s="19" t="n">
        <f aca="false">U125-AB125</f>
        <v>0</v>
      </c>
      <c r="AJ125" s="19" t="n">
        <f aca="false">V125-AC125</f>
        <v>11.1007434172365</v>
      </c>
      <c r="AK125" s="19" t="n">
        <f aca="false">W125-AD125</f>
        <v>17.5</v>
      </c>
      <c r="AL125" s="19" t="n">
        <f aca="false">X125-AE125</f>
        <v>10.5</v>
      </c>
      <c r="AM125" s="19" t="n">
        <f aca="false">Y125-AF125</f>
        <v>7</v>
      </c>
      <c r="AN125" s="19" t="n">
        <f aca="false">Z125-AG125</f>
        <v>7</v>
      </c>
      <c r="AO125" s="19" t="n">
        <f aca="false">M125-Q125</f>
        <v>0</v>
      </c>
      <c r="AP125" s="19" t="n">
        <f aca="false">MIN(AH125,MAX(0,AO125-(AI125+AJ125+AK125+AL125+AM125+AN125)))</f>
        <v>0</v>
      </c>
      <c r="AQ125" s="19" t="n">
        <f aca="false">MIN(AI125,MAX(0,AO125-(AJ125+AK125+AL125+AM125+AN125)))</f>
        <v>0</v>
      </c>
      <c r="AR125" s="19" t="n">
        <f aca="false">MIN(AJ125,MAX(0,AO125-(AK125+AL125+AM125+AN125)))</f>
        <v>0</v>
      </c>
      <c r="AS125" s="19" t="n">
        <f aca="false">MIN(AK125,MAX(0,AO125-(AL125+AM125+AN125)))</f>
        <v>0</v>
      </c>
      <c r="AT125" s="19" t="n">
        <f aca="false">MIN(AL125,MAX(0,AO125-(AM125+AN125)))</f>
        <v>0</v>
      </c>
      <c r="AU125" s="19" t="n">
        <f aca="false">MIN(AM125,MAX(0,AO125-(AN125)))</f>
        <v>0</v>
      </c>
      <c r="AV125" s="19" t="n">
        <f aca="false">MIN(AN125,MAX(0,AO125-(0)))</f>
        <v>0</v>
      </c>
      <c r="AW125" s="19" t="n">
        <f aca="false">AH125-AP125</f>
        <v>0</v>
      </c>
      <c r="AX125" s="19" t="n">
        <f aca="false">AI125-AQ125</f>
        <v>0</v>
      </c>
      <c r="AY125" s="19" t="n">
        <f aca="false">AJ125-AR125</f>
        <v>11.1007434172365</v>
      </c>
      <c r="AZ125" s="19" t="n">
        <f aca="false">AK125-AS125</f>
        <v>17.5</v>
      </c>
      <c r="BA125" s="19" t="n">
        <f aca="false">AL125-AT125</f>
        <v>10.5</v>
      </c>
      <c r="BB125" s="19" t="n">
        <f aca="false">AM125-AU125</f>
        <v>7</v>
      </c>
      <c r="BC125" s="19" t="n">
        <f aca="false">AN125-AV125</f>
        <v>7</v>
      </c>
    </row>
    <row r="126" customFormat="false" ht="15" hidden="false" customHeight="false" outlineLevel="0" collapsed="false">
      <c r="B126" s="18" t="n">
        <v>122</v>
      </c>
      <c r="C126" s="18" t="n">
        <f aca="false">RM_TERM-B126+1</f>
        <v>239</v>
      </c>
      <c r="D126" s="19" t="n">
        <f aca="false">K125</f>
        <v>53.1007434172364</v>
      </c>
      <c r="E126" s="19" t="n">
        <f aca="false">D126*(1-(1-RM_CDR)^(1/12))</f>
        <v>0.0444547401413819</v>
      </c>
      <c r="F126" s="19" t="n">
        <f aca="false">D126-E126</f>
        <v>53.056288677095</v>
      </c>
      <c r="G126" s="19" t="n">
        <f aca="false">IF(F126&gt;0,F126*(RM_WAC/12)/(1-(1+RM_WAC/12)^(-C126)),0)</f>
        <v>0.424956437621183</v>
      </c>
      <c r="H126" s="19" t="n">
        <f aca="false">F126*RM_WAC/12</f>
        <v>0.327180446842086</v>
      </c>
      <c r="I126" s="19" t="n">
        <f aca="false">G126-H126+IF(C126&lt;=1,(F126-(G126-H126)-J126),0)</f>
        <v>0.0977759907790969</v>
      </c>
      <c r="J126" s="19" t="n">
        <f aca="false">(F126-(G126-H126))*(1-(1-RM_CPR)^(1/12))</f>
        <v>0.712395106483709</v>
      </c>
      <c r="K126" s="19" t="n">
        <f aca="false">IF(C126&lt;=1,0,(F126-(G126-H126)-J126))</f>
        <v>52.2461175798322</v>
      </c>
      <c r="L126" s="19" t="n">
        <f aca="false">E126*(1-RM_SEV)</f>
        <v>0.0311183180989673</v>
      </c>
      <c r="M126" s="19" t="n">
        <f aca="false">E126-L126</f>
        <v>0.0133364220424146</v>
      </c>
      <c r="N126" s="19" t="n">
        <f aca="false">H126-D126*(RM_SERV+RM_TR)/12</f>
        <v>0.315675285768351</v>
      </c>
      <c r="O126" s="19" t="n">
        <f aca="false">T126*RM_A1_CP/12+U126*RM_A2_CP/12+V126*RM_A3_CP/12+W126*RM_M1_CP/12+X126*RM_B1_CP/12+Y126*RM_B2_CP/12+Z126*RM_B3_CP/12</f>
        <v>0.270270507655722</v>
      </c>
      <c r="P126" s="19" t="n">
        <f aca="false">MAX(0,N126-O126)</f>
        <v>0.0454047781126293</v>
      </c>
      <c r="Q126" s="19" t="n">
        <f aca="false">MIN(P126,M126)</f>
        <v>0.0133364220424146</v>
      </c>
      <c r="R126" s="19" t="n">
        <f aca="false">P126-Q126</f>
        <v>0.0320683560702148</v>
      </c>
      <c r="S126" s="19" t="n">
        <f aca="false">I126+J126+L126+Q126</f>
        <v>0.854625837404188</v>
      </c>
      <c r="T126" s="19" t="n">
        <f aca="false">AW125</f>
        <v>0</v>
      </c>
      <c r="U126" s="19" t="n">
        <f aca="false">AX125</f>
        <v>0</v>
      </c>
      <c r="V126" s="19" t="n">
        <f aca="false">AY125</f>
        <v>11.1007434172365</v>
      </c>
      <c r="W126" s="19" t="n">
        <f aca="false">AZ125</f>
        <v>17.5</v>
      </c>
      <c r="X126" s="19" t="n">
        <f aca="false">BA125</f>
        <v>10.5</v>
      </c>
      <c r="Y126" s="19" t="n">
        <f aca="false">BB125</f>
        <v>7</v>
      </c>
      <c r="Z126" s="19" t="n">
        <f aca="false">BC125</f>
        <v>7</v>
      </c>
      <c r="AA126" s="19" t="n">
        <f aca="false">MIN(T126,MAX(0,S126-(0)))</f>
        <v>0</v>
      </c>
      <c r="AB126" s="19" t="n">
        <f aca="false">MIN(U126,MAX(0,S126-(T126)))</f>
        <v>0</v>
      </c>
      <c r="AC126" s="19" t="n">
        <f aca="false">MIN(V126,MAX(0,S126-(T126+U126)))</f>
        <v>0.854625837404188</v>
      </c>
      <c r="AD126" s="19" t="n">
        <f aca="false">MIN(W126,MAX(0,S126-(T126+U126+V126)))</f>
        <v>0</v>
      </c>
      <c r="AE126" s="19" t="n">
        <f aca="false">MIN(X126,MAX(0,S126-(T126+U126+V126+W126)))</f>
        <v>0</v>
      </c>
      <c r="AF126" s="19" t="n">
        <f aca="false">MIN(Y126,MAX(0,S126-(T126+U126+V126+W126+X126)))</f>
        <v>0</v>
      </c>
      <c r="AG126" s="19" t="n">
        <f aca="false">MIN(Z126,MAX(0,S126-(T126+U126+V126+W126+X126+Y126)))</f>
        <v>0</v>
      </c>
      <c r="AH126" s="19" t="n">
        <f aca="false">T126-AA126</f>
        <v>0</v>
      </c>
      <c r="AI126" s="19" t="n">
        <f aca="false">U126-AB126</f>
        <v>0</v>
      </c>
      <c r="AJ126" s="19" t="n">
        <f aca="false">V126-AC126</f>
        <v>10.2461175798323</v>
      </c>
      <c r="AK126" s="19" t="n">
        <f aca="false">W126-AD126</f>
        <v>17.5</v>
      </c>
      <c r="AL126" s="19" t="n">
        <f aca="false">X126-AE126</f>
        <v>10.5</v>
      </c>
      <c r="AM126" s="19" t="n">
        <f aca="false">Y126-AF126</f>
        <v>7</v>
      </c>
      <c r="AN126" s="19" t="n">
        <f aca="false">Z126-AG126</f>
        <v>7</v>
      </c>
      <c r="AO126" s="19" t="n">
        <f aca="false">M126-Q126</f>
        <v>0</v>
      </c>
      <c r="AP126" s="19" t="n">
        <f aca="false">MIN(AH126,MAX(0,AO126-(AI126+AJ126+AK126+AL126+AM126+AN126)))</f>
        <v>0</v>
      </c>
      <c r="AQ126" s="19" t="n">
        <f aca="false">MIN(AI126,MAX(0,AO126-(AJ126+AK126+AL126+AM126+AN126)))</f>
        <v>0</v>
      </c>
      <c r="AR126" s="19" t="n">
        <f aca="false">MIN(AJ126,MAX(0,AO126-(AK126+AL126+AM126+AN126)))</f>
        <v>0</v>
      </c>
      <c r="AS126" s="19" t="n">
        <f aca="false">MIN(AK126,MAX(0,AO126-(AL126+AM126+AN126)))</f>
        <v>0</v>
      </c>
      <c r="AT126" s="19" t="n">
        <f aca="false">MIN(AL126,MAX(0,AO126-(AM126+AN126)))</f>
        <v>0</v>
      </c>
      <c r="AU126" s="19" t="n">
        <f aca="false">MIN(AM126,MAX(0,AO126-(AN126)))</f>
        <v>0</v>
      </c>
      <c r="AV126" s="19" t="n">
        <f aca="false">MIN(AN126,MAX(0,AO126-(0)))</f>
        <v>0</v>
      </c>
      <c r="AW126" s="19" t="n">
        <f aca="false">AH126-AP126</f>
        <v>0</v>
      </c>
      <c r="AX126" s="19" t="n">
        <f aca="false">AI126-AQ126</f>
        <v>0</v>
      </c>
      <c r="AY126" s="19" t="n">
        <f aca="false">AJ126-AR126</f>
        <v>10.2461175798323</v>
      </c>
      <c r="AZ126" s="19" t="n">
        <f aca="false">AK126-AS126</f>
        <v>17.5</v>
      </c>
      <c r="BA126" s="19" t="n">
        <f aca="false">AL126-AT126</f>
        <v>10.5</v>
      </c>
      <c r="BB126" s="19" t="n">
        <f aca="false">AM126-AU126</f>
        <v>7</v>
      </c>
      <c r="BC126" s="19" t="n">
        <f aca="false">AN126-AV126</f>
        <v>7</v>
      </c>
    </row>
    <row r="127" customFormat="false" ht="15" hidden="false" customHeight="false" outlineLevel="0" collapsed="false">
      <c r="B127" s="18" t="n">
        <v>123</v>
      </c>
      <c r="C127" s="18" t="n">
        <f aca="false">RM_TERM-B127+1</f>
        <v>238</v>
      </c>
      <c r="D127" s="19" t="n">
        <f aca="false">K126</f>
        <v>52.2461175798322</v>
      </c>
      <c r="E127" s="19" t="n">
        <f aca="false">D127*(1-(1-RM_CDR)^(1/12))</f>
        <v>0.0437392667397877</v>
      </c>
      <c r="F127" s="19" t="n">
        <f aca="false">D127-E127</f>
        <v>52.2023783130924</v>
      </c>
      <c r="G127" s="19" t="n">
        <f aca="false">IF(F127&gt;0,F127*(RM_WAC/12)/(1-(1+RM_WAC/12)^(-C127)),0)</f>
        <v>0.418888967949003</v>
      </c>
      <c r="H127" s="19" t="n">
        <f aca="false">F127*RM_WAC/12</f>
        <v>0.32191466626407</v>
      </c>
      <c r="I127" s="19" t="n">
        <f aca="false">G127-H127+IF(C127&lt;=1,(F127-(G127-H127)-J127),0)</f>
        <v>0.0969743016849329</v>
      </c>
      <c r="J127" s="19" t="n">
        <f aca="false">(F127-(G127-H127))*(1-(1-RM_CPR)^(1/12))</f>
        <v>0.700919133793475</v>
      </c>
      <c r="K127" s="19" t="n">
        <f aca="false">IF(C127&lt;=1,0,(F127-(G127-H127)-J127))</f>
        <v>51.404484877614</v>
      </c>
      <c r="L127" s="19" t="n">
        <f aca="false">E127*(1-RM_SEV)</f>
        <v>0.0306174867178514</v>
      </c>
      <c r="M127" s="19" t="n">
        <f aca="false">E127-L127</f>
        <v>0.0131217800219363</v>
      </c>
      <c r="N127" s="19" t="n">
        <f aca="false">H127-D127*(RM_SERV+RM_TR)/12</f>
        <v>0.310594674121773</v>
      </c>
      <c r="O127" s="19" t="n">
        <f aca="false">T127*RM_A1_CP/12+U127*RM_A2_CP/12+V127*RM_A3_CP/12+W127*RM_M1_CP/12+X127*RM_B1_CP/12+Y127*RM_B2_CP/12+Z127*RM_B3_CP/12</f>
        <v>0.265854940829133</v>
      </c>
      <c r="P127" s="19" t="n">
        <f aca="false">MAX(0,N127-O127)</f>
        <v>0.0447397332926392</v>
      </c>
      <c r="Q127" s="19" t="n">
        <f aca="false">MIN(P127,M127)</f>
        <v>0.0131217800219363</v>
      </c>
      <c r="R127" s="19" t="n">
        <f aca="false">P127-Q127</f>
        <v>0.0316179532707029</v>
      </c>
      <c r="S127" s="19" t="n">
        <f aca="false">I127+J127+L127+Q127</f>
        <v>0.841632702218195</v>
      </c>
      <c r="T127" s="19" t="n">
        <f aca="false">AW126</f>
        <v>0</v>
      </c>
      <c r="U127" s="19" t="n">
        <f aca="false">AX126</f>
        <v>0</v>
      </c>
      <c r="V127" s="19" t="n">
        <f aca="false">AY126</f>
        <v>10.2461175798323</v>
      </c>
      <c r="W127" s="19" t="n">
        <f aca="false">AZ126</f>
        <v>17.5</v>
      </c>
      <c r="X127" s="19" t="n">
        <f aca="false">BA126</f>
        <v>10.5</v>
      </c>
      <c r="Y127" s="19" t="n">
        <f aca="false">BB126</f>
        <v>7</v>
      </c>
      <c r="Z127" s="19" t="n">
        <f aca="false">BC126</f>
        <v>7</v>
      </c>
      <c r="AA127" s="19" t="n">
        <f aca="false">MIN(T127,MAX(0,S127-(0)))</f>
        <v>0</v>
      </c>
      <c r="AB127" s="19" t="n">
        <f aca="false">MIN(U127,MAX(0,S127-(T127)))</f>
        <v>0</v>
      </c>
      <c r="AC127" s="19" t="n">
        <f aca="false">MIN(V127,MAX(0,S127-(T127+U127)))</f>
        <v>0.841632702218195</v>
      </c>
      <c r="AD127" s="19" t="n">
        <f aca="false">MIN(W127,MAX(0,S127-(T127+U127+V127)))</f>
        <v>0</v>
      </c>
      <c r="AE127" s="19" t="n">
        <f aca="false">MIN(X127,MAX(0,S127-(T127+U127+V127+W127)))</f>
        <v>0</v>
      </c>
      <c r="AF127" s="19" t="n">
        <f aca="false">MIN(Y127,MAX(0,S127-(T127+U127+V127+W127+X127)))</f>
        <v>0</v>
      </c>
      <c r="AG127" s="19" t="n">
        <f aca="false">MIN(Z127,MAX(0,S127-(T127+U127+V127+W127+X127+Y127)))</f>
        <v>0</v>
      </c>
      <c r="AH127" s="19" t="n">
        <f aca="false">T127-AA127</f>
        <v>0</v>
      </c>
      <c r="AI127" s="19" t="n">
        <f aca="false">U127-AB127</f>
        <v>0</v>
      </c>
      <c r="AJ127" s="19" t="n">
        <f aca="false">V127-AC127</f>
        <v>9.40448487761409</v>
      </c>
      <c r="AK127" s="19" t="n">
        <f aca="false">W127-AD127</f>
        <v>17.5</v>
      </c>
      <c r="AL127" s="19" t="n">
        <f aca="false">X127-AE127</f>
        <v>10.5</v>
      </c>
      <c r="AM127" s="19" t="n">
        <f aca="false">Y127-AF127</f>
        <v>7</v>
      </c>
      <c r="AN127" s="19" t="n">
        <f aca="false">Z127-AG127</f>
        <v>7</v>
      </c>
      <c r="AO127" s="19" t="n">
        <f aca="false">M127-Q127</f>
        <v>0</v>
      </c>
      <c r="AP127" s="19" t="n">
        <f aca="false">MIN(AH127,MAX(0,AO127-(AI127+AJ127+AK127+AL127+AM127+AN127)))</f>
        <v>0</v>
      </c>
      <c r="AQ127" s="19" t="n">
        <f aca="false">MIN(AI127,MAX(0,AO127-(AJ127+AK127+AL127+AM127+AN127)))</f>
        <v>0</v>
      </c>
      <c r="AR127" s="19" t="n">
        <f aca="false">MIN(AJ127,MAX(0,AO127-(AK127+AL127+AM127+AN127)))</f>
        <v>0</v>
      </c>
      <c r="AS127" s="19" t="n">
        <f aca="false">MIN(AK127,MAX(0,AO127-(AL127+AM127+AN127)))</f>
        <v>0</v>
      </c>
      <c r="AT127" s="19" t="n">
        <f aca="false">MIN(AL127,MAX(0,AO127-(AM127+AN127)))</f>
        <v>0</v>
      </c>
      <c r="AU127" s="19" t="n">
        <f aca="false">MIN(AM127,MAX(0,AO127-(AN127)))</f>
        <v>0</v>
      </c>
      <c r="AV127" s="19" t="n">
        <f aca="false">MIN(AN127,MAX(0,AO127-(0)))</f>
        <v>0</v>
      </c>
      <c r="AW127" s="19" t="n">
        <f aca="false">AH127-AP127</f>
        <v>0</v>
      </c>
      <c r="AX127" s="19" t="n">
        <f aca="false">AI127-AQ127</f>
        <v>0</v>
      </c>
      <c r="AY127" s="19" t="n">
        <f aca="false">AJ127-AR127</f>
        <v>9.40448487761409</v>
      </c>
      <c r="AZ127" s="19" t="n">
        <f aca="false">AK127-AS127</f>
        <v>17.5</v>
      </c>
      <c r="BA127" s="19" t="n">
        <f aca="false">AL127-AT127</f>
        <v>10.5</v>
      </c>
      <c r="BB127" s="19" t="n">
        <f aca="false">AM127-AU127</f>
        <v>7</v>
      </c>
      <c r="BC127" s="19" t="n">
        <f aca="false">AN127-AV127</f>
        <v>7</v>
      </c>
    </row>
    <row r="128" customFormat="false" ht="15" hidden="false" customHeight="false" outlineLevel="0" collapsed="false">
      <c r="B128" s="18" t="n">
        <v>124</v>
      </c>
      <c r="C128" s="18" t="n">
        <f aca="false">RM_TERM-B128+1</f>
        <v>237</v>
      </c>
      <c r="D128" s="19" t="n">
        <f aca="false">K127</f>
        <v>51.404484877614</v>
      </c>
      <c r="E128" s="19" t="n">
        <f aca="false">D128*(1-(1-RM_CDR)^(1/12))</f>
        <v>0.0430346708967951</v>
      </c>
      <c r="F128" s="19" t="n">
        <f aca="false">D128-E128</f>
        <v>51.3614502067172</v>
      </c>
      <c r="G128" s="19" t="n">
        <f aca="false">IF(F128&gt;0,F128*(RM_WAC/12)/(1-(1+RM_WAC/12)^(-C128)),0)</f>
        <v>0.412908128775772</v>
      </c>
      <c r="H128" s="19" t="n">
        <f aca="false">F128*RM_WAC/12</f>
        <v>0.316728942941423</v>
      </c>
      <c r="I128" s="19" t="n">
        <f aca="false">G128-H128+IF(C128&lt;=1,(F128-(G128-H128)-J128),0)</f>
        <v>0.0961791858343492</v>
      </c>
      <c r="J128" s="19" t="n">
        <f aca="false">(F128-(G128-H128))*(1-(1-RM_CPR)^(1/12))</f>
        <v>0.689617709322015</v>
      </c>
      <c r="K128" s="19" t="n">
        <f aca="false">IF(C128&lt;=1,0,(F128-(G128-H128)-J128))</f>
        <v>50.5756533115608</v>
      </c>
      <c r="L128" s="19" t="n">
        <f aca="false">E128*(1-RM_SEV)</f>
        <v>0.0301242696277566</v>
      </c>
      <c r="M128" s="19" t="n">
        <f aca="false">E128-L128</f>
        <v>0.0129104012690385</v>
      </c>
      <c r="N128" s="19" t="n">
        <f aca="false">H128-D128*(RM_SERV+RM_TR)/12</f>
        <v>0.305591304551273</v>
      </c>
      <c r="O128" s="19" t="n">
        <f aca="false">T128*RM_A1_CP/12+U128*RM_A2_CP/12+V128*RM_A3_CP/12+W128*RM_M1_CP/12+X128*RM_B1_CP/12+Y128*RM_B2_CP/12+Z128*RM_B3_CP/12</f>
        <v>0.261506505201006</v>
      </c>
      <c r="P128" s="19" t="n">
        <f aca="false">MAX(0,N128-O128)</f>
        <v>0.0440847993502667</v>
      </c>
      <c r="Q128" s="19" t="n">
        <f aca="false">MIN(P128,M128)</f>
        <v>0.0129104012690385</v>
      </c>
      <c r="R128" s="19" t="n">
        <f aca="false">P128-Q128</f>
        <v>0.0311743980812282</v>
      </c>
      <c r="S128" s="19" t="n">
        <f aca="false">I128+J128+L128+Q128</f>
        <v>0.828831566053159</v>
      </c>
      <c r="T128" s="19" t="n">
        <f aca="false">AW127</f>
        <v>0</v>
      </c>
      <c r="U128" s="19" t="n">
        <f aca="false">AX127</f>
        <v>0</v>
      </c>
      <c r="V128" s="19" t="n">
        <f aca="false">AY127</f>
        <v>9.40448487761409</v>
      </c>
      <c r="W128" s="19" t="n">
        <f aca="false">AZ127</f>
        <v>17.5</v>
      </c>
      <c r="X128" s="19" t="n">
        <f aca="false">BA127</f>
        <v>10.5</v>
      </c>
      <c r="Y128" s="19" t="n">
        <f aca="false">BB127</f>
        <v>7</v>
      </c>
      <c r="Z128" s="19" t="n">
        <f aca="false">BC127</f>
        <v>7</v>
      </c>
      <c r="AA128" s="19" t="n">
        <f aca="false">MIN(T128,MAX(0,S128-(0)))</f>
        <v>0</v>
      </c>
      <c r="AB128" s="19" t="n">
        <f aca="false">MIN(U128,MAX(0,S128-(T128)))</f>
        <v>0</v>
      </c>
      <c r="AC128" s="19" t="n">
        <f aca="false">MIN(V128,MAX(0,S128-(T128+U128)))</f>
        <v>0.828831566053159</v>
      </c>
      <c r="AD128" s="19" t="n">
        <f aca="false">MIN(W128,MAX(0,S128-(T128+U128+V128)))</f>
        <v>0</v>
      </c>
      <c r="AE128" s="19" t="n">
        <f aca="false">MIN(X128,MAX(0,S128-(T128+U128+V128+W128)))</f>
        <v>0</v>
      </c>
      <c r="AF128" s="19" t="n">
        <f aca="false">MIN(Y128,MAX(0,S128-(T128+U128+V128+W128+X128)))</f>
        <v>0</v>
      </c>
      <c r="AG128" s="19" t="n">
        <f aca="false">MIN(Z128,MAX(0,S128-(T128+U128+V128+W128+X128+Y128)))</f>
        <v>0</v>
      </c>
      <c r="AH128" s="19" t="n">
        <f aca="false">T128-AA128</f>
        <v>0</v>
      </c>
      <c r="AI128" s="19" t="n">
        <f aca="false">U128-AB128</f>
        <v>0</v>
      </c>
      <c r="AJ128" s="19" t="n">
        <f aca="false">V128-AC128</f>
        <v>8.57565331156093</v>
      </c>
      <c r="AK128" s="19" t="n">
        <f aca="false">W128-AD128</f>
        <v>17.5</v>
      </c>
      <c r="AL128" s="19" t="n">
        <f aca="false">X128-AE128</f>
        <v>10.5</v>
      </c>
      <c r="AM128" s="19" t="n">
        <f aca="false">Y128-AF128</f>
        <v>7</v>
      </c>
      <c r="AN128" s="19" t="n">
        <f aca="false">Z128-AG128</f>
        <v>7</v>
      </c>
      <c r="AO128" s="19" t="n">
        <f aca="false">M128-Q128</f>
        <v>0</v>
      </c>
      <c r="AP128" s="19" t="n">
        <f aca="false">MIN(AH128,MAX(0,AO128-(AI128+AJ128+AK128+AL128+AM128+AN128)))</f>
        <v>0</v>
      </c>
      <c r="AQ128" s="19" t="n">
        <f aca="false">MIN(AI128,MAX(0,AO128-(AJ128+AK128+AL128+AM128+AN128)))</f>
        <v>0</v>
      </c>
      <c r="AR128" s="19" t="n">
        <f aca="false">MIN(AJ128,MAX(0,AO128-(AK128+AL128+AM128+AN128)))</f>
        <v>0</v>
      </c>
      <c r="AS128" s="19" t="n">
        <f aca="false">MIN(AK128,MAX(0,AO128-(AL128+AM128+AN128)))</f>
        <v>0</v>
      </c>
      <c r="AT128" s="19" t="n">
        <f aca="false">MIN(AL128,MAX(0,AO128-(AM128+AN128)))</f>
        <v>0</v>
      </c>
      <c r="AU128" s="19" t="n">
        <f aca="false">MIN(AM128,MAX(0,AO128-(AN128)))</f>
        <v>0</v>
      </c>
      <c r="AV128" s="19" t="n">
        <f aca="false">MIN(AN128,MAX(0,AO128-(0)))</f>
        <v>0</v>
      </c>
      <c r="AW128" s="19" t="n">
        <f aca="false">AH128-AP128</f>
        <v>0</v>
      </c>
      <c r="AX128" s="19" t="n">
        <f aca="false">AI128-AQ128</f>
        <v>0</v>
      </c>
      <c r="AY128" s="19" t="n">
        <f aca="false">AJ128-AR128</f>
        <v>8.57565331156093</v>
      </c>
      <c r="AZ128" s="19" t="n">
        <f aca="false">AK128-AS128</f>
        <v>17.5</v>
      </c>
      <c r="BA128" s="19" t="n">
        <f aca="false">AL128-AT128</f>
        <v>10.5</v>
      </c>
      <c r="BB128" s="19" t="n">
        <f aca="false">AM128-AU128</f>
        <v>7</v>
      </c>
      <c r="BC128" s="19" t="n">
        <f aca="false">AN128-AV128</f>
        <v>7</v>
      </c>
    </row>
    <row r="129" customFormat="false" ht="15" hidden="false" customHeight="false" outlineLevel="0" collapsed="false">
      <c r="B129" s="18" t="n">
        <v>125</v>
      </c>
      <c r="C129" s="18" t="n">
        <f aca="false">RM_TERM-B129+1</f>
        <v>236</v>
      </c>
      <c r="D129" s="19" t="n">
        <f aca="false">K128</f>
        <v>50.5756533115608</v>
      </c>
      <c r="E129" s="19" t="n">
        <f aca="false">D129*(1-(1-RM_CDR)^(1/12))</f>
        <v>0.0423407918751709</v>
      </c>
      <c r="F129" s="19" t="n">
        <f aca="false">D129-E129</f>
        <v>50.5333125196856</v>
      </c>
      <c r="G129" s="19" t="n">
        <f aca="false">IF(F129&gt;0,F129*(RM_WAC/12)/(1-(1+RM_WAC/12)^(-C129)),0)</f>
        <v>0.40701268320312</v>
      </c>
      <c r="H129" s="19" t="n">
        <f aca="false">F129*RM_WAC/12</f>
        <v>0.311622093871395</v>
      </c>
      <c r="I129" s="19" t="n">
        <f aca="false">G129-H129+IF(C129&lt;=1,(F129-(G129-H129)-J129),0)</f>
        <v>0.0953905893317253</v>
      </c>
      <c r="J129" s="19" t="n">
        <f aca="false">(F129-(G129-H129))*(1-(1-RM_CPR)^(1/12))</f>
        <v>0.678488253195902</v>
      </c>
      <c r="K129" s="19" t="n">
        <f aca="false">IF(C129&lt;=1,0,(F129-(G129-H129)-J129))</f>
        <v>49.759433677158</v>
      </c>
      <c r="L129" s="19" t="n">
        <f aca="false">E129*(1-RM_SEV)</f>
        <v>0.0296385543126197</v>
      </c>
      <c r="M129" s="19" t="n">
        <f aca="false">E129-L129</f>
        <v>0.0127022375625513</v>
      </c>
      <c r="N129" s="19" t="n">
        <f aca="false">H129-D129*(RM_SERV+RM_TR)/12</f>
        <v>0.30066403565389</v>
      </c>
      <c r="O129" s="19" t="n">
        <f aca="false">T129*RM_A1_CP/12+U129*RM_A2_CP/12+V129*RM_A3_CP/12+W129*RM_M1_CP/12+X129*RM_B1_CP/12+Y129*RM_B2_CP/12+Z129*RM_B3_CP/12</f>
        <v>0.257224208776398</v>
      </c>
      <c r="P129" s="19" t="n">
        <f aca="false">MAX(0,N129-O129)</f>
        <v>0.0434398268774918</v>
      </c>
      <c r="Q129" s="19" t="n">
        <f aca="false">MIN(P129,M129)</f>
        <v>0.0127022375625513</v>
      </c>
      <c r="R129" s="19" t="n">
        <f aca="false">P129-Q129</f>
        <v>0.0307375893149405</v>
      </c>
      <c r="S129" s="19" t="n">
        <f aca="false">I129+J129+L129+Q129</f>
        <v>0.816219634402798</v>
      </c>
      <c r="T129" s="19" t="n">
        <f aca="false">AW128</f>
        <v>0</v>
      </c>
      <c r="U129" s="19" t="n">
        <f aca="false">AX128</f>
        <v>0</v>
      </c>
      <c r="V129" s="19" t="n">
        <f aca="false">AY128</f>
        <v>8.57565331156093</v>
      </c>
      <c r="W129" s="19" t="n">
        <f aca="false">AZ128</f>
        <v>17.5</v>
      </c>
      <c r="X129" s="19" t="n">
        <f aca="false">BA128</f>
        <v>10.5</v>
      </c>
      <c r="Y129" s="19" t="n">
        <f aca="false">BB128</f>
        <v>7</v>
      </c>
      <c r="Z129" s="19" t="n">
        <f aca="false">BC128</f>
        <v>7</v>
      </c>
      <c r="AA129" s="19" t="n">
        <f aca="false">MIN(T129,MAX(0,S129-(0)))</f>
        <v>0</v>
      </c>
      <c r="AB129" s="19" t="n">
        <f aca="false">MIN(U129,MAX(0,S129-(T129)))</f>
        <v>0</v>
      </c>
      <c r="AC129" s="19" t="n">
        <f aca="false">MIN(V129,MAX(0,S129-(T129+U129)))</f>
        <v>0.816219634402798</v>
      </c>
      <c r="AD129" s="19" t="n">
        <f aca="false">MIN(W129,MAX(0,S129-(T129+U129+V129)))</f>
        <v>0</v>
      </c>
      <c r="AE129" s="19" t="n">
        <f aca="false">MIN(X129,MAX(0,S129-(T129+U129+V129+W129)))</f>
        <v>0</v>
      </c>
      <c r="AF129" s="19" t="n">
        <f aca="false">MIN(Y129,MAX(0,S129-(T129+U129+V129+W129+X129)))</f>
        <v>0</v>
      </c>
      <c r="AG129" s="19" t="n">
        <f aca="false">MIN(Z129,MAX(0,S129-(T129+U129+V129+W129+X129+Y129)))</f>
        <v>0</v>
      </c>
      <c r="AH129" s="19" t="n">
        <f aca="false">T129-AA129</f>
        <v>0</v>
      </c>
      <c r="AI129" s="19" t="n">
        <f aca="false">U129-AB129</f>
        <v>0</v>
      </c>
      <c r="AJ129" s="19" t="n">
        <f aca="false">V129-AC129</f>
        <v>7.75943367715813</v>
      </c>
      <c r="AK129" s="19" t="n">
        <f aca="false">W129-AD129</f>
        <v>17.5</v>
      </c>
      <c r="AL129" s="19" t="n">
        <f aca="false">X129-AE129</f>
        <v>10.5</v>
      </c>
      <c r="AM129" s="19" t="n">
        <f aca="false">Y129-AF129</f>
        <v>7</v>
      </c>
      <c r="AN129" s="19" t="n">
        <f aca="false">Z129-AG129</f>
        <v>7</v>
      </c>
      <c r="AO129" s="19" t="n">
        <f aca="false">M129-Q129</f>
        <v>0</v>
      </c>
      <c r="AP129" s="19" t="n">
        <f aca="false">MIN(AH129,MAX(0,AO129-(AI129+AJ129+AK129+AL129+AM129+AN129)))</f>
        <v>0</v>
      </c>
      <c r="AQ129" s="19" t="n">
        <f aca="false">MIN(AI129,MAX(0,AO129-(AJ129+AK129+AL129+AM129+AN129)))</f>
        <v>0</v>
      </c>
      <c r="AR129" s="19" t="n">
        <f aca="false">MIN(AJ129,MAX(0,AO129-(AK129+AL129+AM129+AN129)))</f>
        <v>0</v>
      </c>
      <c r="AS129" s="19" t="n">
        <f aca="false">MIN(AK129,MAX(0,AO129-(AL129+AM129+AN129)))</f>
        <v>0</v>
      </c>
      <c r="AT129" s="19" t="n">
        <f aca="false">MIN(AL129,MAX(0,AO129-(AM129+AN129)))</f>
        <v>0</v>
      </c>
      <c r="AU129" s="19" t="n">
        <f aca="false">MIN(AM129,MAX(0,AO129-(AN129)))</f>
        <v>0</v>
      </c>
      <c r="AV129" s="19" t="n">
        <f aca="false">MIN(AN129,MAX(0,AO129-(0)))</f>
        <v>0</v>
      </c>
      <c r="AW129" s="19" t="n">
        <f aca="false">AH129-AP129</f>
        <v>0</v>
      </c>
      <c r="AX129" s="19" t="n">
        <f aca="false">AI129-AQ129</f>
        <v>0</v>
      </c>
      <c r="AY129" s="19" t="n">
        <f aca="false">AJ129-AR129</f>
        <v>7.75943367715813</v>
      </c>
      <c r="AZ129" s="19" t="n">
        <f aca="false">AK129-AS129</f>
        <v>17.5</v>
      </c>
      <c r="BA129" s="19" t="n">
        <f aca="false">AL129-AT129</f>
        <v>10.5</v>
      </c>
      <c r="BB129" s="19" t="n">
        <f aca="false">AM129-AU129</f>
        <v>7</v>
      </c>
      <c r="BC129" s="19" t="n">
        <f aca="false">AN129-AV129</f>
        <v>7</v>
      </c>
    </row>
    <row r="130" customFormat="false" ht="15" hidden="false" customHeight="false" outlineLevel="0" collapsed="false">
      <c r="B130" s="18" t="n">
        <v>126</v>
      </c>
      <c r="C130" s="18" t="n">
        <f aca="false">RM_TERM-B130+1</f>
        <v>235</v>
      </c>
      <c r="D130" s="19" t="n">
        <f aca="false">K129</f>
        <v>49.759433677158</v>
      </c>
      <c r="E130" s="19" t="n">
        <f aca="false">D130*(1-(1-RM_CDR)^(1/12))</f>
        <v>0.0416574712771792</v>
      </c>
      <c r="F130" s="19" t="n">
        <f aca="false">D130-E130</f>
        <v>49.7177762058808</v>
      </c>
      <c r="G130" s="19" t="n">
        <f aca="false">IF(F130&gt;0,F130*(RM_WAC/12)/(1-(1+RM_WAC/12)^(-C130)),0)</f>
        <v>0.401201411992943</v>
      </c>
      <c r="H130" s="19" t="n">
        <f aca="false">F130*RM_WAC/12</f>
        <v>0.306592953269598</v>
      </c>
      <c r="I130" s="19" t="n">
        <f aca="false">G130-H130+IF(C130&lt;=1,(F130-(G130-H130)-J130),0)</f>
        <v>0.0946084587233442</v>
      </c>
      <c r="J130" s="19" t="n">
        <f aca="false">(F130-(G130-H130))*(1-(1-RM_CPR)^(1/12))</f>
        <v>0.667528223095845</v>
      </c>
      <c r="K130" s="19" t="n">
        <f aca="false">IF(C130&lt;=1,0,(F130-(G130-H130)-J130))</f>
        <v>48.9556395240616</v>
      </c>
      <c r="L130" s="19" t="n">
        <f aca="false">E130*(1-RM_SEV)</f>
        <v>0.0291602298940255</v>
      </c>
      <c r="M130" s="19" t="n">
        <f aca="false">E130-L130</f>
        <v>0.0124972413831538</v>
      </c>
      <c r="N130" s="19" t="n">
        <f aca="false">H130-D130*(RM_SERV+RM_TR)/12</f>
        <v>0.295811742639548</v>
      </c>
      <c r="O130" s="19" t="n">
        <f aca="false">T130*RM_A1_CP/12+U130*RM_A2_CP/12+V130*RM_A3_CP/12+W130*RM_M1_CP/12+X130*RM_B1_CP/12+Y130*RM_B2_CP/12+Z130*RM_B3_CP/12</f>
        <v>0.25300707399865</v>
      </c>
      <c r="P130" s="19" t="n">
        <f aca="false">MAX(0,N130-O130)</f>
        <v>0.0428046686408972</v>
      </c>
      <c r="Q130" s="19" t="n">
        <f aca="false">MIN(P130,M130)</f>
        <v>0.0124972413831538</v>
      </c>
      <c r="R130" s="19" t="n">
        <f aca="false">P130-Q130</f>
        <v>0.0303074272577434</v>
      </c>
      <c r="S130" s="19" t="n">
        <f aca="false">I130+J130+L130+Q130</f>
        <v>0.803794153096369</v>
      </c>
      <c r="T130" s="19" t="n">
        <f aca="false">AW129</f>
        <v>0</v>
      </c>
      <c r="U130" s="19" t="n">
        <f aca="false">AX129</f>
        <v>0</v>
      </c>
      <c r="V130" s="19" t="n">
        <f aca="false">AY129</f>
        <v>7.75943367715813</v>
      </c>
      <c r="W130" s="19" t="n">
        <f aca="false">AZ129</f>
        <v>17.5</v>
      </c>
      <c r="X130" s="19" t="n">
        <f aca="false">BA129</f>
        <v>10.5</v>
      </c>
      <c r="Y130" s="19" t="n">
        <f aca="false">BB129</f>
        <v>7</v>
      </c>
      <c r="Z130" s="19" t="n">
        <f aca="false">BC129</f>
        <v>7</v>
      </c>
      <c r="AA130" s="19" t="n">
        <f aca="false">MIN(T130,MAX(0,S130-(0)))</f>
        <v>0</v>
      </c>
      <c r="AB130" s="19" t="n">
        <f aca="false">MIN(U130,MAX(0,S130-(T130)))</f>
        <v>0</v>
      </c>
      <c r="AC130" s="19" t="n">
        <f aca="false">MIN(V130,MAX(0,S130-(T130+U130)))</f>
        <v>0.803794153096369</v>
      </c>
      <c r="AD130" s="19" t="n">
        <f aca="false">MIN(W130,MAX(0,S130-(T130+U130+V130)))</f>
        <v>0</v>
      </c>
      <c r="AE130" s="19" t="n">
        <f aca="false">MIN(X130,MAX(0,S130-(T130+U130+V130+W130)))</f>
        <v>0</v>
      </c>
      <c r="AF130" s="19" t="n">
        <f aca="false">MIN(Y130,MAX(0,S130-(T130+U130+V130+W130+X130)))</f>
        <v>0</v>
      </c>
      <c r="AG130" s="19" t="n">
        <f aca="false">MIN(Z130,MAX(0,S130-(T130+U130+V130+W130+X130+Y130)))</f>
        <v>0</v>
      </c>
      <c r="AH130" s="19" t="n">
        <f aca="false">T130-AA130</f>
        <v>0</v>
      </c>
      <c r="AI130" s="19" t="n">
        <f aca="false">U130-AB130</f>
        <v>0</v>
      </c>
      <c r="AJ130" s="19" t="n">
        <f aca="false">V130-AC130</f>
        <v>6.95563952406176</v>
      </c>
      <c r="AK130" s="19" t="n">
        <f aca="false">W130-AD130</f>
        <v>17.5</v>
      </c>
      <c r="AL130" s="19" t="n">
        <f aca="false">X130-AE130</f>
        <v>10.5</v>
      </c>
      <c r="AM130" s="19" t="n">
        <f aca="false">Y130-AF130</f>
        <v>7</v>
      </c>
      <c r="AN130" s="19" t="n">
        <f aca="false">Z130-AG130</f>
        <v>7</v>
      </c>
      <c r="AO130" s="19" t="n">
        <f aca="false">M130-Q130</f>
        <v>0</v>
      </c>
      <c r="AP130" s="19" t="n">
        <f aca="false">MIN(AH130,MAX(0,AO130-(AI130+AJ130+AK130+AL130+AM130+AN130)))</f>
        <v>0</v>
      </c>
      <c r="AQ130" s="19" t="n">
        <f aca="false">MIN(AI130,MAX(0,AO130-(AJ130+AK130+AL130+AM130+AN130)))</f>
        <v>0</v>
      </c>
      <c r="AR130" s="19" t="n">
        <f aca="false">MIN(AJ130,MAX(0,AO130-(AK130+AL130+AM130+AN130)))</f>
        <v>0</v>
      </c>
      <c r="AS130" s="19" t="n">
        <f aca="false">MIN(AK130,MAX(0,AO130-(AL130+AM130+AN130)))</f>
        <v>0</v>
      </c>
      <c r="AT130" s="19" t="n">
        <f aca="false">MIN(AL130,MAX(0,AO130-(AM130+AN130)))</f>
        <v>0</v>
      </c>
      <c r="AU130" s="19" t="n">
        <f aca="false">MIN(AM130,MAX(0,AO130-(AN130)))</f>
        <v>0</v>
      </c>
      <c r="AV130" s="19" t="n">
        <f aca="false">MIN(AN130,MAX(0,AO130-(0)))</f>
        <v>0</v>
      </c>
      <c r="AW130" s="19" t="n">
        <f aca="false">AH130-AP130</f>
        <v>0</v>
      </c>
      <c r="AX130" s="19" t="n">
        <f aca="false">AI130-AQ130</f>
        <v>0</v>
      </c>
      <c r="AY130" s="19" t="n">
        <f aca="false">AJ130-AR130</f>
        <v>6.95563952406176</v>
      </c>
      <c r="AZ130" s="19" t="n">
        <f aca="false">AK130-AS130</f>
        <v>17.5</v>
      </c>
      <c r="BA130" s="19" t="n">
        <f aca="false">AL130-AT130</f>
        <v>10.5</v>
      </c>
      <c r="BB130" s="19" t="n">
        <f aca="false">AM130-AU130</f>
        <v>7</v>
      </c>
      <c r="BC130" s="19" t="n">
        <f aca="false">AN130-AV130</f>
        <v>7</v>
      </c>
    </row>
    <row r="131" customFormat="false" ht="15" hidden="false" customHeight="false" outlineLevel="0" collapsed="false">
      <c r="B131" s="18" t="n">
        <v>127</v>
      </c>
      <c r="C131" s="18" t="n">
        <f aca="false">RM_TERM-B131+1</f>
        <v>234</v>
      </c>
      <c r="D131" s="19" t="n">
        <f aca="false">K130</f>
        <v>48.9556395240616</v>
      </c>
      <c r="E131" s="19" t="n">
        <f aca="false">D131*(1-(1-RM_CDR)^(1/12))</f>
        <v>0.0409845530108135</v>
      </c>
      <c r="F131" s="19" t="n">
        <f aca="false">D131-E131</f>
        <v>48.9146549710508</v>
      </c>
      <c r="G131" s="19" t="n">
        <f aca="false">IF(F131&gt;0,F131*(RM_WAC/12)/(1-(1+RM_WAC/12)^(-C131)),0)</f>
        <v>0.395473113315249</v>
      </c>
      <c r="H131" s="19" t="n">
        <f aca="false">F131*RM_WAC/12</f>
        <v>0.30164037232148</v>
      </c>
      <c r="I131" s="19" t="n">
        <f aca="false">G131-H131+IF(C131&lt;=1,(F131-(G131-H131)-J131),0)</f>
        <v>0.0938327409937685</v>
      </c>
      <c r="J131" s="19" t="n">
        <f aca="false">(F131-(G131-H131))*(1-(1-RM_CPR)^(1/12))</f>
        <v>0.6567351137146</v>
      </c>
      <c r="K131" s="19" t="n">
        <f aca="false">IF(C131&lt;=1,0,(F131-(G131-H131)-J131))</f>
        <v>48.1640871163425</v>
      </c>
      <c r="L131" s="19" t="n">
        <f aca="false">E131*(1-RM_SEV)</f>
        <v>0.0286891871075694</v>
      </c>
      <c r="M131" s="19" t="n">
        <f aca="false">E131-L131</f>
        <v>0.012295365903244</v>
      </c>
      <c r="N131" s="19" t="n">
        <f aca="false">H131-D131*(RM_SERV+RM_TR)/12</f>
        <v>0.291033317091267</v>
      </c>
      <c r="O131" s="19" t="n">
        <f aca="false">T131*RM_A1_CP/12+U131*RM_A2_CP/12+V131*RM_A3_CP/12+W131*RM_M1_CP/12+X131*RM_B1_CP/12+Y131*RM_B2_CP/12+Z131*RM_B3_CP/12</f>
        <v>0.248854137540986</v>
      </c>
      <c r="P131" s="19" t="n">
        <f aca="false">MAX(0,N131-O131)</f>
        <v>0.042179179550281</v>
      </c>
      <c r="Q131" s="19" t="n">
        <f aca="false">MIN(P131,M131)</f>
        <v>0.012295365903244</v>
      </c>
      <c r="R131" s="19" t="n">
        <f aca="false">P131-Q131</f>
        <v>0.0298838136470369</v>
      </c>
      <c r="S131" s="19" t="n">
        <f aca="false">I131+J131+L131+Q131</f>
        <v>0.791552407719182</v>
      </c>
      <c r="T131" s="19" t="n">
        <f aca="false">AW130</f>
        <v>0</v>
      </c>
      <c r="U131" s="19" t="n">
        <f aca="false">AX130</f>
        <v>0</v>
      </c>
      <c r="V131" s="19" t="n">
        <f aca="false">AY130</f>
        <v>6.95563952406176</v>
      </c>
      <c r="W131" s="19" t="n">
        <f aca="false">AZ130</f>
        <v>17.5</v>
      </c>
      <c r="X131" s="19" t="n">
        <f aca="false">BA130</f>
        <v>10.5</v>
      </c>
      <c r="Y131" s="19" t="n">
        <f aca="false">BB130</f>
        <v>7</v>
      </c>
      <c r="Z131" s="19" t="n">
        <f aca="false">BC130</f>
        <v>7</v>
      </c>
      <c r="AA131" s="19" t="n">
        <f aca="false">MIN(T131,MAX(0,S131-(0)))</f>
        <v>0</v>
      </c>
      <c r="AB131" s="19" t="n">
        <f aca="false">MIN(U131,MAX(0,S131-(T131)))</f>
        <v>0</v>
      </c>
      <c r="AC131" s="19" t="n">
        <f aca="false">MIN(V131,MAX(0,S131-(T131+U131)))</f>
        <v>0.791552407719182</v>
      </c>
      <c r="AD131" s="19" t="n">
        <f aca="false">MIN(W131,MAX(0,S131-(T131+U131+V131)))</f>
        <v>0</v>
      </c>
      <c r="AE131" s="19" t="n">
        <f aca="false">MIN(X131,MAX(0,S131-(T131+U131+V131+W131)))</f>
        <v>0</v>
      </c>
      <c r="AF131" s="19" t="n">
        <f aca="false">MIN(Y131,MAX(0,S131-(T131+U131+V131+W131+X131)))</f>
        <v>0</v>
      </c>
      <c r="AG131" s="19" t="n">
        <f aca="false">MIN(Z131,MAX(0,S131-(T131+U131+V131+W131+X131+Y131)))</f>
        <v>0</v>
      </c>
      <c r="AH131" s="19" t="n">
        <f aca="false">T131-AA131</f>
        <v>0</v>
      </c>
      <c r="AI131" s="19" t="n">
        <f aca="false">U131-AB131</f>
        <v>0</v>
      </c>
      <c r="AJ131" s="19" t="n">
        <f aca="false">V131-AC131</f>
        <v>6.16408711634258</v>
      </c>
      <c r="AK131" s="19" t="n">
        <f aca="false">W131-AD131</f>
        <v>17.5</v>
      </c>
      <c r="AL131" s="19" t="n">
        <f aca="false">X131-AE131</f>
        <v>10.5</v>
      </c>
      <c r="AM131" s="19" t="n">
        <f aca="false">Y131-AF131</f>
        <v>7</v>
      </c>
      <c r="AN131" s="19" t="n">
        <f aca="false">Z131-AG131</f>
        <v>7</v>
      </c>
      <c r="AO131" s="19" t="n">
        <f aca="false">M131-Q131</f>
        <v>0</v>
      </c>
      <c r="AP131" s="19" t="n">
        <f aca="false">MIN(AH131,MAX(0,AO131-(AI131+AJ131+AK131+AL131+AM131+AN131)))</f>
        <v>0</v>
      </c>
      <c r="AQ131" s="19" t="n">
        <f aca="false">MIN(AI131,MAX(0,AO131-(AJ131+AK131+AL131+AM131+AN131)))</f>
        <v>0</v>
      </c>
      <c r="AR131" s="19" t="n">
        <f aca="false">MIN(AJ131,MAX(0,AO131-(AK131+AL131+AM131+AN131)))</f>
        <v>0</v>
      </c>
      <c r="AS131" s="19" t="n">
        <f aca="false">MIN(AK131,MAX(0,AO131-(AL131+AM131+AN131)))</f>
        <v>0</v>
      </c>
      <c r="AT131" s="19" t="n">
        <f aca="false">MIN(AL131,MAX(0,AO131-(AM131+AN131)))</f>
        <v>0</v>
      </c>
      <c r="AU131" s="19" t="n">
        <f aca="false">MIN(AM131,MAX(0,AO131-(AN131)))</f>
        <v>0</v>
      </c>
      <c r="AV131" s="19" t="n">
        <f aca="false">MIN(AN131,MAX(0,AO131-(0)))</f>
        <v>0</v>
      </c>
      <c r="AW131" s="19" t="n">
        <f aca="false">AH131-AP131</f>
        <v>0</v>
      </c>
      <c r="AX131" s="19" t="n">
        <f aca="false">AI131-AQ131</f>
        <v>0</v>
      </c>
      <c r="AY131" s="19" t="n">
        <f aca="false">AJ131-AR131</f>
        <v>6.16408711634258</v>
      </c>
      <c r="AZ131" s="19" t="n">
        <f aca="false">AK131-AS131</f>
        <v>17.5</v>
      </c>
      <c r="BA131" s="19" t="n">
        <f aca="false">AL131-AT131</f>
        <v>10.5</v>
      </c>
      <c r="BB131" s="19" t="n">
        <f aca="false">AM131-AU131</f>
        <v>7</v>
      </c>
      <c r="BC131" s="19" t="n">
        <f aca="false">AN131-AV131</f>
        <v>7</v>
      </c>
    </row>
    <row r="132" customFormat="false" ht="15" hidden="false" customHeight="false" outlineLevel="0" collapsed="false">
      <c r="B132" s="18" t="n">
        <v>128</v>
      </c>
      <c r="C132" s="18" t="n">
        <f aca="false">RM_TERM-B132+1</f>
        <v>233</v>
      </c>
      <c r="D132" s="19" t="n">
        <f aca="false">K131</f>
        <v>48.1640871163425</v>
      </c>
      <c r="E132" s="19" t="n">
        <f aca="false">D132*(1-(1-RM_CDR)^(1/12))</f>
        <v>0.0403218832565136</v>
      </c>
      <c r="F132" s="19" t="n">
        <f aca="false">D132-E132</f>
        <v>48.123765233086</v>
      </c>
      <c r="G132" s="19" t="n">
        <f aca="false">IF(F132&gt;0,F132*(RM_WAC/12)/(1-(1+RM_WAC/12)^(-C132)),0)</f>
        <v>0.389826602499611</v>
      </c>
      <c r="H132" s="19" t="n">
        <f aca="false">F132*RM_WAC/12</f>
        <v>0.296763218937363</v>
      </c>
      <c r="I132" s="19" t="n">
        <f aca="false">G132-H132+IF(C132&lt;=1,(F132-(G132-H132)-J132),0)</f>
        <v>0.0930633835622476</v>
      </c>
      <c r="J132" s="19" t="n">
        <f aca="false">(F132-(G132-H132))*(1-(1-RM_CPR)^(1/12))</f>
        <v>0.646106456222667</v>
      </c>
      <c r="K132" s="19" t="n">
        <f aca="false">IF(C132&lt;=1,0,(F132-(G132-H132)-J132))</f>
        <v>47.384595393301</v>
      </c>
      <c r="L132" s="19" t="n">
        <f aca="false">E132*(1-RM_SEV)</f>
        <v>0.0282253182795595</v>
      </c>
      <c r="M132" s="19" t="n">
        <f aca="false">E132-L132</f>
        <v>0.0120965649769541</v>
      </c>
      <c r="N132" s="19" t="n">
        <f aca="false">H132-D132*(RM_SERV+RM_TR)/12</f>
        <v>0.286327666728823</v>
      </c>
      <c r="O132" s="19" t="n">
        <f aca="false">T132*RM_A1_CP/12+U132*RM_A2_CP/12+V132*RM_A3_CP/12+W132*RM_M1_CP/12+X132*RM_B1_CP/12+Y132*RM_B2_CP/12+Z132*RM_B3_CP/12</f>
        <v>0.244764450101103</v>
      </c>
      <c r="P132" s="19" t="n">
        <f aca="false">MAX(0,N132-O132)</f>
        <v>0.0415632166277192</v>
      </c>
      <c r="Q132" s="19" t="n">
        <f aca="false">MIN(P132,M132)</f>
        <v>0.0120965649769541</v>
      </c>
      <c r="R132" s="19" t="n">
        <f aca="false">P132-Q132</f>
        <v>0.0294666516507651</v>
      </c>
      <c r="S132" s="19" t="n">
        <f aca="false">I132+J132+L132+Q132</f>
        <v>0.779491723041428</v>
      </c>
      <c r="T132" s="19" t="n">
        <f aca="false">AW131</f>
        <v>0</v>
      </c>
      <c r="U132" s="19" t="n">
        <f aca="false">AX131</f>
        <v>0</v>
      </c>
      <c r="V132" s="19" t="n">
        <f aca="false">AY131</f>
        <v>6.16408711634258</v>
      </c>
      <c r="W132" s="19" t="n">
        <f aca="false">AZ131</f>
        <v>17.5</v>
      </c>
      <c r="X132" s="19" t="n">
        <f aca="false">BA131</f>
        <v>10.5</v>
      </c>
      <c r="Y132" s="19" t="n">
        <f aca="false">BB131</f>
        <v>7</v>
      </c>
      <c r="Z132" s="19" t="n">
        <f aca="false">BC131</f>
        <v>7</v>
      </c>
      <c r="AA132" s="19" t="n">
        <f aca="false">MIN(T132,MAX(0,S132-(0)))</f>
        <v>0</v>
      </c>
      <c r="AB132" s="19" t="n">
        <f aca="false">MIN(U132,MAX(0,S132-(T132)))</f>
        <v>0</v>
      </c>
      <c r="AC132" s="19" t="n">
        <f aca="false">MIN(V132,MAX(0,S132-(T132+U132)))</f>
        <v>0.779491723041428</v>
      </c>
      <c r="AD132" s="19" t="n">
        <f aca="false">MIN(W132,MAX(0,S132-(T132+U132+V132)))</f>
        <v>0</v>
      </c>
      <c r="AE132" s="19" t="n">
        <f aca="false">MIN(X132,MAX(0,S132-(T132+U132+V132+W132)))</f>
        <v>0</v>
      </c>
      <c r="AF132" s="19" t="n">
        <f aca="false">MIN(Y132,MAX(0,S132-(T132+U132+V132+W132+X132)))</f>
        <v>0</v>
      </c>
      <c r="AG132" s="19" t="n">
        <f aca="false">MIN(Z132,MAX(0,S132-(T132+U132+V132+W132+X132+Y132)))</f>
        <v>0</v>
      </c>
      <c r="AH132" s="19" t="n">
        <f aca="false">T132-AA132</f>
        <v>0</v>
      </c>
      <c r="AI132" s="19" t="n">
        <f aca="false">U132-AB132</f>
        <v>0</v>
      </c>
      <c r="AJ132" s="19" t="n">
        <f aca="false">V132-AC132</f>
        <v>5.38459539330115</v>
      </c>
      <c r="AK132" s="19" t="n">
        <f aca="false">W132-AD132</f>
        <v>17.5</v>
      </c>
      <c r="AL132" s="19" t="n">
        <f aca="false">X132-AE132</f>
        <v>10.5</v>
      </c>
      <c r="AM132" s="19" t="n">
        <f aca="false">Y132-AF132</f>
        <v>7</v>
      </c>
      <c r="AN132" s="19" t="n">
        <f aca="false">Z132-AG132</f>
        <v>7</v>
      </c>
      <c r="AO132" s="19" t="n">
        <f aca="false">M132-Q132</f>
        <v>0</v>
      </c>
      <c r="AP132" s="19" t="n">
        <f aca="false">MIN(AH132,MAX(0,AO132-(AI132+AJ132+AK132+AL132+AM132+AN132)))</f>
        <v>0</v>
      </c>
      <c r="AQ132" s="19" t="n">
        <f aca="false">MIN(AI132,MAX(0,AO132-(AJ132+AK132+AL132+AM132+AN132)))</f>
        <v>0</v>
      </c>
      <c r="AR132" s="19" t="n">
        <f aca="false">MIN(AJ132,MAX(0,AO132-(AK132+AL132+AM132+AN132)))</f>
        <v>0</v>
      </c>
      <c r="AS132" s="19" t="n">
        <f aca="false">MIN(AK132,MAX(0,AO132-(AL132+AM132+AN132)))</f>
        <v>0</v>
      </c>
      <c r="AT132" s="19" t="n">
        <f aca="false">MIN(AL132,MAX(0,AO132-(AM132+AN132)))</f>
        <v>0</v>
      </c>
      <c r="AU132" s="19" t="n">
        <f aca="false">MIN(AM132,MAX(0,AO132-(AN132)))</f>
        <v>0</v>
      </c>
      <c r="AV132" s="19" t="n">
        <f aca="false">MIN(AN132,MAX(0,AO132-(0)))</f>
        <v>0</v>
      </c>
      <c r="AW132" s="19" t="n">
        <f aca="false">AH132-AP132</f>
        <v>0</v>
      </c>
      <c r="AX132" s="19" t="n">
        <f aca="false">AI132-AQ132</f>
        <v>0</v>
      </c>
      <c r="AY132" s="19" t="n">
        <f aca="false">AJ132-AR132</f>
        <v>5.38459539330115</v>
      </c>
      <c r="AZ132" s="19" t="n">
        <f aca="false">AK132-AS132</f>
        <v>17.5</v>
      </c>
      <c r="BA132" s="19" t="n">
        <f aca="false">AL132-AT132</f>
        <v>10.5</v>
      </c>
      <c r="BB132" s="19" t="n">
        <f aca="false">AM132-AU132</f>
        <v>7</v>
      </c>
      <c r="BC132" s="19" t="n">
        <f aca="false">AN132-AV132</f>
        <v>7</v>
      </c>
    </row>
    <row r="133" customFormat="false" ht="15" hidden="false" customHeight="false" outlineLevel="0" collapsed="false">
      <c r="B133" s="18" t="n">
        <v>129</v>
      </c>
      <c r="C133" s="18" t="n">
        <f aca="false">RM_TERM-B133+1</f>
        <v>232</v>
      </c>
      <c r="D133" s="19" t="n">
        <f aca="false">K132</f>
        <v>47.384595393301</v>
      </c>
      <c r="E133" s="19" t="n">
        <f aca="false">D133*(1-(1-RM_CDR)^(1/12))</f>
        <v>0.0396693104343614</v>
      </c>
      <c r="F133" s="19" t="n">
        <f aca="false">D133-E133</f>
        <v>47.3449260828667</v>
      </c>
      <c r="G133" s="19" t="n">
        <f aca="false">IF(F133&gt;0,F133*(RM_WAC/12)/(1-(1+RM_WAC/12)^(-C133)),0)</f>
        <v>0.384260711790164</v>
      </c>
      <c r="H133" s="19" t="n">
        <f aca="false">F133*RM_WAC/12</f>
        <v>0.291960377511011</v>
      </c>
      <c r="I133" s="19" t="n">
        <f aca="false">G133-H133+IF(C133&lt;=1,(F133-(G133-H133)-J133),0)</f>
        <v>0.0923003342791529</v>
      </c>
      <c r="J133" s="19" t="n">
        <f aca="false">(F133-(G133-H133))*(1-(1-RM_CPR)^(1/12))</f>
        <v>0.635639817741672</v>
      </c>
      <c r="K133" s="19" t="n">
        <f aca="false">IF(C133&lt;=1,0,(F133-(G133-H133)-J133))</f>
        <v>46.6169859308459</v>
      </c>
      <c r="L133" s="19" t="n">
        <f aca="false">E133*(1-RM_SEV)</f>
        <v>0.027768517304053</v>
      </c>
      <c r="M133" s="19" t="n">
        <f aca="false">E133-L133</f>
        <v>0.0119007931303084</v>
      </c>
      <c r="N133" s="19" t="n">
        <f aca="false">H133-D133*(RM_SERV+RM_TR)/12</f>
        <v>0.281693715175796</v>
      </c>
      <c r="O133" s="19" t="n">
        <f aca="false">T133*RM_A1_CP/12+U133*RM_A2_CP/12+V133*RM_A3_CP/12+W133*RM_M1_CP/12+X133*RM_B1_CP/12+Y133*RM_B2_CP/12+Z133*RM_B3_CP/12</f>
        <v>0.240737076198723</v>
      </c>
      <c r="P133" s="19" t="n">
        <f aca="false">MAX(0,N133-O133)</f>
        <v>0.0409566389770733</v>
      </c>
      <c r="Q133" s="19" t="n">
        <f aca="false">MIN(P133,M133)</f>
        <v>0.0119007931303084</v>
      </c>
      <c r="R133" s="19" t="n">
        <f aca="false">P133-Q133</f>
        <v>0.0290558458467649</v>
      </c>
      <c r="S133" s="19" t="n">
        <f aca="false">I133+J133+L133+Q133</f>
        <v>0.767609462455187</v>
      </c>
      <c r="T133" s="19" t="n">
        <f aca="false">AW132</f>
        <v>0</v>
      </c>
      <c r="U133" s="19" t="n">
        <f aca="false">AX132</f>
        <v>0</v>
      </c>
      <c r="V133" s="19" t="n">
        <f aca="false">AY132</f>
        <v>5.38459539330115</v>
      </c>
      <c r="W133" s="19" t="n">
        <f aca="false">AZ132</f>
        <v>17.5</v>
      </c>
      <c r="X133" s="19" t="n">
        <f aca="false">BA132</f>
        <v>10.5</v>
      </c>
      <c r="Y133" s="19" t="n">
        <f aca="false">BB132</f>
        <v>7</v>
      </c>
      <c r="Z133" s="19" t="n">
        <f aca="false">BC132</f>
        <v>7</v>
      </c>
      <c r="AA133" s="19" t="n">
        <f aca="false">MIN(T133,MAX(0,S133-(0)))</f>
        <v>0</v>
      </c>
      <c r="AB133" s="19" t="n">
        <f aca="false">MIN(U133,MAX(0,S133-(T133)))</f>
        <v>0</v>
      </c>
      <c r="AC133" s="19" t="n">
        <f aca="false">MIN(V133,MAX(0,S133-(T133+U133)))</f>
        <v>0.767609462455187</v>
      </c>
      <c r="AD133" s="19" t="n">
        <f aca="false">MIN(W133,MAX(0,S133-(T133+U133+V133)))</f>
        <v>0</v>
      </c>
      <c r="AE133" s="19" t="n">
        <f aca="false">MIN(X133,MAX(0,S133-(T133+U133+V133+W133)))</f>
        <v>0</v>
      </c>
      <c r="AF133" s="19" t="n">
        <f aca="false">MIN(Y133,MAX(0,S133-(T133+U133+V133+W133+X133)))</f>
        <v>0</v>
      </c>
      <c r="AG133" s="19" t="n">
        <f aca="false">MIN(Z133,MAX(0,S133-(T133+U133+V133+W133+X133+Y133)))</f>
        <v>0</v>
      </c>
      <c r="AH133" s="19" t="n">
        <f aca="false">T133-AA133</f>
        <v>0</v>
      </c>
      <c r="AI133" s="19" t="n">
        <f aca="false">U133-AB133</f>
        <v>0</v>
      </c>
      <c r="AJ133" s="19" t="n">
        <f aca="false">V133-AC133</f>
        <v>4.61698593084596</v>
      </c>
      <c r="AK133" s="19" t="n">
        <f aca="false">W133-AD133</f>
        <v>17.5</v>
      </c>
      <c r="AL133" s="19" t="n">
        <f aca="false">X133-AE133</f>
        <v>10.5</v>
      </c>
      <c r="AM133" s="19" t="n">
        <f aca="false">Y133-AF133</f>
        <v>7</v>
      </c>
      <c r="AN133" s="19" t="n">
        <f aca="false">Z133-AG133</f>
        <v>7</v>
      </c>
      <c r="AO133" s="19" t="n">
        <f aca="false">M133-Q133</f>
        <v>0</v>
      </c>
      <c r="AP133" s="19" t="n">
        <f aca="false">MIN(AH133,MAX(0,AO133-(AI133+AJ133+AK133+AL133+AM133+AN133)))</f>
        <v>0</v>
      </c>
      <c r="AQ133" s="19" t="n">
        <f aca="false">MIN(AI133,MAX(0,AO133-(AJ133+AK133+AL133+AM133+AN133)))</f>
        <v>0</v>
      </c>
      <c r="AR133" s="19" t="n">
        <f aca="false">MIN(AJ133,MAX(0,AO133-(AK133+AL133+AM133+AN133)))</f>
        <v>0</v>
      </c>
      <c r="AS133" s="19" t="n">
        <f aca="false">MIN(AK133,MAX(0,AO133-(AL133+AM133+AN133)))</f>
        <v>0</v>
      </c>
      <c r="AT133" s="19" t="n">
        <f aca="false">MIN(AL133,MAX(0,AO133-(AM133+AN133)))</f>
        <v>0</v>
      </c>
      <c r="AU133" s="19" t="n">
        <f aca="false">MIN(AM133,MAX(0,AO133-(AN133)))</f>
        <v>0</v>
      </c>
      <c r="AV133" s="19" t="n">
        <f aca="false">MIN(AN133,MAX(0,AO133-(0)))</f>
        <v>0</v>
      </c>
      <c r="AW133" s="19" t="n">
        <f aca="false">AH133-AP133</f>
        <v>0</v>
      </c>
      <c r="AX133" s="19" t="n">
        <f aca="false">AI133-AQ133</f>
        <v>0</v>
      </c>
      <c r="AY133" s="19" t="n">
        <f aca="false">AJ133-AR133</f>
        <v>4.61698593084596</v>
      </c>
      <c r="AZ133" s="19" t="n">
        <f aca="false">AK133-AS133</f>
        <v>17.5</v>
      </c>
      <c r="BA133" s="19" t="n">
        <f aca="false">AL133-AT133</f>
        <v>10.5</v>
      </c>
      <c r="BB133" s="19" t="n">
        <f aca="false">AM133-AU133</f>
        <v>7</v>
      </c>
      <c r="BC133" s="19" t="n">
        <f aca="false">AN133-AV133</f>
        <v>7</v>
      </c>
    </row>
    <row r="134" customFormat="false" ht="15" hidden="false" customHeight="false" outlineLevel="0" collapsed="false">
      <c r="B134" s="18" t="n">
        <v>130</v>
      </c>
      <c r="C134" s="18" t="n">
        <f aca="false">RM_TERM-B134+1</f>
        <v>231</v>
      </c>
      <c r="D134" s="19" t="n">
        <f aca="false">K133</f>
        <v>46.6169859308459</v>
      </c>
      <c r="E134" s="19" t="n">
        <f aca="false">D134*(1-(1-RM_CDR)^(1/12))</f>
        <v>0.0390266851717472</v>
      </c>
      <c r="F134" s="19" t="n">
        <f aca="false">D134-E134</f>
        <v>46.5779592456741</v>
      </c>
      <c r="G134" s="19" t="n">
        <f aca="false">IF(F134&gt;0,F134*(RM_WAC/12)/(1-(1+RM_WAC/12)^(-C134)),0)</f>
        <v>0.378774290104101</v>
      </c>
      <c r="H134" s="19" t="n">
        <f aca="false">F134*RM_WAC/12</f>
        <v>0.287230748681657</v>
      </c>
      <c r="I134" s="19" t="n">
        <f aca="false">G134-H134+IF(C134&lt;=1,(F134-(G134-H134)-J134),0)</f>
        <v>0.0915435414224436</v>
      </c>
      <c r="J134" s="19" t="n">
        <f aca="false">(F134-(G134-H134))*(1-(1-RM_CPR)^(1/12))</f>
        <v>0.625332800825304</v>
      </c>
      <c r="K134" s="19" t="n">
        <f aca="false">IF(C134&lt;=1,0,(F134-(G134-H134)-J134))</f>
        <v>45.8610829034264</v>
      </c>
      <c r="L134" s="19" t="n">
        <f aca="false">E134*(1-RM_SEV)</f>
        <v>0.027318679620223</v>
      </c>
      <c r="M134" s="19" t="n">
        <f aca="false">E134-L134</f>
        <v>0.0117080055515242</v>
      </c>
      <c r="N134" s="19" t="n">
        <f aca="false">H134-D134*(RM_SERV+RM_TR)/12</f>
        <v>0.277130401729974</v>
      </c>
      <c r="O134" s="19" t="n">
        <f aca="false">T134*RM_A1_CP/12+U134*RM_A2_CP/12+V134*RM_A3_CP/12+W134*RM_M1_CP/12+X134*RM_B1_CP/12+Y134*RM_B2_CP/12+Z134*RM_B3_CP/12</f>
        <v>0.236771093976038</v>
      </c>
      <c r="P134" s="19" t="n">
        <f aca="false">MAX(0,N134-O134)</f>
        <v>0.0403593077539362</v>
      </c>
      <c r="Q134" s="19" t="n">
        <f aca="false">MIN(P134,M134)</f>
        <v>0.0117080055515242</v>
      </c>
      <c r="R134" s="19" t="n">
        <f aca="false">P134-Q134</f>
        <v>0.0286513022024121</v>
      </c>
      <c r="S134" s="19" t="n">
        <f aca="false">I134+J134+L134+Q134</f>
        <v>0.755903027419495</v>
      </c>
      <c r="T134" s="19" t="n">
        <f aca="false">AW133</f>
        <v>0</v>
      </c>
      <c r="U134" s="19" t="n">
        <f aca="false">AX133</f>
        <v>0</v>
      </c>
      <c r="V134" s="19" t="n">
        <f aca="false">AY133</f>
        <v>4.61698593084596</v>
      </c>
      <c r="W134" s="19" t="n">
        <f aca="false">AZ133</f>
        <v>17.5</v>
      </c>
      <c r="X134" s="19" t="n">
        <f aca="false">BA133</f>
        <v>10.5</v>
      </c>
      <c r="Y134" s="19" t="n">
        <f aca="false">BB133</f>
        <v>7</v>
      </c>
      <c r="Z134" s="19" t="n">
        <f aca="false">BC133</f>
        <v>7</v>
      </c>
      <c r="AA134" s="19" t="n">
        <f aca="false">MIN(T134,MAX(0,S134-(0)))</f>
        <v>0</v>
      </c>
      <c r="AB134" s="19" t="n">
        <f aca="false">MIN(U134,MAX(0,S134-(T134)))</f>
        <v>0</v>
      </c>
      <c r="AC134" s="19" t="n">
        <f aca="false">MIN(V134,MAX(0,S134-(T134+U134)))</f>
        <v>0.755903027419495</v>
      </c>
      <c r="AD134" s="19" t="n">
        <f aca="false">MIN(W134,MAX(0,S134-(T134+U134+V134)))</f>
        <v>0</v>
      </c>
      <c r="AE134" s="19" t="n">
        <f aca="false">MIN(X134,MAX(0,S134-(T134+U134+V134+W134)))</f>
        <v>0</v>
      </c>
      <c r="AF134" s="19" t="n">
        <f aca="false">MIN(Y134,MAX(0,S134-(T134+U134+V134+W134+X134)))</f>
        <v>0</v>
      </c>
      <c r="AG134" s="19" t="n">
        <f aca="false">MIN(Z134,MAX(0,S134-(T134+U134+V134+W134+X134+Y134)))</f>
        <v>0</v>
      </c>
      <c r="AH134" s="19" t="n">
        <f aca="false">T134-AA134</f>
        <v>0</v>
      </c>
      <c r="AI134" s="19" t="n">
        <f aca="false">U134-AB134</f>
        <v>0</v>
      </c>
      <c r="AJ134" s="19" t="n">
        <f aca="false">V134-AC134</f>
        <v>3.86108290342647</v>
      </c>
      <c r="AK134" s="19" t="n">
        <f aca="false">W134-AD134</f>
        <v>17.5</v>
      </c>
      <c r="AL134" s="19" t="n">
        <f aca="false">X134-AE134</f>
        <v>10.5</v>
      </c>
      <c r="AM134" s="19" t="n">
        <f aca="false">Y134-AF134</f>
        <v>7</v>
      </c>
      <c r="AN134" s="19" t="n">
        <f aca="false">Z134-AG134</f>
        <v>7</v>
      </c>
      <c r="AO134" s="19" t="n">
        <f aca="false">M134-Q134</f>
        <v>0</v>
      </c>
      <c r="AP134" s="19" t="n">
        <f aca="false">MIN(AH134,MAX(0,AO134-(AI134+AJ134+AK134+AL134+AM134+AN134)))</f>
        <v>0</v>
      </c>
      <c r="AQ134" s="19" t="n">
        <f aca="false">MIN(AI134,MAX(0,AO134-(AJ134+AK134+AL134+AM134+AN134)))</f>
        <v>0</v>
      </c>
      <c r="AR134" s="19" t="n">
        <f aca="false">MIN(AJ134,MAX(0,AO134-(AK134+AL134+AM134+AN134)))</f>
        <v>0</v>
      </c>
      <c r="AS134" s="19" t="n">
        <f aca="false">MIN(AK134,MAX(0,AO134-(AL134+AM134+AN134)))</f>
        <v>0</v>
      </c>
      <c r="AT134" s="19" t="n">
        <f aca="false">MIN(AL134,MAX(0,AO134-(AM134+AN134)))</f>
        <v>0</v>
      </c>
      <c r="AU134" s="19" t="n">
        <f aca="false">MIN(AM134,MAX(0,AO134-(AN134)))</f>
        <v>0</v>
      </c>
      <c r="AV134" s="19" t="n">
        <f aca="false">MIN(AN134,MAX(0,AO134-(0)))</f>
        <v>0</v>
      </c>
      <c r="AW134" s="19" t="n">
        <f aca="false">AH134-AP134</f>
        <v>0</v>
      </c>
      <c r="AX134" s="19" t="n">
        <f aca="false">AI134-AQ134</f>
        <v>0</v>
      </c>
      <c r="AY134" s="19" t="n">
        <f aca="false">AJ134-AR134</f>
        <v>3.86108290342647</v>
      </c>
      <c r="AZ134" s="19" t="n">
        <f aca="false">AK134-AS134</f>
        <v>17.5</v>
      </c>
      <c r="BA134" s="19" t="n">
        <f aca="false">AL134-AT134</f>
        <v>10.5</v>
      </c>
      <c r="BB134" s="19" t="n">
        <f aca="false">AM134-AU134</f>
        <v>7</v>
      </c>
      <c r="BC134" s="19" t="n">
        <f aca="false">AN134-AV134</f>
        <v>7</v>
      </c>
    </row>
    <row r="135" customFormat="false" ht="15" hidden="false" customHeight="false" outlineLevel="0" collapsed="false">
      <c r="B135" s="18" t="n">
        <v>131</v>
      </c>
      <c r="C135" s="18" t="n">
        <f aca="false">RM_TERM-B135+1</f>
        <v>230</v>
      </c>
      <c r="D135" s="19" t="n">
        <f aca="false">K134</f>
        <v>45.8610829034264</v>
      </c>
      <c r="E135" s="19" t="n">
        <f aca="false">D135*(1-(1-RM_CDR)^(1/12))</f>
        <v>0.0383938602715009</v>
      </c>
      <c r="F135" s="19" t="n">
        <f aca="false">D135-E135</f>
        <v>45.8226890431549</v>
      </c>
      <c r="G135" s="19" t="n">
        <f aca="false">IF(F135&gt;0,F135*(RM_WAC/12)/(1-(1+RM_WAC/12)^(-C135)),0)</f>
        <v>0.373366202793615</v>
      </c>
      <c r="H135" s="19" t="n">
        <f aca="false">F135*RM_WAC/12</f>
        <v>0.282573249099455</v>
      </c>
      <c r="I135" s="19" t="n">
        <f aca="false">G135-H135+IF(C135&lt;=1,(F135-(G135-H135)-J135),0)</f>
        <v>0.0907929536941604</v>
      </c>
      <c r="J135" s="19" t="n">
        <f aca="false">(F135-(G135-H135))*(1-(1-RM_CPR)^(1/12))</f>
        <v>0.615183042947721</v>
      </c>
      <c r="K135" s="19" t="n">
        <f aca="false">IF(C135&lt;=1,0,(F135-(G135-H135)-J135))</f>
        <v>45.116713046513</v>
      </c>
      <c r="L135" s="19" t="n">
        <f aca="false">E135*(1-RM_SEV)</f>
        <v>0.0268757021900506</v>
      </c>
      <c r="M135" s="19" t="n">
        <f aca="false">E135-L135</f>
        <v>0.0115181580814503</v>
      </c>
      <c r="N135" s="19" t="n">
        <f aca="false">H135-D135*(RM_SERV+RM_TR)/12</f>
        <v>0.272636681137046</v>
      </c>
      <c r="O135" s="19" t="n">
        <f aca="false">T135*RM_A1_CP/12+U135*RM_A2_CP/12+V135*RM_A3_CP/12+W135*RM_M1_CP/12+X135*RM_B1_CP/12+Y135*RM_B2_CP/12+Z135*RM_B3_CP/12</f>
        <v>0.232865595001037</v>
      </c>
      <c r="P135" s="19" t="n">
        <f aca="false">MAX(0,N135-O135)</f>
        <v>0.0397710861360092</v>
      </c>
      <c r="Q135" s="19" t="n">
        <f aca="false">MIN(P135,M135)</f>
        <v>0.0115181580814503</v>
      </c>
      <c r="R135" s="19" t="n">
        <f aca="false">P135-Q135</f>
        <v>0.0282529280545589</v>
      </c>
      <c r="S135" s="19" t="n">
        <f aca="false">I135+J135+L135+Q135</f>
        <v>0.744369856913382</v>
      </c>
      <c r="T135" s="19" t="n">
        <f aca="false">AW134</f>
        <v>0</v>
      </c>
      <c r="U135" s="19" t="n">
        <f aca="false">AX134</f>
        <v>0</v>
      </c>
      <c r="V135" s="19" t="n">
        <f aca="false">AY134</f>
        <v>3.86108290342647</v>
      </c>
      <c r="W135" s="19" t="n">
        <f aca="false">AZ134</f>
        <v>17.5</v>
      </c>
      <c r="X135" s="19" t="n">
        <f aca="false">BA134</f>
        <v>10.5</v>
      </c>
      <c r="Y135" s="19" t="n">
        <f aca="false">BB134</f>
        <v>7</v>
      </c>
      <c r="Z135" s="19" t="n">
        <f aca="false">BC134</f>
        <v>7</v>
      </c>
      <c r="AA135" s="19" t="n">
        <f aca="false">MIN(T135,MAX(0,S135-(0)))</f>
        <v>0</v>
      </c>
      <c r="AB135" s="19" t="n">
        <f aca="false">MIN(U135,MAX(0,S135-(T135)))</f>
        <v>0</v>
      </c>
      <c r="AC135" s="19" t="n">
        <f aca="false">MIN(V135,MAX(0,S135-(T135+U135)))</f>
        <v>0.744369856913382</v>
      </c>
      <c r="AD135" s="19" t="n">
        <f aca="false">MIN(W135,MAX(0,S135-(T135+U135+V135)))</f>
        <v>0</v>
      </c>
      <c r="AE135" s="19" t="n">
        <f aca="false">MIN(X135,MAX(0,S135-(T135+U135+V135+W135)))</f>
        <v>0</v>
      </c>
      <c r="AF135" s="19" t="n">
        <f aca="false">MIN(Y135,MAX(0,S135-(T135+U135+V135+W135+X135)))</f>
        <v>0</v>
      </c>
      <c r="AG135" s="19" t="n">
        <f aca="false">MIN(Z135,MAX(0,S135-(T135+U135+V135+W135+X135+Y135)))</f>
        <v>0</v>
      </c>
      <c r="AH135" s="19" t="n">
        <f aca="false">T135-AA135</f>
        <v>0</v>
      </c>
      <c r="AI135" s="19" t="n">
        <f aca="false">U135-AB135</f>
        <v>0</v>
      </c>
      <c r="AJ135" s="19" t="n">
        <f aca="false">V135-AC135</f>
        <v>3.11671304651309</v>
      </c>
      <c r="AK135" s="19" t="n">
        <f aca="false">W135-AD135</f>
        <v>17.5</v>
      </c>
      <c r="AL135" s="19" t="n">
        <f aca="false">X135-AE135</f>
        <v>10.5</v>
      </c>
      <c r="AM135" s="19" t="n">
        <f aca="false">Y135-AF135</f>
        <v>7</v>
      </c>
      <c r="AN135" s="19" t="n">
        <f aca="false">Z135-AG135</f>
        <v>7</v>
      </c>
      <c r="AO135" s="19" t="n">
        <f aca="false">M135-Q135</f>
        <v>0</v>
      </c>
      <c r="AP135" s="19" t="n">
        <f aca="false">MIN(AH135,MAX(0,AO135-(AI135+AJ135+AK135+AL135+AM135+AN135)))</f>
        <v>0</v>
      </c>
      <c r="AQ135" s="19" t="n">
        <f aca="false">MIN(AI135,MAX(0,AO135-(AJ135+AK135+AL135+AM135+AN135)))</f>
        <v>0</v>
      </c>
      <c r="AR135" s="19" t="n">
        <f aca="false">MIN(AJ135,MAX(0,AO135-(AK135+AL135+AM135+AN135)))</f>
        <v>0</v>
      </c>
      <c r="AS135" s="19" t="n">
        <f aca="false">MIN(AK135,MAX(0,AO135-(AL135+AM135+AN135)))</f>
        <v>0</v>
      </c>
      <c r="AT135" s="19" t="n">
        <f aca="false">MIN(AL135,MAX(0,AO135-(AM135+AN135)))</f>
        <v>0</v>
      </c>
      <c r="AU135" s="19" t="n">
        <f aca="false">MIN(AM135,MAX(0,AO135-(AN135)))</f>
        <v>0</v>
      </c>
      <c r="AV135" s="19" t="n">
        <f aca="false">MIN(AN135,MAX(0,AO135-(0)))</f>
        <v>0</v>
      </c>
      <c r="AW135" s="19" t="n">
        <f aca="false">AH135-AP135</f>
        <v>0</v>
      </c>
      <c r="AX135" s="19" t="n">
        <f aca="false">AI135-AQ135</f>
        <v>0</v>
      </c>
      <c r="AY135" s="19" t="n">
        <f aca="false">AJ135-AR135</f>
        <v>3.11671304651309</v>
      </c>
      <c r="AZ135" s="19" t="n">
        <f aca="false">AK135-AS135</f>
        <v>17.5</v>
      </c>
      <c r="BA135" s="19" t="n">
        <f aca="false">AL135-AT135</f>
        <v>10.5</v>
      </c>
      <c r="BB135" s="19" t="n">
        <f aca="false">AM135-AU135</f>
        <v>7</v>
      </c>
      <c r="BC135" s="19" t="n">
        <f aca="false">AN135-AV135</f>
        <v>7</v>
      </c>
    </row>
    <row r="136" customFormat="false" ht="15" hidden="false" customHeight="false" outlineLevel="0" collapsed="false">
      <c r="B136" s="18" t="n">
        <v>132</v>
      </c>
      <c r="C136" s="18" t="n">
        <f aca="false">RM_TERM-B136+1</f>
        <v>229</v>
      </c>
      <c r="D136" s="19" t="n">
        <f aca="false">K135</f>
        <v>45.116713046513</v>
      </c>
      <c r="E136" s="19" t="n">
        <f aca="false">D136*(1-(1-RM_CDR)^(1/12))</f>
        <v>0.0377706906804812</v>
      </c>
      <c r="F136" s="19" t="n">
        <f aca="false">D136-E136</f>
        <v>45.0789423558325</v>
      </c>
      <c r="G136" s="19" t="n">
        <f aca="false">IF(F136&gt;0,F136*(RM_WAC/12)/(1-(1+RM_WAC/12)^(-C136)),0)</f>
        <v>0.368035331411249</v>
      </c>
      <c r="H136" s="19" t="n">
        <f aca="false">F136*RM_WAC/12</f>
        <v>0.2779868111943</v>
      </c>
      <c r="I136" s="19" t="n">
        <f aca="false">G136-H136+IF(C136&lt;=1,(F136-(G136-H136)-J136),0)</f>
        <v>0.0900485202169483</v>
      </c>
      <c r="J136" s="19" t="n">
        <f aca="false">(F136-(G136-H136))*(1-(1-RM_CPR)^(1/12))</f>
        <v>0.605188215999296</v>
      </c>
      <c r="K136" s="19" t="n">
        <f aca="false">IF(C136&lt;=1,0,(F136-(G136-H136)-J136))</f>
        <v>44.3837056196163</v>
      </c>
      <c r="L136" s="19" t="n">
        <f aca="false">E136*(1-RM_SEV)</f>
        <v>0.0264394834763368</v>
      </c>
      <c r="M136" s="19" t="n">
        <f aca="false">E136-L136</f>
        <v>0.0113312072041443</v>
      </c>
      <c r="N136" s="19" t="n">
        <f aca="false">H136-D136*(RM_SERV+RM_TR)/12</f>
        <v>0.268211523367556</v>
      </c>
      <c r="O136" s="19" t="n">
        <f aca="false">T136*RM_A1_CP/12+U136*RM_A2_CP/12+V136*RM_A3_CP/12+W136*RM_M1_CP/12+X136*RM_B1_CP/12+Y136*RM_B2_CP/12+Z136*RM_B3_CP/12</f>
        <v>0.229019684073651</v>
      </c>
      <c r="P136" s="19" t="n">
        <f aca="false">MAX(0,N136-O136)</f>
        <v>0.039191839293905</v>
      </c>
      <c r="Q136" s="19" t="n">
        <f aca="false">MIN(P136,M136)</f>
        <v>0.0113312072041443</v>
      </c>
      <c r="R136" s="19" t="n">
        <f aca="false">P136-Q136</f>
        <v>0.0278606320897606</v>
      </c>
      <c r="S136" s="19" t="n">
        <f aca="false">I136+J136+L136+Q136</f>
        <v>0.733007426896726</v>
      </c>
      <c r="T136" s="19" t="n">
        <f aca="false">AW135</f>
        <v>0</v>
      </c>
      <c r="U136" s="19" t="n">
        <f aca="false">AX135</f>
        <v>0</v>
      </c>
      <c r="V136" s="19" t="n">
        <f aca="false">AY135</f>
        <v>3.11671304651309</v>
      </c>
      <c r="W136" s="19" t="n">
        <f aca="false">AZ135</f>
        <v>17.5</v>
      </c>
      <c r="X136" s="19" t="n">
        <f aca="false">BA135</f>
        <v>10.5</v>
      </c>
      <c r="Y136" s="19" t="n">
        <f aca="false">BB135</f>
        <v>7</v>
      </c>
      <c r="Z136" s="19" t="n">
        <f aca="false">BC135</f>
        <v>7</v>
      </c>
      <c r="AA136" s="19" t="n">
        <f aca="false">MIN(T136,MAX(0,S136-(0)))</f>
        <v>0</v>
      </c>
      <c r="AB136" s="19" t="n">
        <f aca="false">MIN(U136,MAX(0,S136-(T136)))</f>
        <v>0</v>
      </c>
      <c r="AC136" s="19" t="n">
        <f aca="false">MIN(V136,MAX(0,S136-(T136+U136)))</f>
        <v>0.733007426896726</v>
      </c>
      <c r="AD136" s="19" t="n">
        <f aca="false">MIN(W136,MAX(0,S136-(T136+U136+V136)))</f>
        <v>0</v>
      </c>
      <c r="AE136" s="19" t="n">
        <f aca="false">MIN(X136,MAX(0,S136-(T136+U136+V136+W136)))</f>
        <v>0</v>
      </c>
      <c r="AF136" s="19" t="n">
        <f aca="false">MIN(Y136,MAX(0,S136-(T136+U136+V136+W136+X136)))</f>
        <v>0</v>
      </c>
      <c r="AG136" s="19" t="n">
        <f aca="false">MIN(Z136,MAX(0,S136-(T136+U136+V136+W136+X136+Y136)))</f>
        <v>0</v>
      </c>
      <c r="AH136" s="19" t="n">
        <f aca="false">T136-AA136</f>
        <v>0</v>
      </c>
      <c r="AI136" s="19" t="n">
        <f aca="false">U136-AB136</f>
        <v>0</v>
      </c>
      <c r="AJ136" s="19" t="n">
        <f aca="false">V136-AC136</f>
        <v>2.38370561961636</v>
      </c>
      <c r="AK136" s="19" t="n">
        <f aca="false">W136-AD136</f>
        <v>17.5</v>
      </c>
      <c r="AL136" s="19" t="n">
        <f aca="false">X136-AE136</f>
        <v>10.5</v>
      </c>
      <c r="AM136" s="19" t="n">
        <f aca="false">Y136-AF136</f>
        <v>7</v>
      </c>
      <c r="AN136" s="19" t="n">
        <f aca="false">Z136-AG136</f>
        <v>7</v>
      </c>
      <c r="AO136" s="19" t="n">
        <f aca="false">M136-Q136</f>
        <v>0</v>
      </c>
      <c r="AP136" s="19" t="n">
        <f aca="false">MIN(AH136,MAX(0,AO136-(AI136+AJ136+AK136+AL136+AM136+AN136)))</f>
        <v>0</v>
      </c>
      <c r="AQ136" s="19" t="n">
        <f aca="false">MIN(AI136,MAX(0,AO136-(AJ136+AK136+AL136+AM136+AN136)))</f>
        <v>0</v>
      </c>
      <c r="AR136" s="19" t="n">
        <f aca="false">MIN(AJ136,MAX(0,AO136-(AK136+AL136+AM136+AN136)))</f>
        <v>0</v>
      </c>
      <c r="AS136" s="19" t="n">
        <f aca="false">MIN(AK136,MAX(0,AO136-(AL136+AM136+AN136)))</f>
        <v>0</v>
      </c>
      <c r="AT136" s="19" t="n">
        <f aca="false">MIN(AL136,MAX(0,AO136-(AM136+AN136)))</f>
        <v>0</v>
      </c>
      <c r="AU136" s="19" t="n">
        <f aca="false">MIN(AM136,MAX(0,AO136-(AN136)))</f>
        <v>0</v>
      </c>
      <c r="AV136" s="19" t="n">
        <f aca="false">MIN(AN136,MAX(0,AO136-(0)))</f>
        <v>0</v>
      </c>
      <c r="AW136" s="19" t="n">
        <f aca="false">AH136-AP136</f>
        <v>0</v>
      </c>
      <c r="AX136" s="19" t="n">
        <f aca="false">AI136-AQ136</f>
        <v>0</v>
      </c>
      <c r="AY136" s="19" t="n">
        <f aca="false">AJ136-AR136</f>
        <v>2.38370561961636</v>
      </c>
      <c r="AZ136" s="19" t="n">
        <f aca="false">AK136-AS136</f>
        <v>17.5</v>
      </c>
      <c r="BA136" s="19" t="n">
        <f aca="false">AL136-AT136</f>
        <v>10.5</v>
      </c>
      <c r="BB136" s="19" t="n">
        <f aca="false">AM136-AU136</f>
        <v>7</v>
      </c>
      <c r="BC136" s="19" t="n">
        <f aca="false">AN136-AV136</f>
        <v>7</v>
      </c>
    </row>
    <row r="137" customFormat="false" ht="15" hidden="false" customHeight="false" outlineLevel="0" collapsed="false">
      <c r="B137" s="18" t="n">
        <v>133</v>
      </c>
      <c r="C137" s="18" t="n">
        <f aca="false">RM_TERM-B137+1</f>
        <v>228</v>
      </c>
      <c r="D137" s="19" t="n">
        <f aca="false">K136</f>
        <v>44.3837056196163</v>
      </c>
      <c r="E137" s="19" t="n">
        <f aca="false">D137*(1-(1-RM_CDR)^(1/12))</f>
        <v>0.037157033458616</v>
      </c>
      <c r="F137" s="19" t="n">
        <f aca="false">D137-E137</f>
        <v>44.3465485861576</v>
      </c>
      <c r="G137" s="19" t="n">
        <f aca="false">IF(F137&gt;0,F137*(RM_WAC/12)/(1-(1+RM_WAC/12)^(-C137)),0)</f>
        <v>0.36278057347858</v>
      </c>
      <c r="H137" s="19" t="n">
        <f aca="false">F137*RM_WAC/12</f>
        <v>0.273470382947972</v>
      </c>
      <c r="I137" s="19" t="n">
        <f aca="false">G137-H137+IF(C137&lt;=1,(F137-(G137-H137)-J137),0)</f>
        <v>0.089310190530608</v>
      </c>
      <c r="J137" s="19" t="n">
        <f aca="false">(F137-(G137-H137))*(1-(1-RM_CPR)^(1/12))</f>
        <v>0.595346025789625</v>
      </c>
      <c r="K137" s="19" t="n">
        <f aca="false">IF(C137&lt;=1,0,(F137-(G137-H137)-J137))</f>
        <v>43.6618923698374</v>
      </c>
      <c r="L137" s="19" t="n">
        <f aca="false">E137*(1-RM_SEV)</f>
        <v>0.0260099234210312</v>
      </c>
      <c r="M137" s="19" t="n">
        <f aca="false">E137-L137</f>
        <v>0.0111471100375848</v>
      </c>
      <c r="N137" s="19" t="n">
        <f aca="false">H137-D137*(RM_SERV+RM_TR)/12</f>
        <v>0.263853913397055</v>
      </c>
      <c r="O137" s="19" t="n">
        <f aca="false">T137*RM_A1_CP/12+U137*RM_A2_CP/12+V137*RM_A3_CP/12+W137*RM_M1_CP/12+X137*RM_B1_CP/12+Y137*RM_B2_CP/12+Z137*RM_B3_CP/12</f>
        <v>0.225232479034685</v>
      </c>
      <c r="P137" s="19" t="n">
        <f aca="false">MAX(0,N137-O137)</f>
        <v>0.0386214343623707</v>
      </c>
      <c r="Q137" s="19" t="n">
        <f aca="false">MIN(P137,M137)</f>
        <v>0.0111471100375848</v>
      </c>
      <c r="R137" s="19" t="n">
        <f aca="false">P137-Q137</f>
        <v>0.0274743243247859</v>
      </c>
      <c r="S137" s="19" t="n">
        <f aca="false">I137+J137+L137+Q137</f>
        <v>0.721813249778849</v>
      </c>
      <c r="T137" s="19" t="n">
        <f aca="false">AW136</f>
        <v>0</v>
      </c>
      <c r="U137" s="19" t="n">
        <f aca="false">AX136</f>
        <v>0</v>
      </c>
      <c r="V137" s="19" t="n">
        <f aca="false">AY136</f>
        <v>2.38370561961636</v>
      </c>
      <c r="W137" s="19" t="n">
        <f aca="false">AZ136</f>
        <v>17.5</v>
      </c>
      <c r="X137" s="19" t="n">
        <f aca="false">BA136</f>
        <v>10.5</v>
      </c>
      <c r="Y137" s="19" t="n">
        <f aca="false">BB136</f>
        <v>7</v>
      </c>
      <c r="Z137" s="19" t="n">
        <f aca="false">BC136</f>
        <v>7</v>
      </c>
      <c r="AA137" s="19" t="n">
        <f aca="false">MIN(T137,MAX(0,S137-(0)))</f>
        <v>0</v>
      </c>
      <c r="AB137" s="19" t="n">
        <f aca="false">MIN(U137,MAX(0,S137-(T137)))</f>
        <v>0</v>
      </c>
      <c r="AC137" s="19" t="n">
        <f aca="false">MIN(V137,MAX(0,S137-(T137+U137)))</f>
        <v>0.721813249778849</v>
      </c>
      <c r="AD137" s="19" t="n">
        <f aca="false">MIN(W137,MAX(0,S137-(T137+U137+V137)))</f>
        <v>0</v>
      </c>
      <c r="AE137" s="19" t="n">
        <f aca="false">MIN(X137,MAX(0,S137-(T137+U137+V137+W137)))</f>
        <v>0</v>
      </c>
      <c r="AF137" s="19" t="n">
        <f aca="false">MIN(Y137,MAX(0,S137-(T137+U137+V137+W137+X137)))</f>
        <v>0</v>
      </c>
      <c r="AG137" s="19" t="n">
        <f aca="false">MIN(Z137,MAX(0,S137-(T137+U137+V137+W137+X137+Y137)))</f>
        <v>0</v>
      </c>
      <c r="AH137" s="19" t="n">
        <f aca="false">T137-AA137</f>
        <v>0</v>
      </c>
      <c r="AI137" s="19" t="n">
        <f aca="false">U137-AB137</f>
        <v>0</v>
      </c>
      <c r="AJ137" s="19" t="n">
        <f aca="false">V137-AC137</f>
        <v>1.66189236983751</v>
      </c>
      <c r="AK137" s="19" t="n">
        <f aca="false">W137-AD137</f>
        <v>17.5</v>
      </c>
      <c r="AL137" s="19" t="n">
        <f aca="false">X137-AE137</f>
        <v>10.5</v>
      </c>
      <c r="AM137" s="19" t="n">
        <f aca="false">Y137-AF137</f>
        <v>7</v>
      </c>
      <c r="AN137" s="19" t="n">
        <f aca="false">Z137-AG137</f>
        <v>7</v>
      </c>
      <c r="AO137" s="19" t="n">
        <f aca="false">M137-Q137</f>
        <v>0</v>
      </c>
      <c r="AP137" s="19" t="n">
        <f aca="false">MIN(AH137,MAX(0,AO137-(AI137+AJ137+AK137+AL137+AM137+AN137)))</f>
        <v>0</v>
      </c>
      <c r="AQ137" s="19" t="n">
        <f aca="false">MIN(AI137,MAX(0,AO137-(AJ137+AK137+AL137+AM137+AN137)))</f>
        <v>0</v>
      </c>
      <c r="AR137" s="19" t="n">
        <f aca="false">MIN(AJ137,MAX(0,AO137-(AK137+AL137+AM137+AN137)))</f>
        <v>0</v>
      </c>
      <c r="AS137" s="19" t="n">
        <f aca="false">MIN(AK137,MAX(0,AO137-(AL137+AM137+AN137)))</f>
        <v>0</v>
      </c>
      <c r="AT137" s="19" t="n">
        <f aca="false">MIN(AL137,MAX(0,AO137-(AM137+AN137)))</f>
        <v>0</v>
      </c>
      <c r="AU137" s="19" t="n">
        <f aca="false">MIN(AM137,MAX(0,AO137-(AN137)))</f>
        <v>0</v>
      </c>
      <c r="AV137" s="19" t="n">
        <f aca="false">MIN(AN137,MAX(0,AO137-(0)))</f>
        <v>0</v>
      </c>
      <c r="AW137" s="19" t="n">
        <f aca="false">AH137-AP137</f>
        <v>0</v>
      </c>
      <c r="AX137" s="19" t="n">
        <f aca="false">AI137-AQ137</f>
        <v>0</v>
      </c>
      <c r="AY137" s="19" t="n">
        <f aca="false">AJ137-AR137</f>
        <v>1.66189236983751</v>
      </c>
      <c r="AZ137" s="19" t="n">
        <f aca="false">AK137-AS137</f>
        <v>17.5</v>
      </c>
      <c r="BA137" s="19" t="n">
        <f aca="false">AL137-AT137</f>
        <v>10.5</v>
      </c>
      <c r="BB137" s="19" t="n">
        <f aca="false">AM137-AU137</f>
        <v>7</v>
      </c>
      <c r="BC137" s="19" t="n">
        <f aca="false">AN137-AV137</f>
        <v>7</v>
      </c>
    </row>
    <row r="138" customFormat="false" ht="15" hidden="false" customHeight="false" outlineLevel="0" collapsed="false">
      <c r="B138" s="18" t="n">
        <v>134</v>
      </c>
      <c r="C138" s="18" t="n">
        <f aca="false">RM_TERM-B138+1</f>
        <v>227</v>
      </c>
      <c r="D138" s="19" t="n">
        <f aca="false">K137</f>
        <v>43.6618923698374</v>
      </c>
      <c r="E138" s="19" t="n">
        <f aca="false">D138*(1-(1-RM_CDR)^(1/12))</f>
        <v>0.0365527477483879</v>
      </c>
      <c r="F138" s="19" t="n">
        <f aca="false">D138-E138</f>
        <v>43.625339622089</v>
      </c>
      <c r="G138" s="19" t="n">
        <f aca="false">IF(F138&gt;0,F138*(RM_WAC/12)/(1-(1+RM_WAC/12)^(-C138)),0)</f>
        <v>0.357600842258225</v>
      </c>
      <c r="H138" s="19" t="n">
        <f aca="false">F138*RM_WAC/12</f>
        <v>0.269022927669549</v>
      </c>
      <c r="I138" s="19" t="n">
        <f aca="false">G138-H138+IF(C138&lt;=1,(F138-(G138-H138)-J138),0)</f>
        <v>0.088577914588676</v>
      </c>
      <c r="J138" s="19" t="n">
        <f aca="false">(F138-(G138-H138))*(1-(1-RM_CPR)^(1/12))</f>
        <v>0.585654211557658</v>
      </c>
      <c r="K138" s="19" t="n">
        <f aca="false">IF(C138&lt;=1,0,(F138-(G138-H138)-J138))</f>
        <v>42.9511074959427</v>
      </c>
      <c r="L138" s="19" t="n">
        <f aca="false">E138*(1-RM_SEV)</f>
        <v>0.0255869234238715</v>
      </c>
      <c r="M138" s="19" t="n">
        <f aca="false">E138-L138</f>
        <v>0.0109658243245164</v>
      </c>
      <c r="N138" s="19" t="n">
        <f aca="false">H138-D138*(RM_SERV+RM_TR)/12</f>
        <v>0.259562850989417</v>
      </c>
      <c r="O138" s="19" t="n">
        <f aca="false">T138*RM_A1_CP/12+U138*RM_A2_CP/12+V138*RM_A3_CP/12+W138*RM_M1_CP/12+X138*RM_B1_CP/12+Y138*RM_B2_CP/12+Z138*RM_B3_CP/12</f>
        <v>0.221503110577494</v>
      </c>
      <c r="P138" s="19" t="n">
        <f aca="false">MAX(0,N138-O138)</f>
        <v>0.0380597404119236</v>
      </c>
      <c r="Q138" s="19" t="n">
        <f aca="false">MIN(P138,M138)</f>
        <v>0.0109658243245164</v>
      </c>
      <c r="R138" s="19" t="n">
        <f aca="false">P138-Q138</f>
        <v>0.0270939160874073</v>
      </c>
      <c r="S138" s="19" t="n">
        <f aca="false">I138+J138+L138+Q138</f>
        <v>0.710784873894722</v>
      </c>
      <c r="T138" s="19" t="n">
        <f aca="false">AW137</f>
        <v>0</v>
      </c>
      <c r="U138" s="19" t="n">
        <f aca="false">AX137</f>
        <v>0</v>
      </c>
      <c r="V138" s="19" t="n">
        <f aca="false">AY137</f>
        <v>1.66189236983751</v>
      </c>
      <c r="W138" s="19" t="n">
        <f aca="false">AZ137</f>
        <v>17.5</v>
      </c>
      <c r="X138" s="19" t="n">
        <f aca="false">BA137</f>
        <v>10.5</v>
      </c>
      <c r="Y138" s="19" t="n">
        <f aca="false">BB137</f>
        <v>7</v>
      </c>
      <c r="Z138" s="19" t="n">
        <f aca="false">BC137</f>
        <v>7</v>
      </c>
      <c r="AA138" s="19" t="n">
        <f aca="false">MIN(T138,MAX(0,S138-(0)))</f>
        <v>0</v>
      </c>
      <c r="AB138" s="19" t="n">
        <f aca="false">MIN(U138,MAX(0,S138-(T138)))</f>
        <v>0</v>
      </c>
      <c r="AC138" s="19" t="n">
        <f aca="false">MIN(V138,MAX(0,S138-(T138+U138)))</f>
        <v>0.710784873894722</v>
      </c>
      <c r="AD138" s="19" t="n">
        <f aca="false">MIN(W138,MAX(0,S138-(T138+U138+V138)))</f>
        <v>0</v>
      </c>
      <c r="AE138" s="19" t="n">
        <f aca="false">MIN(X138,MAX(0,S138-(T138+U138+V138+W138)))</f>
        <v>0</v>
      </c>
      <c r="AF138" s="19" t="n">
        <f aca="false">MIN(Y138,MAX(0,S138-(T138+U138+V138+W138+X138)))</f>
        <v>0</v>
      </c>
      <c r="AG138" s="19" t="n">
        <f aca="false">MIN(Z138,MAX(0,S138-(T138+U138+V138+W138+X138+Y138)))</f>
        <v>0</v>
      </c>
      <c r="AH138" s="19" t="n">
        <f aca="false">T138-AA138</f>
        <v>0</v>
      </c>
      <c r="AI138" s="19" t="n">
        <f aca="false">U138-AB138</f>
        <v>0</v>
      </c>
      <c r="AJ138" s="19" t="n">
        <f aca="false">V138-AC138</f>
        <v>0.951107495942789</v>
      </c>
      <c r="AK138" s="19" t="n">
        <f aca="false">W138-AD138</f>
        <v>17.5</v>
      </c>
      <c r="AL138" s="19" t="n">
        <f aca="false">X138-AE138</f>
        <v>10.5</v>
      </c>
      <c r="AM138" s="19" t="n">
        <f aca="false">Y138-AF138</f>
        <v>7</v>
      </c>
      <c r="AN138" s="19" t="n">
        <f aca="false">Z138-AG138</f>
        <v>7</v>
      </c>
      <c r="AO138" s="19" t="n">
        <f aca="false">M138-Q138</f>
        <v>0</v>
      </c>
      <c r="AP138" s="19" t="n">
        <f aca="false">MIN(AH138,MAX(0,AO138-(AI138+AJ138+AK138+AL138+AM138+AN138)))</f>
        <v>0</v>
      </c>
      <c r="AQ138" s="19" t="n">
        <f aca="false">MIN(AI138,MAX(0,AO138-(AJ138+AK138+AL138+AM138+AN138)))</f>
        <v>0</v>
      </c>
      <c r="AR138" s="19" t="n">
        <f aca="false">MIN(AJ138,MAX(0,AO138-(AK138+AL138+AM138+AN138)))</f>
        <v>0</v>
      </c>
      <c r="AS138" s="19" t="n">
        <f aca="false">MIN(AK138,MAX(0,AO138-(AL138+AM138+AN138)))</f>
        <v>0</v>
      </c>
      <c r="AT138" s="19" t="n">
        <f aca="false">MIN(AL138,MAX(0,AO138-(AM138+AN138)))</f>
        <v>0</v>
      </c>
      <c r="AU138" s="19" t="n">
        <f aca="false">MIN(AM138,MAX(0,AO138-(AN138)))</f>
        <v>0</v>
      </c>
      <c r="AV138" s="19" t="n">
        <f aca="false">MIN(AN138,MAX(0,AO138-(0)))</f>
        <v>0</v>
      </c>
      <c r="AW138" s="19" t="n">
        <f aca="false">AH138-AP138</f>
        <v>0</v>
      </c>
      <c r="AX138" s="19" t="n">
        <f aca="false">AI138-AQ138</f>
        <v>0</v>
      </c>
      <c r="AY138" s="19" t="n">
        <f aca="false">AJ138-AR138</f>
        <v>0.951107495942789</v>
      </c>
      <c r="AZ138" s="19" t="n">
        <f aca="false">AK138-AS138</f>
        <v>17.5</v>
      </c>
      <c r="BA138" s="19" t="n">
        <f aca="false">AL138-AT138</f>
        <v>10.5</v>
      </c>
      <c r="BB138" s="19" t="n">
        <f aca="false">AM138-AU138</f>
        <v>7</v>
      </c>
      <c r="BC138" s="19" t="n">
        <f aca="false">AN138-AV138</f>
        <v>7</v>
      </c>
    </row>
    <row r="139" customFormat="false" ht="15" hidden="false" customHeight="false" outlineLevel="0" collapsed="false">
      <c r="B139" s="18" t="n">
        <v>135</v>
      </c>
      <c r="C139" s="18" t="n">
        <f aca="false">RM_TERM-B139+1</f>
        <v>226</v>
      </c>
      <c r="D139" s="19" t="n">
        <f aca="false">K138</f>
        <v>42.9511074959427</v>
      </c>
      <c r="E139" s="19" t="n">
        <f aca="false">D139*(1-(1-RM_CDR)^(1/12))</f>
        <v>0.0359576947447578</v>
      </c>
      <c r="F139" s="19" t="n">
        <f aca="false">D139-E139</f>
        <v>42.9151498011979</v>
      </c>
      <c r="G139" s="19" t="n">
        <f aca="false">IF(F139&gt;0,F139*(RM_WAC/12)/(1-(1+RM_WAC/12)^(-C139)),0)</f>
        <v>0.352495066529085</v>
      </c>
      <c r="H139" s="19" t="n">
        <f aca="false">F139*RM_WAC/12</f>
        <v>0.264643423774054</v>
      </c>
      <c r="I139" s="19" t="n">
        <f aca="false">G139-H139+IF(C139&lt;=1,(F139-(G139-H139)-J139),0)</f>
        <v>0.0878516427550316</v>
      </c>
      <c r="J139" s="19" t="n">
        <f aca="false">(F139-(G139-H139))*(1-(1-RM_CPR)^(1/12))</f>
        <v>0.576110545488885</v>
      </c>
      <c r="K139" s="19" t="n">
        <f aca="false">IF(C139&lt;=1,0,(F139-(G139-H139)-J139))</f>
        <v>42.251187612954</v>
      </c>
      <c r="L139" s="19" t="n">
        <f aca="false">E139*(1-RM_SEV)</f>
        <v>0.0251703863213305</v>
      </c>
      <c r="M139" s="19" t="n">
        <f aca="false">E139-L139</f>
        <v>0.0107873084234273</v>
      </c>
      <c r="N139" s="19" t="n">
        <f aca="false">H139-D139*(RM_SERV+RM_TR)/12</f>
        <v>0.255337350483266</v>
      </c>
      <c r="O139" s="19" t="n">
        <f aca="false">T139*RM_A1_CP/12+U139*RM_A2_CP/12+V139*RM_A3_CP/12+W139*RM_M1_CP/12+X139*RM_B1_CP/12+Y139*RM_B2_CP/12+Z139*RM_B3_CP/12</f>
        <v>0.217830722062371</v>
      </c>
      <c r="P139" s="19" t="n">
        <f aca="false">MAX(0,N139-O139)</f>
        <v>0.0375066284208951</v>
      </c>
      <c r="Q139" s="19" t="n">
        <f aca="false">MIN(P139,M139)</f>
        <v>0.0107873084234273</v>
      </c>
      <c r="R139" s="19" t="n">
        <f aca="false">P139-Q139</f>
        <v>0.0267193199974678</v>
      </c>
      <c r="S139" s="19" t="n">
        <f aca="false">I139+J139+L139+Q139</f>
        <v>0.699919882988674</v>
      </c>
      <c r="T139" s="19" t="n">
        <f aca="false">AW138</f>
        <v>0</v>
      </c>
      <c r="U139" s="19" t="n">
        <f aca="false">AX138</f>
        <v>0</v>
      </c>
      <c r="V139" s="19" t="n">
        <f aca="false">AY138</f>
        <v>0.951107495942789</v>
      </c>
      <c r="W139" s="19" t="n">
        <f aca="false">AZ138</f>
        <v>17.5</v>
      </c>
      <c r="X139" s="19" t="n">
        <f aca="false">BA138</f>
        <v>10.5</v>
      </c>
      <c r="Y139" s="19" t="n">
        <f aca="false">BB138</f>
        <v>7</v>
      </c>
      <c r="Z139" s="19" t="n">
        <f aca="false">BC138</f>
        <v>7</v>
      </c>
      <c r="AA139" s="19" t="n">
        <f aca="false">MIN(T139,MAX(0,S139-(0)))</f>
        <v>0</v>
      </c>
      <c r="AB139" s="19" t="n">
        <f aca="false">MIN(U139,MAX(0,S139-(T139)))</f>
        <v>0</v>
      </c>
      <c r="AC139" s="19" t="n">
        <f aca="false">MIN(V139,MAX(0,S139-(T139+U139)))</f>
        <v>0.699919882988674</v>
      </c>
      <c r="AD139" s="19" t="n">
        <f aca="false">MIN(W139,MAX(0,S139-(T139+U139+V139)))</f>
        <v>0</v>
      </c>
      <c r="AE139" s="19" t="n">
        <f aca="false">MIN(X139,MAX(0,S139-(T139+U139+V139+W139)))</f>
        <v>0</v>
      </c>
      <c r="AF139" s="19" t="n">
        <f aca="false">MIN(Y139,MAX(0,S139-(T139+U139+V139+W139+X139)))</f>
        <v>0</v>
      </c>
      <c r="AG139" s="19" t="n">
        <f aca="false">MIN(Z139,MAX(0,S139-(T139+U139+V139+W139+X139+Y139)))</f>
        <v>0</v>
      </c>
      <c r="AH139" s="19" t="n">
        <f aca="false">T139-AA139</f>
        <v>0</v>
      </c>
      <c r="AI139" s="19" t="n">
        <f aca="false">U139-AB139</f>
        <v>0</v>
      </c>
      <c r="AJ139" s="19" t="n">
        <f aca="false">V139-AC139</f>
        <v>0.251187612954115</v>
      </c>
      <c r="AK139" s="19" t="n">
        <f aca="false">W139-AD139</f>
        <v>17.5</v>
      </c>
      <c r="AL139" s="19" t="n">
        <f aca="false">X139-AE139</f>
        <v>10.5</v>
      </c>
      <c r="AM139" s="19" t="n">
        <f aca="false">Y139-AF139</f>
        <v>7</v>
      </c>
      <c r="AN139" s="19" t="n">
        <f aca="false">Z139-AG139</f>
        <v>7</v>
      </c>
      <c r="AO139" s="19" t="n">
        <f aca="false">M139-Q139</f>
        <v>0</v>
      </c>
      <c r="AP139" s="19" t="n">
        <f aca="false">MIN(AH139,MAX(0,AO139-(AI139+AJ139+AK139+AL139+AM139+AN139)))</f>
        <v>0</v>
      </c>
      <c r="AQ139" s="19" t="n">
        <f aca="false">MIN(AI139,MAX(0,AO139-(AJ139+AK139+AL139+AM139+AN139)))</f>
        <v>0</v>
      </c>
      <c r="AR139" s="19" t="n">
        <f aca="false">MIN(AJ139,MAX(0,AO139-(AK139+AL139+AM139+AN139)))</f>
        <v>0</v>
      </c>
      <c r="AS139" s="19" t="n">
        <f aca="false">MIN(AK139,MAX(0,AO139-(AL139+AM139+AN139)))</f>
        <v>0</v>
      </c>
      <c r="AT139" s="19" t="n">
        <f aca="false">MIN(AL139,MAX(0,AO139-(AM139+AN139)))</f>
        <v>0</v>
      </c>
      <c r="AU139" s="19" t="n">
        <f aca="false">MIN(AM139,MAX(0,AO139-(AN139)))</f>
        <v>0</v>
      </c>
      <c r="AV139" s="19" t="n">
        <f aca="false">MIN(AN139,MAX(0,AO139-(0)))</f>
        <v>0</v>
      </c>
      <c r="AW139" s="19" t="n">
        <f aca="false">AH139-AP139</f>
        <v>0</v>
      </c>
      <c r="AX139" s="19" t="n">
        <f aca="false">AI139-AQ139</f>
        <v>0</v>
      </c>
      <c r="AY139" s="19" t="n">
        <f aca="false">AJ139-AR139</f>
        <v>0.251187612954115</v>
      </c>
      <c r="AZ139" s="19" t="n">
        <f aca="false">AK139-AS139</f>
        <v>17.5</v>
      </c>
      <c r="BA139" s="19" t="n">
        <f aca="false">AL139-AT139</f>
        <v>10.5</v>
      </c>
      <c r="BB139" s="19" t="n">
        <f aca="false">AM139-AU139</f>
        <v>7</v>
      </c>
      <c r="BC139" s="19" t="n">
        <f aca="false">AN139-AV139</f>
        <v>7</v>
      </c>
    </row>
    <row r="140" customFormat="false" ht="15" hidden="false" customHeight="false" outlineLevel="0" collapsed="false">
      <c r="B140" s="18" t="n">
        <v>136</v>
      </c>
      <c r="C140" s="18" t="n">
        <f aca="false">RM_TERM-B140+1</f>
        <v>225</v>
      </c>
      <c r="D140" s="19" t="n">
        <f aca="false">K139</f>
        <v>42.251187612954</v>
      </c>
      <c r="E140" s="19" t="n">
        <f aca="false">D140*(1-(1-RM_CDR)^(1/12))</f>
        <v>0.0353717376655214</v>
      </c>
      <c r="F140" s="19" t="n">
        <f aca="false">D140-E140</f>
        <v>42.2158158752885</v>
      </c>
      <c r="G140" s="19" t="n">
        <f aca="false">IF(F140&gt;0,F140*(RM_WAC/12)/(1-(1+RM_WAC/12)^(-C140)),0)</f>
        <v>0.347462190364812</v>
      </c>
      <c r="H140" s="19" t="n">
        <f aca="false">F140*RM_WAC/12</f>
        <v>0.260330864564279</v>
      </c>
      <c r="I140" s="19" t="n">
        <f aca="false">G140-H140+IF(C140&lt;=1,(F140-(G140-H140)-J140),0)</f>
        <v>0.0871313258005327</v>
      </c>
      <c r="J140" s="19" t="n">
        <f aca="false">(F140-(G140-H140))*(1-(1-RM_CPR)^(1/12))</f>
        <v>0.566712832239453</v>
      </c>
      <c r="K140" s="19" t="n">
        <f aca="false">IF(C140&lt;=1,0,(F140-(G140-H140)-J140))</f>
        <v>41.5619717172485</v>
      </c>
      <c r="L140" s="19" t="n">
        <f aca="false">E140*(1-RM_SEV)</f>
        <v>0.024760216365865</v>
      </c>
      <c r="M140" s="19" t="n">
        <f aca="false">E140-L140</f>
        <v>0.0106115212996564</v>
      </c>
      <c r="N140" s="19" t="n">
        <f aca="false">H140-D140*(RM_SERV+RM_TR)/12</f>
        <v>0.251176440581472</v>
      </c>
      <c r="O140" s="19" t="n">
        <f aca="false">T140*RM_A1_CP/12+U140*RM_A2_CP/12+V140*RM_A3_CP/12+W140*RM_M1_CP/12+X140*RM_B1_CP/12+Y140*RM_B2_CP/12+Z140*RM_B3_CP/12</f>
        <v>0.214214469333596</v>
      </c>
      <c r="P140" s="19" t="n">
        <f aca="false">MAX(0,N140-O140)</f>
        <v>0.036961971247876</v>
      </c>
      <c r="Q140" s="19" t="n">
        <f aca="false">MIN(P140,M140)</f>
        <v>0.0106115212996564</v>
      </c>
      <c r="R140" s="19" t="n">
        <f aca="false">P140-Q140</f>
        <v>0.0263504499482196</v>
      </c>
      <c r="S140" s="19" t="n">
        <f aca="false">I140+J140+L140+Q140</f>
        <v>0.689215895705507</v>
      </c>
      <c r="T140" s="19" t="n">
        <f aca="false">AW139</f>
        <v>0</v>
      </c>
      <c r="U140" s="19" t="n">
        <f aca="false">AX139</f>
        <v>0</v>
      </c>
      <c r="V140" s="19" t="n">
        <f aca="false">AY139</f>
        <v>0.251187612954115</v>
      </c>
      <c r="W140" s="19" t="n">
        <f aca="false">AZ139</f>
        <v>17.5</v>
      </c>
      <c r="X140" s="19" t="n">
        <f aca="false">BA139</f>
        <v>10.5</v>
      </c>
      <c r="Y140" s="19" t="n">
        <f aca="false">BB139</f>
        <v>7</v>
      </c>
      <c r="Z140" s="19" t="n">
        <f aca="false">BC139</f>
        <v>7</v>
      </c>
      <c r="AA140" s="19" t="n">
        <f aca="false">MIN(T140,MAX(0,S140-(0)))</f>
        <v>0</v>
      </c>
      <c r="AB140" s="19" t="n">
        <f aca="false">MIN(U140,MAX(0,S140-(T140)))</f>
        <v>0</v>
      </c>
      <c r="AC140" s="19" t="n">
        <f aca="false">MIN(V140,MAX(0,S140-(T140+U140)))</f>
        <v>0.251187612954115</v>
      </c>
      <c r="AD140" s="19" t="n">
        <f aca="false">MIN(W140,MAX(0,S140-(T140+U140+V140)))</f>
        <v>0.438028282751392</v>
      </c>
      <c r="AE140" s="19" t="n">
        <f aca="false">MIN(X140,MAX(0,S140-(T140+U140+V140+W140)))</f>
        <v>0</v>
      </c>
      <c r="AF140" s="19" t="n">
        <f aca="false">MIN(Y140,MAX(0,S140-(T140+U140+V140+W140+X140)))</f>
        <v>0</v>
      </c>
      <c r="AG140" s="19" t="n">
        <f aca="false">MIN(Z140,MAX(0,S140-(T140+U140+V140+W140+X140+Y140)))</f>
        <v>0</v>
      </c>
      <c r="AH140" s="19" t="n">
        <f aca="false">T140-AA140</f>
        <v>0</v>
      </c>
      <c r="AI140" s="19" t="n">
        <f aca="false">U140-AB140</f>
        <v>0</v>
      </c>
      <c r="AJ140" s="19" t="n">
        <f aca="false">V140-AC140</f>
        <v>0</v>
      </c>
      <c r="AK140" s="19" t="n">
        <f aca="false">W140-AD140</f>
        <v>17.0619717172486</v>
      </c>
      <c r="AL140" s="19" t="n">
        <f aca="false">X140-AE140</f>
        <v>10.5</v>
      </c>
      <c r="AM140" s="19" t="n">
        <f aca="false">Y140-AF140</f>
        <v>7</v>
      </c>
      <c r="AN140" s="19" t="n">
        <f aca="false">Z140-AG140</f>
        <v>7</v>
      </c>
      <c r="AO140" s="19" t="n">
        <f aca="false">M140-Q140</f>
        <v>0</v>
      </c>
      <c r="AP140" s="19" t="n">
        <f aca="false">MIN(AH140,MAX(0,AO140-(AI140+AJ140+AK140+AL140+AM140+AN140)))</f>
        <v>0</v>
      </c>
      <c r="AQ140" s="19" t="n">
        <f aca="false">MIN(AI140,MAX(0,AO140-(AJ140+AK140+AL140+AM140+AN140)))</f>
        <v>0</v>
      </c>
      <c r="AR140" s="19" t="n">
        <f aca="false">MIN(AJ140,MAX(0,AO140-(AK140+AL140+AM140+AN140)))</f>
        <v>0</v>
      </c>
      <c r="AS140" s="19" t="n">
        <f aca="false">MIN(AK140,MAX(0,AO140-(AL140+AM140+AN140)))</f>
        <v>0</v>
      </c>
      <c r="AT140" s="19" t="n">
        <f aca="false">MIN(AL140,MAX(0,AO140-(AM140+AN140)))</f>
        <v>0</v>
      </c>
      <c r="AU140" s="19" t="n">
        <f aca="false">MIN(AM140,MAX(0,AO140-(AN140)))</f>
        <v>0</v>
      </c>
      <c r="AV140" s="19" t="n">
        <f aca="false">MIN(AN140,MAX(0,AO140-(0)))</f>
        <v>0</v>
      </c>
      <c r="AW140" s="19" t="n">
        <f aca="false">AH140-AP140</f>
        <v>0</v>
      </c>
      <c r="AX140" s="19" t="n">
        <f aca="false">AI140-AQ140</f>
        <v>0</v>
      </c>
      <c r="AY140" s="19" t="n">
        <f aca="false">AJ140-AR140</f>
        <v>0</v>
      </c>
      <c r="AZ140" s="19" t="n">
        <f aca="false">AK140-AS140</f>
        <v>17.0619717172486</v>
      </c>
      <c r="BA140" s="19" t="n">
        <f aca="false">AL140-AT140</f>
        <v>10.5</v>
      </c>
      <c r="BB140" s="19" t="n">
        <f aca="false">AM140-AU140</f>
        <v>7</v>
      </c>
      <c r="BC140" s="19" t="n">
        <f aca="false">AN140-AV140</f>
        <v>7</v>
      </c>
    </row>
    <row r="141" customFormat="false" ht="15" hidden="false" customHeight="false" outlineLevel="0" collapsed="false">
      <c r="B141" s="18" t="n">
        <v>137</v>
      </c>
      <c r="C141" s="18" t="n">
        <f aca="false">RM_TERM-B141+1</f>
        <v>224</v>
      </c>
      <c r="D141" s="19" t="n">
        <f aca="false">K140</f>
        <v>41.5619717172485</v>
      </c>
      <c r="E141" s="19" t="n">
        <f aca="false">D141*(1-(1-RM_CDR)^(1/12))</f>
        <v>0.0347947417220907</v>
      </c>
      <c r="F141" s="19" t="n">
        <f aca="false">D141-E141</f>
        <v>41.5271769755264</v>
      </c>
      <c r="G141" s="19" t="n">
        <f aca="false">IF(F141&gt;0,F141*(RM_WAC/12)/(1-(1+RM_WAC/12)^(-C141)),0)</f>
        <v>0.342501172915425</v>
      </c>
      <c r="H141" s="19" t="n">
        <f aca="false">F141*RM_WAC/12</f>
        <v>0.256084258015746</v>
      </c>
      <c r="I141" s="19" t="n">
        <f aca="false">G141-H141+IF(C141&lt;=1,(F141-(G141-H141)-J141),0)</f>
        <v>0.0864169148996792</v>
      </c>
      <c r="J141" s="19" t="n">
        <f aca="false">(F141-(G141-H141))*(1-(1-RM_CPR)^(1/12))</f>
        <v>0.557458908467124</v>
      </c>
      <c r="K141" s="19" t="n">
        <f aca="false">IF(C141&lt;=1,0,(F141-(G141-H141)-J141))</f>
        <v>40.8833011521596</v>
      </c>
      <c r="L141" s="19" t="n">
        <f aca="false">E141*(1-RM_SEV)</f>
        <v>0.0243563192054635</v>
      </c>
      <c r="M141" s="19" t="n">
        <f aca="false">E141-L141</f>
        <v>0.0104384225166272</v>
      </c>
      <c r="N141" s="19" t="n">
        <f aca="false">H141-D141*(RM_SERV+RM_TR)/12</f>
        <v>0.247079164143676</v>
      </c>
      <c r="O141" s="19" t="n">
        <f aca="false">T141*RM_A1_CP/12+U141*RM_A2_CP/12+V141*RM_A3_CP/12+W141*RM_M1_CP/12+X141*RM_B1_CP/12+Y141*RM_B2_CP/12+Z141*RM_B3_CP/12</f>
        <v>0.210398004040846</v>
      </c>
      <c r="P141" s="19" t="n">
        <f aca="false">MAX(0,N141-O141)</f>
        <v>0.0366811601028295</v>
      </c>
      <c r="Q141" s="19" t="n">
        <f aca="false">MIN(P141,M141)</f>
        <v>0.0104384225166272</v>
      </c>
      <c r="R141" s="19" t="n">
        <f aca="false">P141-Q141</f>
        <v>0.0262427375862023</v>
      </c>
      <c r="S141" s="19" t="n">
        <f aca="false">I141+J141+L141+Q141</f>
        <v>0.678670565088894</v>
      </c>
      <c r="T141" s="19" t="n">
        <f aca="false">AW140</f>
        <v>0</v>
      </c>
      <c r="U141" s="19" t="n">
        <f aca="false">AX140</f>
        <v>0</v>
      </c>
      <c r="V141" s="19" t="n">
        <f aca="false">AY140</f>
        <v>0</v>
      </c>
      <c r="W141" s="19" t="n">
        <f aca="false">AZ140</f>
        <v>17.0619717172486</v>
      </c>
      <c r="X141" s="19" t="n">
        <f aca="false">BA140</f>
        <v>10.5</v>
      </c>
      <c r="Y141" s="19" t="n">
        <f aca="false">BB140</f>
        <v>7</v>
      </c>
      <c r="Z141" s="19" t="n">
        <f aca="false">BC140</f>
        <v>7</v>
      </c>
      <c r="AA141" s="19" t="n">
        <f aca="false">MIN(T141,MAX(0,S141-(0)))</f>
        <v>0</v>
      </c>
      <c r="AB141" s="19" t="n">
        <f aca="false">MIN(U141,MAX(0,S141-(T141)))</f>
        <v>0</v>
      </c>
      <c r="AC141" s="19" t="n">
        <f aca="false">MIN(V141,MAX(0,S141-(T141+U141)))</f>
        <v>0</v>
      </c>
      <c r="AD141" s="19" t="n">
        <f aca="false">MIN(W141,MAX(0,S141-(T141+U141+V141)))</f>
        <v>0.678670565088894</v>
      </c>
      <c r="AE141" s="19" t="n">
        <f aca="false">MIN(X141,MAX(0,S141-(T141+U141+V141+W141)))</f>
        <v>0</v>
      </c>
      <c r="AF141" s="19" t="n">
        <f aca="false">MIN(Y141,MAX(0,S141-(T141+U141+V141+W141+X141)))</f>
        <v>0</v>
      </c>
      <c r="AG141" s="19" t="n">
        <f aca="false">MIN(Z141,MAX(0,S141-(T141+U141+V141+W141+X141+Y141)))</f>
        <v>0</v>
      </c>
      <c r="AH141" s="19" t="n">
        <f aca="false">T141-AA141</f>
        <v>0</v>
      </c>
      <c r="AI141" s="19" t="n">
        <f aca="false">U141-AB141</f>
        <v>0</v>
      </c>
      <c r="AJ141" s="19" t="n">
        <f aca="false">V141-AC141</f>
        <v>0</v>
      </c>
      <c r="AK141" s="19" t="n">
        <f aca="false">W141-AD141</f>
        <v>16.3833011521597</v>
      </c>
      <c r="AL141" s="19" t="n">
        <f aca="false">X141-AE141</f>
        <v>10.5</v>
      </c>
      <c r="AM141" s="19" t="n">
        <f aca="false">Y141-AF141</f>
        <v>7</v>
      </c>
      <c r="AN141" s="19" t="n">
        <f aca="false">Z141-AG141</f>
        <v>7</v>
      </c>
      <c r="AO141" s="19" t="n">
        <f aca="false">M141-Q141</f>
        <v>0</v>
      </c>
      <c r="AP141" s="19" t="n">
        <f aca="false">MIN(AH141,MAX(0,AO141-(AI141+AJ141+AK141+AL141+AM141+AN141)))</f>
        <v>0</v>
      </c>
      <c r="AQ141" s="19" t="n">
        <f aca="false">MIN(AI141,MAX(0,AO141-(AJ141+AK141+AL141+AM141+AN141)))</f>
        <v>0</v>
      </c>
      <c r="AR141" s="19" t="n">
        <f aca="false">MIN(AJ141,MAX(0,AO141-(AK141+AL141+AM141+AN141)))</f>
        <v>0</v>
      </c>
      <c r="AS141" s="19" t="n">
        <f aca="false">MIN(AK141,MAX(0,AO141-(AL141+AM141+AN141)))</f>
        <v>0</v>
      </c>
      <c r="AT141" s="19" t="n">
        <f aca="false">MIN(AL141,MAX(0,AO141-(AM141+AN141)))</f>
        <v>0</v>
      </c>
      <c r="AU141" s="19" t="n">
        <f aca="false">MIN(AM141,MAX(0,AO141-(AN141)))</f>
        <v>0</v>
      </c>
      <c r="AV141" s="19" t="n">
        <f aca="false">MIN(AN141,MAX(0,AO141-(0)))</f>
        <v>0</v>
      </c>
      <c r="AW141" s="19" t="n">
        <f aca="false">AH141-AP141</f>
        <v>0</v>
      </c>
      <c r="AX141" s="19" t="n">
        <f aca="false">AI141-AQ141</f>
        <v>0</v>
      </c>
      <c r="AY141" s="19" t="n">
        <f aca="false">AJ141-AR141</f>
        <v>0</v>
      </c>
      <c r="AZ141" s="19" t="n">
        <f aca="false">AK141-AS141</f>
        <v>16.3833011521597</v>
      </c>
      <c r="BA141" s="19" t="n">
        <f aca="false">AL141-AT141</f>
        <v>10.5</v>
      </c>
      <c r="BB141" s="19" t="n">
        <f aca="false">AM141-AU141</f>
        <v>7</v>
      </c>
      <c r="BC141" s="19" t="n">
        <f aca="false">AN141-AV141</f>
        <v>7</v>
      </c>
    </row>
    <row r="142" customFormat="false" ht="15" hidden="false" customHeight="false" outlineLevel="0" collapsed="false">
      <c r="B142" s="18" t="n">
        <v>138</v>
      </c>
      <c r="C142" s="18" t="n">
        <f aca="false">RM_TERM-B142+1</f>
        <v>223</v>
      </c>
      <c r="D142" s="19" t="n">
        <f aca="false">K141</f>
        <v>40.8833011521596</v>
      </c>
      <c r="E142" s="19" t="n">
        <f aca="false">D142*(1-(1-RM_CDR)^(1/12))</f>
        <v>0.0342265740906967</v>
      </c>
      <c r="F142" s="19" t="n">
        <f aca="false">D142-E142</f>
        <v>40.8490745780689</v>
      </c>
      <c r="G142" s="19" t="n">
        <f aca="false">IF(F142&gt;0,F142*(RM_WAC/12)/(1-(1+RM_WAC/12)^(-C142)),0)</f>
        <v>0.337610988192061</v>
      </c>
      <c r="H142" s="19" t="n">
        <f aca="false">F142*RM_WAC/12</f>
        <v>0.251902626564758</v>
      </c>
      <c r="I142" s="19" t="n">
        <f aca="false">G142-H142+IF(C142&lt;=1,(F142-(G142-H142)-J142),0)</f>
        <v>0.0857083616273028</v>
      </c>
      <c r="J142" s="19" t="n">
        <f aca="false">(F142-(G142-H142))*(1-(1-RM_CPR)^(1/12))</f>
        <v>0.54834664236898</v>
      </c>
      <c r="K142" s="19" t="n">
        <f aca="false">IF(C142&lt;=1,0,(F142-(G142-H142)-J142))</f>
        <v>40.2150195740726</v>
      </c>
      <c r="L142" s="19" t="n">
        <f aca="false">E142*(1-RM_SEV)</f>
        <v>0.0239586018634877</v>
      </c>
      <c r="M142" s="19" t="n">
        <f aca="false">E142-L142</f>
        <v>0.010267972227209</v>
      </c>
      <c r="N142" s="19" t="n">
        <f aca="false">H142-D142*(RM_SERV+RM_TR)/12</f>
        <v>0.24304457798179</v>
      </c>
      <c r="O142" s="19" t="n">
        <f aca="false">T142*RM_A1_CP/12+U142*RM_A2_CP/12+V142*RM_A3_CP/12+W142*RM_M1_CP/12+X142*RM_B1_CP/12+Y142*RM_B2_CP/12+Z142*RM_B3_CP/12</f>
        <v>0.206495648291585</v>
      </c>
      <c r="P142" s="19" t="n">
        <f aca="false">MAX(0,N142-O142)</f>
        <v>0.0365489296902053</v>
      </c>
      <c r="Q142" s="19" t="n">
        <f aca="false">MIN(P142,M142)</f>
        <v>0.010267972227209</v>
      </c>
      <c r="R142" s="19" t="n">
        <f aca="false">P142-Q142</f>
        <v>0.0262809574629963</v>
      </c>
      <c r="S142" s="19" t="n">
        <f aca="false">I142+J142+L142+Q142</f>
        <v>0.668281578086979</v>
      </c>
      <c r="T142" s="19" t="n">
        <f aca="false">AW141</f>
        <v>0</v>
      </c>
      <c r="U142" s="19" t="n">
        <f aca="false">AX141</f>
        <v>0</v>
      </c>
      <c r="V142" s="19" t="n">
        <f aca="false">AY141</f>
        <v>0</v>
      </c>
      <c r="W142" s="19" t="n">
        <f aca="false">AZ141</f>
        <v>16.3833011521597</v>
      </c>
      <c r="X142" s="19" t="n">
        <f aca="false">BA141</f>
        <v>10.5</v>
      </c>
      <c r="Y142" s="19" t="n">
        <f aca="false">BB141</f>
        <v>7</v>
      </c>
      <c r="Z142" s="19" t="n">
        <f aca="false">BC141</f>
        <v>7</v>
      </c>
      <c r="AA142" s="19" t="n">
        <f aca="false">MIN(T142,MAX(0,S142-(0)))</f>
        <v>0</v>
      </c>
      <c r="AB142" s="19" t="n">
        <f aca="false">MIN(U142,MAX(0,S142-(T142)))</f>
        <v>0</v>
      </c>
      <c r="AC142" s="19" t="n">
        <f aca="false">MIN(V142,MAX(0,S142-(T142+U142)))</f>
        <v>0</v>
      </c>
      <c r="AD142" s="19" t="n">
        <f aca="false">MIN(W142,MAX(0,S142-(T142+U142+V142)))</f>
        <v>0.668281578086979</v>
      </c>
      <c r="AE142" s="19" t="n">
        <f aca="false">MIN(X142,MAX(0,S142-(T142+U142+V142+W142)))</f>
        <v>0</v>
      </c>
      <c r="AF142" s="19" t="n">
        <f aca="false">MIN(Y142,MAX(0,S142-(T142+U142+V142+W142+X142)))</f>
        <v>0</v>
      </c>
      <c r="AG142" s="19" t="n">
        <f aca="false">MIN(Z142,MAX(0,S142-(T142+U142+V142+W142+X142+Y142)))</f>
        <v>0</v>
      </c>
      <c r="AH142" s="19" t="n">
        <f aca="false">T142-AA142</f>
        <v>0</v>
      </c>
      <c r="AI142" s="19" t="n">
        <f aca="false">U142-AB142</f>
        <v>0</v>
      </c>
      <c r="AJ142" s="19" t="n">
        <f aca="false">V142-AC142</f>
        <v>0</v>
      </c>
      <c r="AK142" s="19" t="n">
        <f aca="false">W142-AD142</f>
        <v>15.7150195740727</v>
      </c>
      <c r="AL142" s="19" t="n">
        <f aca="false">X142-AE142</f>
        <v>10.5</v>
      </c>
      <c r="AM142" s="19" t="n">
        <f aca="false">Y142-AF142</f>
        <v>7</v>
      </c>
      <c r="AN142" s="19" t="n">
        <f aca="false">Z142-AG142</f>
        <v>7</v>
      </c>
      <c r="AO142" s="19" t="n">
        <f aca="false">M142-Q142</f>
        <v>0</v>
      </c>
      <c r="AP142" s="19" t="n">
        <f aca="false">MIN(AH142,MAX(0,AO142-(AI142+AJ142+AK142+AL142+AM142+AN142)))</f>
        <v>0</v>
      </c>
      <c r="AQ142" s="19" t="n">
        <f aca="false">MIN(AI142,MAX(0,AO142-(AJ142+AK142+AL142+AM142+AN142)))</f>
        <v>0</v>
      </c>
      <c r="AR142" s="19" t="n">
        <f aca="false">MIN(AJ142,MAX(0,AO142-(AK142+AL142+AM142+AN142)))</f>
        <v>0</v>
      </c>
      <c r="AS142" s="19" t="n">
        <f aca="false">MIN(AK142,MAX(0,AO142-(AL142+AM142+AN142)))</f>
        <v>0</v>
      </c>
      <c r="AT142" s="19" t="n">
        <f aca="false">MIN(AL142,MAX(0,AO142-(AM142+AN142)))</f>
        <v>0</v>
      </c>
      <c r="AU142" s="19" t="n">
        <f aca="false">MIN(AM142,MAX(0,AO142-(AN142)))</f>
        <v>0</v>
      </c>
      <c r="AV142" s="19" t="n">
        <f aca="false">MIN(AN142,MAX(0,AO142-(0)))</f>
        <v>0</v>
      </c>
      <c r="AW142" s="19" t="n">
        <f aca="false">AH142-AP142</f>
        <v>0</v>
      </c>
      <c r="AX142" s="19" t="n">
        <f aca="false">AI142-AQ142</f>
        <v>0</v>
      </c>
      <c r="AY142" s="19" t="n">
        <f aca="false">AJ142-AR142</f>
        <v>0</v>
      </c>
      <c r="AZ142" s="19" t="n">
        <f aca="false">AK142-AS142</f>
        <v>15.7150195740727</v>
      </c>
      <c r="BA142" s="19" t="n">
        <f aca="false">AL142-AT142</f>
        <v>10.5</v>
      </c>
      <c r="BB142" s="19" t="n">
        <f aca="false">AM142-AU142</f>
        <v>7</v>
      </c>
      <c r="BC142" s="19" t="n">
        <f aca="false">AN142-AV142</f>
        <v>7</v>
      </c>
    </row>
    <row r="143" customFormat="false" ht="15" hidden="false" customHeight="false" outlineLevel="0" collapsed="false">
      <c r="B143" s="18" t="n">
        <v>139</v>
      </c>
      <c r="C143" s="18" t="n">
        <f aca="false">RM_TERM-B143+1</f>
        <v>222</v>
      </c>
      <c r="D143" s="19" t="n">
        <f aca="false">K142</f>
        <v>40.2150195740726</v>
      </c>
      <c r="E143" s="19" t="n">
        <f aca="false">D143*(1-(1-RM_CDR)^(1/12))</f>
        <v>0.0336671038840049</v>
      </c>
      <c r="F143" s="19" t="n">
        <f aca="false">D143-E143</f>
        <v>40.1813524701886</v>
      </c>
      <c r="G143" s="19" t="n">
        <f aca="false">IF(F143&gt;0,F143*(RM_WAC/12)/(1-(1+RM_WAC/12)^(-C143)),0)</f>
        <v>0.332790624854781</v>
      </c>
      <c r="H143" s="19" t="n">
        <f aca="false">F143*RM_WAC/12</f>
        <v>0.247785006899496</v>
      </c>
      <c r="I143" s="19" t="n">
        <f aca="false">G143-H143+IF(C143&lt;=1,(F143-(G143-H143)-J143),0)</f>
        <v>0.0850056179552851</v>
      </c>
      <c r="J143" s="19" t="n">
        <f aca="false">(F143-(G143-H143))*(1-(1-RM_CPR)^(1/12))</f>
        <v>0.53937393322576</v>
      </c>
      <c r="K143" s="19" t="n">
        <f aca="false">IF(C143&lt;=1,0,(F143-(G143-H143)-J143))</f>
        <v>39.5569729190076</v>
      </c>
      <c r="L143" s="19" t="n">
        <f aca="false">E143*(1-RM_SEV)</f>
        <v>0.0235669727188034</v>
      </c>
      <c r="M143" s="19" t="n">
        <f aca="false">E143-L143</f>
        <v>0.0101001311652015</v>
      </c>
      <c r="N143" s="19" t="n">
        <f aca="false">H143-D143*(RM_SERV+RM_TR)/12</f>
        <v>0.239071752658447</v>
      </c>
      <c r="O143" s="19" t="n">
        <f aca="false">T143*RM_A1_CP/12+U143*RM_A2_CP/12+V143*RM_A3_CP/12+W143*RM_M1_CP/12+X143*RM_B1_CP/12+Y143*RM_B2_CP/12+Z143*RM_B3_CP/12</f>
        <v>0.202653029217585</v>
      </c>
      <c r="P143" s="19" t="n">
        <f aca="false">MAX(0,N143-O143)</f>
        <v>0.0364187234408624</v>
      </c>
      <c r="Q143" s="19" t="n">
        <f aca="false">MIN(P143,M143)</f>
        <v>0.0101001311652015</v>
      </c>
      <c r="R143" s="19" t="n">
        <f aca="false">P143-Q143</f>
        <v>0.0263185922756609</v>
      </c>
      <c r="S143" s="19" t="n">
        <f aca="false">I143+J143+L143+Q143</f>
        <v>0.65804665506505</v>
      </c>
      <c r="T143" s="19" t="n">
        <f aca="false">AW142</f>
        <v>0</v>
      </c>
      <c r="U143" s="19" t="n">
        <f aca="false">AX142</f>
        <v>0</v>
      </c>
      <c r="V143" s="19" t="n">
        <f aca="false">AY142</f>
        <v>0</v>
      </c>
      <c r="W143" s="19" t="n">
        <f aca="false">AZ142</f>
        <v>15.7150195740727</v>
      </c>
      <c r="X143" s="19" t="n">
        <f aca="false">BA142</f>
        <v>10.5</v>
      </c>
      <c r="Y143" s="19" t="n">
        <f aca="false">BB142</f>
        <v>7</v>
      </c>
      <c r="Z143" s="19" t="n">
        <f aca="false">BC142</f>
        <v>7</v>
      </c>
      <c r="AA143" s="19" t="n">
        <f aca="false">MIN(T143,MAX(0,S143-(0)))</f>
        <v>0</v>
      </c>
      <c r="AB143" s="19" t="n">
        <f aca="false">MIN(U143,MAX(0,S143-(T143)))</f>
        <v>0</v>
      </c>
      <c r="AC143" s="19" t="n">
        <f aca="false">MIN(V143,MAX(0,S143-(T143+U143)))</f>
        <v>0</v>
      </c>
      <c r="AD143" s="19" t="n">
        <f aca="false">MIN(W143,MAX(0,S143-(T143+U143+V143)))</f>
        <v>0.65804665506505</v>
      </c>
      <c r="AE143" s="19" t="n">
        <f aca="false">MIN(X143,MAX(0,S143-(T143+U143+V143+W143)))</f>
        <v>0</v>
      </c>
      <c r="AF143" s="19" t="n">
        <f aca="false">MIN(Y143,MAX(0,S143-(T143+U143+V143+W143+X143)))</f>
        <v>0</v>
      </c>
      <c r="AG143" s="19" t="n">
        <f aca="false">MIN(Z143,MAX(0,S143-(T143+U143+V143+W143+X143+Y143)))</f>
        <v>0</v>
      </c>
      <c r="AH143" s="19" t="n">
        <f aca="false">T143-AA143</f>
        <v>0</v>
      </c>
      <c r="AI143" s="19" t="n">
        <f aca="false">U143-AB143</f>
        <v>0</v>
      </c>
      <c r="AJ143" s="19" t="n">
        <f aca="false">V143-AC143</f>
        <v>0</v>
      </c>
      <c r="AK143" s="19" t="n">
        <f aca="false">W143-AD143</f>
        <v>15.0569729190077</v>
      </c>
      <c r="AL143" s="19" t="n">
        <f aca="false">X143-AE143</f>
        <v>10.5</v>
      </c>
      <c r="AM143" s="19" t="n">
        <f aca="false">Y143-AF143</f>
        <v>7</v>
      </c>
      <c r="AN143" s="19" t="n">
        <f aca="false">Z143-AG143</f>
        <v>7</v>
      </c>
      <c r="AO143" s="19" t="n">
        <f aca="false">M143-Q143</f>
        <v>0</v>
      </c>
      <c r="AP143" s="19" t="n">
        <f aca="false">MIN(AH143,MAX(0,AO143-(AI143+AJ143+AK143+AL143+AM143+AN143)))</f>
        <v>0</v>
      </c>
      <c r="AQ143" s="19" t="n">
        <f aca="false">MIN(AI143,MAX(0,AO143-(AJ143+AK143+AL143+AM143+AN143)))</f>
        <v>0</v>
      </c>
      <c r="AR143" s="19" t="n">
        <f aca="false">MIN(AJ143,MAX(0,AO143-(AK143+AL143+AM143+AN143)))</f>
        <v>0</v>
      </c>
      <c r="AS143" s="19" t="n">
        <f aca="false">MIN(AK143,MAX(0,AO143-(AL143+AM143+AN143)))</f>
        <v>0</v>
      </c>
      <c r="AT143" s="19" t="n">
        <f aca="false">MIN(AL143,MAX(0,AO143-(AM143+AN143)))</f>
        <v>0</v>
      </c>
      <c r="AU143" s="19" t="n">
        <f aca="false">MIN(AM143,MAX(0,AO143-(AN143)))</f>
        <v>0</v>
      </c>
      <c r="AV143" s="19" t="n">
        <f aca="false">MIN(AN143,MAX(0,AO143-(0)))</f>
        <v>0</v>
      </c>
      <c r="AW143" s="19" t="n">
        <f aca="false">AH143-AP143</f>
        <v>0</v>
      </c>
      <c r="AX143" s="19" t="n">
        <f aca="false">AI143-AQ143</f>
        <v>0</v>
      </c>
      <c r="AY143" s="19" t="n">
        <f aca="false">AJ143-AR143</f>
        <v>0</v>
      </c>
      <c r="AZ143" s="19" t="n">
        <f aca="false">AK143-AS143</f>
        <v>15.0569729190077</v>
      </c>
      <c r="BA143" s="19" t="n">
        <f aca="false">AL143-AT143</f>
        <v>10.5</v>
      </c>
      <c r="BB143" s="19" t="n">
        <f aca="false">AM143-AU143</f>
        <v>7</v>
      </c>
      <c r="BC143" s="19" t="n">
        <f aca="false">AN143-AV143</f>
        <v>7</v>
      </c>
    </row>
    <row r="144" customFormat="false" ht="15" hidden="false" customHeight="false" outlineLevel="0" collapsed="false">
      <c r="B144" s="18" t="n">
        <v>140</v>
      </c>
      <c r="C144" s="18" t="n">
        <f aca="false">RM_TERM-B144+1</f>
        <v>221</v>
      </c>
      <c r="D144" s="19" t="n">
        <f aca="false">K143</f>
        <v>39.5569729190076</v>
      </c>
      <c r="E144" s="19" t="n">
        <f aca="false">D144*(1-(1-RM_CDR)^(1/12))</f>
        <v>0.0331162021231394</v>
      </c>
      <c r="F144" s="19" t="n">
        <f aca="false">D144-E144</f>
        <v>39.5238567168844</v>
      </c>
      <c r="G144" s="19" t="n">
        <f aca="false">IF(F144&gt;0,F144*(RM_WAC/12)/(1-(1+RM_WAC/12)^(-C144)),0)</f>
        <v>0.328039086003422</v>
      </c>
      <c r="H144" s="19" t="n">
        <f aca="false">F144*RM_WAC/12</f>
        <v>0.243730449754121</v>
      </c>
      <c r="I144" s="19" t="n">
        <f aca="false">G144-H144+IF(C144&lt;=1,(F144-(G144-H144)-J144),0)</f>
        <v>0.0843086362493017</v>
      </c>
      <c r="J144" s="19" t="n">
        <f aca="false">(F144-(G144-H144))*(1-(1-RM_CPR)^(1/12))</f>
        <v>0.53053871095276</v>
      </c>
      <c r="K144" s="19" t="n">
        <f aca="false">IF(C144&lt;=1,0,(F144-(G144-H144)-J144))</f>
        <v>38.9090093696824</v>
      </c>
      <c r="L144" s="19" t="n">
        <f aca="false">E144*(1-RM_SEV)</f>
        <v>0.0231813414861976</v>
      </c>
      <c r="M144" s="19" t="n">
        <f aca="false">E144-L144</f>
        <v>0.00993486063694182</v>
      </c>
      <c r="N144" s="19" t="n">
        <f aca="false">H144-D144*(RM_SERV+RM_TR)/12</f>
        <v>0.235159772288336</v>
      </c>
      <c r="O144" s="19" t="n">
        <f aca="false">T144*RM_A1_CP/12+U144*RM_A2_CP/12+V144*RM_A3_CP/12+W144*RM_M1_CP/12+X144*RM_B1_CP/12+Y144*RM_B2_CP/12+Z144*RM_B3_CP/12</f>
        <v>0.198869260950961</v>
      </c>
      <c r="P144" s="19" t="n">
        <f aca="false">MAX(0,N144-O144)</f>
        <v>0.0362905113373748</v>
      </c>
      <c r="Q144" s="19" t="n">
        <f aca="false">MIN(P144,M144)</f>
        <v>0.00993486063694182</v>
      </c>
      <c r="R144" s="19" t="n">
        <f aca="false">P144-Q144</f>
        <v>0.026355650700433</v>
      </c>
      <c r="S144" s="19" t="n">
        <f aca="false">I144+J144+L144+Q144</f>
        <v>0.647963549325201</v>
      </c>
      <c r="T144" s="19" t="n">
        <f aca="false">AW143</f>
        <v>0</v>
      </c>
      <c r="U144" s="19" t="n">
        <f aca="false">AX143</f>
        <v>0</v>
      </c>
      <c r="V144" s="19" t="n">
        <f aca="false">AY143</f>
        <v>0</v>
      </c>
      <c r="W144" s="19" t="n">
        <f aca="false">AZ143</f>
        <v>15.0569729190077</v>
      </c>
      <c r="X144" s="19" t="n">
        <f aca="false">BA143</f>
        <v>10.5</v>
      </c>
      <c r="Y144" s="19" t="n">
        <f aca="false">BB143</f>
        <v>7</v>
      </c>
      <c r="Z144" s="19" t="n">
        <f aca="false">BC143</f>
        <v>7</v>
      </c>
      <c r="AA144" s="19" t="n">
        <f aca="false">MIN(T144,MAX(0,S144-(0)))</f>
        <v>0</v>
      </c>
      <c r="AB144" s="19" t="n">
        <f aca="false">MIN(U144,MAX(0,S144-(T144)))</f>
        <v>0</v>
      </c>
      <c r="AC144" s="19" t="n">
        <f aca="false">MIN(V144,MAX(0,S144-(T144+U144)))</f>
        <v>0</v>
      </c>
      <c r="AD144" s="19" t="n">
        <f aca="false">MIN(W144,MAX(0,S144-(T144+U144+V144)))</f>
        <v>0.647963549325201</v>
      </c>
      <c r="AE144" s="19" t="n">
        <f aca="false">MIN(X144,MAX(0,S144-(T144+U144+V144+W144)))</f>
        <v>0</v>
      </c>
      <c r="AF144" s="19" t="n">
        <f aca="false">MIN(Y144,MAX(0,S144-(T144+U144+V144+W144+X144)))</f>
        <v>0</v>
      </c>
      <c r="AG144" s="19" t="n">
        <f aca="false">MIN(Z144,MAX(0,S144-(T144+U144+V144+W144+X144+Y144)))</f>
        <v>0</v>
      </c>
      <c r="AH144" s="19" t="n">
        <f aca="false">T144-AA144</f>
        <v>0</v>
      </c>
      <c r="AI144" s="19" t="n">
        <f aca="false">U144-AB144</f>
        <v>0</v>
      </c>
      <c r="AJ144" s="19" t="n">
        <f aca="false">V144-AC144</f>
        <v>0</v>
      </c>
      <c r="AK144" s="19" t="n">
        <f aca="false">W144-AD144</f>
        <v>14.4090093696825</v>
      </c>
      <c r="AL144" s="19" t="n">
        <f aca="false">X144-AE144</f>
        <v>10.5</v>
      </c>
      <c r="AM144" s="19" t="n">
        <f aca="false">Y144-AF144</f>
        <v>7</v>
      </c>
      <c r="AN144" s="19" t="n">
        <f aca="false">Z144-AG144</f>
        <v>7</v>
      </c>
      <c r="AO144" s="19" t="n">
        <f aca="false">M144-Q144</f>
        <v>0</v>
      </c>
      <c r="AP144" s="19" t="n">
        <f aca="false">MIN(AH144,MAX(0,AO144-(AI144+AJ144+AK144+AL144+AM144+AN144)))</f>
        <v>0</v>
      </c>
      <c r="AQ144" s="19" t="n">
        <f aca="false">MIN(AI144,MAX(0,AO144-(AJ144+AK144+AL144+AM144+AN144)))</f>
        <v>0</v>
      </c>
      <c r="AR144" s="19" t="n">
        <f aca="false">MIN(AJ144,MAX(0,AO144-(AK144+AL144+AM144+AN144)))</f>
        <v>0</v>
      </c>
      <c r="AS144" s="19" t="n">
        <f aca="false">MIN(AK144,MAX(0,AO144-(AL144+AM144+AN144)))</f>
        <v>0</v>
      </c>
      <c r="AT144" s="19" t="n">
        <f aca="false">MIN(AL144,MAX(0,AO144-(AM144+AN144)))</f>
        <v>0</v>
      </c>
      <c r="AU144" s="19" t="n">
        <f aca="false">MIN(AM144,MAX(0,AO144-(AN144)))</f>
        <v>0</v>
      </c>
      <c r="AV144" s="19" t="n">
        <f aca="false">MIN(AN144,MAX(0,AO144-(0)))</f>
        <v>0</v>
      </c>
      <c r="AW144" s="19" t="n">
        <f aca="false">AH144-AP144</f>
        <v>0</v>
      </c>
      <c r="AX144" s="19" t="n">
        <f aca="false">AI144-AQ144</f>
        <v>0</v>
      </c>
      <c r="AY144" s="19" t="n">
        <f aca="false">AJ144-AR144</f>
        <v>0</v>
      </c>
      <c r="AZ144" s="19" t="n">
        <f aca="false">AK144-AS144</f>
        <v>14.4090093696825</v>
      </c>
      <c r="BA144" s="19" t="n">
        <f aca="false">AL144-AT144</f>
        <v>10.5</v>
      </c>
      <c r="BB144" s="19" t="n">
        <f aca="false">AM144-AU144</f>
        <v>7</v>
      </c>
      <c r="BC144" s="19" t="n">
        <f aca="false">AN144-AV144</f>
        <v>7</v>
      </c>
    </row>
    <row r="145" customFormat="false" ht="15" hidden="false" customHeight="false" outlineLevel="0" collapsed="false">
      <c r="B145" s="18" t="n">
        <v>141</v>
      </c>
      <c r="C145" s="18" t="n">
        <f aca="false">RM_TERM-B145+1</f>
        <v>220</v>
      </c>
      <c r="D145" s="19" t="n">
        <f aca="false">K144</f>
        <v>38.9090093696824</v>
      </c>
      <c r="E145" s="19" t="n">
        <f aca="false">D145*(1-(1-RM_CDR)^(1/12))</f>
        <v>0.0325737417101089</v>
      </c>
      <c r="F145" s="19" t="n">
        <f aca="false">D145-E145</f>
        <v>38.8764356279723</v>
      </c>
      <c r="G145" s="19" t="n">
        <f aca="false">IF(F145&gt;0,F145*(RM_WAC/12)/(1-(1+RM_WAC/12)^(-C145)),0)</f>
        <v>0.323355388971423</v>
      </c>
      <c r="H145" s="19" t="n">
        <f aca="false">F145*RM_WAC/12</f>
        <v>0.239738019705829</v>
      </c>
      <c r="I145" s="19" t="n">
        <f aca="false">G145-H145+IF(C145&lt;=1,(F145-(G145-H145)-J145),0)</f>
        <v>0.0836173692655938</v>
      </c>
      <c r="J145" s="19" t="n">
        <f aca="false">(F145-(G145-H145))*(1-(1-RM_CPR)^(1/12))</f>
        <v>0.521838935657183</v>
      </c>
      <c r="K145" s="19" t="n">
        <f aca="false">IF(C145&lt;=1,0,(F145-(G145-H145)-J145))</f>
        <v>38.2709793230495</v>
      </c>
      <c r="L145" s="19" t="n">
        <f aca="false">E145*(1-RM_SEV)</f>
        <v>0.0228016191970762</v>
      </c>
      <c r="M145" s="19" t="n">
        <f aca="false">E145-L145</f>
        <v>0.00977212251303268</v>
      </c>
      <c r="N145" s="19" t="n">
        <f aca="false">H145-D145*(RM_SERV+RM_TR)/12</f>
        <v>0.231307734342398</v>
      </c>
      <c r="O145" s="19" t="n">
        <f aca="false">T145*RM_A1_CP/12+U145*RM_A2_CP/12+V145*RM_A3_CP/12+W145*RM_M1_CP/12+X145*RM_B1_CP/12+Y145*RM_B2_CP/12+Z145*RM_B3_CP/12</f>
        <v>0.195143470542341</v>
      </c>
      <c r="P145" s="19" t="n">
        <f aca="false">MAX(0,N145-O145)</f>
        <v>0.0361642638000567</v>
      </c>
      <c r="Q145" s="19" t="n">
        <f aca="false">MIN(P145,M145)</f>
        <v>0.00977212251303268</v>
      </c>
      <c r="R145" s="19" t="n">
        <f aca="false">P145-Q145</f>
        <v>0.026392141287024</v>
      </c>
      <c r="S145" s="19" t="n">
        <f aca="false">I145+J145+L145+Q145</f>
        <v>0.638030046632886</v>
      </c>
      <c r="T145" s="19" t="n">
        <f aca="false">AW144</f>
        <v>0</v>
      </c>
      <c r="U145" s="19" t="n">
        <f aca="false">AX144</f>
        <v>0</v>
      </c>
      <c r="V145" s="19" t="n">
        <f aca="false">AY144</f>
        <v>0</v>
      </c>
      <c r="W145" s="19" t="n">
        <f aca="false">AZ144</f>
        <v>14.4090093696825</v>
      </c>
      <c r="X145" s="19" t="n">
        <f aca="false">BA144</f>
        <v>10.5</v>
      </c>
      <c r="Y145" s="19" t="n">
        <f aca="false">BB144</f>
        <v>7</v>
      </c>
      <c r="Z145" s="19" t="n">
        <f aca="false">BC144</f>
        <v>7</v>
      </c>
      <c r="AA145" s="19" t="n">
        <f aca="false">MIN(T145,MAX(0,S145-(0)))</f>
        <v>0</v>
      </c>
      <c r="AB145" s="19" t="n">
        <f aca="false">MIN(U145,MAX(0,S145-(T145)))</f>
        <v>0</v>
      </c>
      <c r="AC145" s="19" t="n">
        <f aca="false">MIN(V145,MAX(0,S145-(T145+U145)))</f>
        <v>0</v>
      </c>
      <c r="AD145" s="19" t="n">
        <f aca="false">MIN(W145,MAX(0,S145-(T145+U145+V145)))</f>
        <v>0.638030046632886</v>
      </c>
      <c r="AE145" s="19" t="n">
        <f aca="false">MIN(X145,MAX(0,S145-(T145+U145+V145+W145)))</f>
        <v>0</v>
      </c>
      <c r="AF145" s="19" t="n">
        <f aca="false">MIN(Y145,MAX(0,S145-(T145+U145+V145+W145+X145)))</f>
        <v>0</v>
      </c>
      <c r="AG145" s="19" t="n">
        <f aca="false">MIN(Z145,MAX(0,S145-(T145+U145+V145+W145+X145+Y145)))</f>
        <v>0</v>
      </c>
      <c r="AH145" s="19" t="n">
        <f aca="false">T145-AA145</f>
        <v>0</v>
      </c>
      <c r="AI145" s="19" t="n">
        <f aca="false">U145-AB145</f>
        <v>0</v>
      </c>
      <c r="AJ145" s="19" t="n">
        <f aca="false">V145-AC145</f>
        <v>0</v>
      </c>
      <c r="AK145" s="19" t="n">
        <f aca="false">W145-AD145</f>
        <v>13.7709793230496</v>
      </c>
      <c r="AL145" s="19" t="n">
        <f aca="false">X145-AE145</f>
        <v>10.5</v>
      </c>
      <c r="AM145" s="19" t="n">
        <f aca="false">Y145-AF145</f>
        <v>7</v>
      </c>
      <c r="AN145" s="19" t="n">
        <f aca="false">Z145-AG145</f>
        <v>7</v>
      </c>
      <c r="AO145" s="19" t="n">
        <f aca="false">M145-Q145</f>
        <v>0</v>
      </c>
      <c r="AP145" s="19" t="n">
        <f aca="false">MIN(AH145,MAX(0,AO145-(AI145+AJ145+AK145+AL145+AM145+AN145)))</f>
        <v>0</v>
      </c>
      <c r="AQ145" s="19" t="n">
        <f aca="false">MIN(AI145,MAX(0,AO145-(AJ145+AK145+AL145+AM145+AN145)))</f>
        <v>0</v>
      </c>
      <c r="AR145" s="19" t="n">
        <f aca="false">MIN(AJ145,MAX(0,AO145-(AK145+AL145+AM145+AN145)))</f>
        <v>0</v>
      </c>
      <c r="AS145" s="19" t="n">
        <f aca="false">MIN(AK145,MAX(0,AO145-(AL145+AM145+AN145)))</f>
        <v>0</v>
      </c>
      <c r="AT145" s="19" t="n">
        <f aca="false">MIN(AL145,MAX(0,AO145-(AM145+AN145)))</f>
        <v>0</v>
      </c>
      <c r="AU145" s="19" t="n">
        <f aca="false">MIN(AM145,MAX(0,AO145-(AN145)))</f>
        <v>0</v>
      </c>
      <c r="AV145" s="19" t="n">
        <f aca="false">MIN(AN145,MAX(0,AO145-(0)))</f>
        <v>0</v>
      </c>
      <c r="AW145" s="19" t="n">
        <f aca="false">AH145-AP145</f>
        <v>0</v>
      </c>
      <c r="AX145" s="19" t="n">
        <f aca="false">AI145-AQ145</f>
        <v>0</v>
      </c>
      <c r="AY145" s="19" t="n">
        <f aca="false">AJ145-AR145</f>
        <v>0</v>
      </c>
      <c r="AZ145" s="19" t="n">
        <f aca="false">AK145-AS145</f>
        <v>13.7709793230496</v>
      </c>
      <c r="BA145" s="19" t="n">
        <f aca="false">AL145-AT145</f>
        <v>10.5</v>
      </c>
      <c r="BB145" s="19" t="n">
        <f aca="false">AM145-AU145</f>
        <v>7</v>
      </c>
      <c r="BC145" s="19" t="n">
        <f aca="false">AN145-AV145</f>
        <v>7</v>
      </c>
    </row>
    <row r="146" customFormat="false" ht="15" hidden="false" customHeight="false" outlineLevel="0" collapsed="false">
      <c r="B146" s="18" t="n">
        <v>142</v>
      </c>
      <c r="C146" s="18" t="n">
        <f aca="false">RM_TERM-B146+1</f>
        <v>219</v>
      </c>
      <c r="D146" s="19" t="n">
        <f aca="false">K145</f>
        <v>38.2709793230495</v>
      </c>
      <c r="E146" s="19" t="n">
        <f aca="false">D146*(1-(1-RM_CDR)^(1/12))</f>
        <v>0.0320395974006292</v>
      </c>
      <c r="F146" s="19" t="n">
        <f aca="false">D146-E146</f>
        <v>38.2389397256488</v>
      </c>
      <c r="G146" s="19" t="n">
        <f aca="false">IF(F146&gt;0,F146*(RM_WAC/12)/(1-(1+RM_WAC/12)^(-C146)),0)</f>
        <v>0.3187385651226</v>
      </c>
      <c r="H146" s="19" t="n">
        <f aca="false">F146*RM_WAC/12</f>
        <v>0.235806794974835</v>
      </c>
      <c r="I146" s="19" t="n">
        <f aca="false">G146-H146+IF(C146&lt;=1,(F146-(G146-H146)-J146),0)</f>
        <v>0.0829317701477658</v>
      </c>
      <c r="J146" s="19" t="n">
        <f aca="false">(F146-(G146-H146))*(1-(1-RM_CPR)^(1/12))</f>
        <v>0.513272597201849</v>
      </c>
      <c r="K146" s="19" t="n">
        <f aca="false">IF(C146&lt;=1,0,(F146-(G146-H146)-J146))</f>
        <v>37.6427353582992</v>
      </c>
      <c r="L146" s="19" t="n">
        <f aca="false">E146*(1-RM_SEV)</f>
        <v>0.0224277181804404</v>
      </c>
      <c r="M146" s="19" t="n">
        <f aca="false">E146-L146</f>
        <v>0.00961187922018877</v>
      </c>
      <c r="N146" s="19" t="n">
        <f aca="false">H146-D146*(RM_SERV+RM_TR)/12</f>
        <v>0.22751474945484</v>
      </c>
      <c r="O146" s="19" t="n">
        <f aca="false">T146*RM_A1_CP/12+U146*RM_A2_CP/12+V146*RM_A3_CP/12+W146*RM_M1_CP/12+X146*RM_B1_CP/12+Y146*RM_B2_CP/12+Z146*RM_B3_CP/12</f>
        <v>0.191474797774202</v>
      </c>
      <c r="P146" s="19" t="n">
        <f aca="false">MAX(0,N146-O146)</f>
        <v>0.0360399516806386</v>
      </c>
      <c r="Q146" s="19" t="n">
        <f aca="false">MIN(P146,M146)</f>
        <v>0.00961187922018877</v>
      </c>
      <c r="R146" s="19" t="n">
        <f aca="false">P146-Q146</f>
        <v>0.0264280724604498</v>
      </c>
      <c r="S146" s="19" t="n">
        <f aca="false">I146+J146+L146+Q146</f>
        <v>0.628243964750244</v>
      </c>
      <c r="T146" s="19" t="n">
        <f aca="false">AW145</f>
        <v>0</v>
      </c>
      <c r="U146" s="19" t="n">
        <f aca="false">AX145</f>
        <v>0</v>
      </c>
      <c r="V146" s="19" t="n">
        <f aca="false">AY145</f>
        <v>0</v>
      </c>
      <c r="W146" s="19" t="n">
        <f aca="false">AZ145</f>
        <v>13.7709793230496</v>
      </c>
      <c r="X146" s="19" t="n">
        <f aca="false">BA145</f>
        <v>10.5</v>
      </c>
      <c r="Y146" s="19" t="n">
        <f aca="false">BB145</f>
        <v>7</v>
      </c>
      <c r="Z146" s="19" t="n">
        <f aca="false">BC145</f>
        <v>7</v>
      </c>
      <c r="AA146" s="19" t="n">
        <f aca="false">MIN(T146,MAX(0,S146-(0)))</f>
        <v>0</v>
      </c>
      <c r="AB146" s="19" t="n">
        <f aca="false">MIN(U146,MAX(0,S146-(T146)))</f>
        <v>0</v>
      </c>
      <c r="AC146" s="19" t="n">
        <f aca="false">MIN(V146,MAX(0,S146-(T146+U146)))</f>
        <v>0</v>
      </c>
      <c r="AD146" s="19" t="n">
        <f aca="false">MIN(W146,MAX(0,S146-(T146+U146+V146)))</f>
        <v>0.628243964750244</v>
      </c>
      <c r="AE146" s="19" t="n">
        <f aca="false">MIN(X146,MAX(0,S146-(T146+U146+V146+W146)))</f>
        <v>0</v>
      </c>
      <c r="AF146" s="19" t="n">
        <f aca="false">MIN(Y146,MAX(0,S146-(T146+U146+V146+W146+X146)))</f>
        <v>0</v>
      </c>
      <c r="AG146" s="19" t="n">
        <f aca="false">MIN(Z146,MAX(0,S146-(T146+U146+V146+W146+X146+Y146)))</f>
        <v>0</v>
      </c>
      <c r="AH146" s="19" t="n">
        <f aca="false">T146-AA146</f>
        <v>0</v>
      </c>
      <c r="AI146" s="19" t="n">
        <f aca="false">U146-AB146</f>
        <v>0</v>
      </c>
      <c r="AJ146" s="19" t="n">
        <f aca="false">V146-AC146</f>
        <v>0</v>
      </c>
      <c r="AK146" s="19" t="n">
        <f aca="false">W146-AD146</f>
        <v>13.1427353582994</v>
      </c>
      <c r="AL146" s="19" t="n">
        <f aca="false">X146-AE146</f>
        <v>10.5</v>
      </c>
      <c r="AM146" s="19" t="n">
        <f aca="false">Y146-AF146</f>
        <v>7</v>
      </c>
      <c r="AN146" s="19" t="n">
        <f aca="false">Z146-AG146</f>
        <v>7</v>
      </c>
      <c r="AO146" s="19" t="n">
        <f aca="false">M146-Q146</f>
        <v>0</v>
      </c>
      <c r="AP146" s="19" t="n">
        <f aca="false">MIN(AH146,MAX(0,AO146-(AI146+AJ146+AK146+AL146+AM146+AN146)))</f>
        <v>0</v>
      </c>
      <c r="AQ146" s="19" t="n">
        <f aca="false">MIN(AI146,MAX(0,AO146-(AJ146+AK146+AL146+AM146+AN146)))</f>
        <v>0</v>
      </c>
      <c r="AR146" s="19" t="n">
        <f aca="false">MIN(AJ146,MAX(0,AO146-(AK146+AL146+AM146+AN146)))</f>
        <v>0</v>
      </c>
      <c r="AS146" s="19" t="n">
        <f aca="false">MIN(AK146,MAX(0,AO146-(AL146+AM146+AN146)))</f>
        <v>0</v>
      </c>
      <c r="AT146" s="19" t="n">
        <f aca="false">MIN(AL146,MAX(0,AO146-(AM146+AN146)))</f>
        <v>0</v>
      </c>
      <c r="AU146" s="19" t="n">
        <f aca="false">MIN(AM146,MAX(0,AO146-(AN146)))</f>
        <v>0</v>
      </c>
      <c r="AV146" s="19" t="n">
        <f aca="false">MIN(AN146,MAX(0,AO146-(0)))</f>
        <v>0</v>
      </c>
      <c r="AW146" s="19" t="n">
        <f aca="false">AH146-AP146</f>
        <v>0</v>
      </c>
      <c r="AX146" s="19" t="n">
        <f aca="false">AI146-AQ146</f>
        <v>0</v>
      </c>
      <c r="AY146" s="19" t="n">
        <f aca="false">AJ146-AR146</f>
        <v>0</v>
      </c>
      <c r="AZ146" s="19" t="n">
        <f aca="false">AK146-AS146</f>
        <v>13.1427353582994</v>
      </c>
      <c r="BA146" s="19" t="n">
        <f aca="false">AL146-AT146</f>
        <v>10.5</v>
      </c>
      <c r="BB146" s="19" t="n">
        <f aca="false">AM146-AU146</f>
        <v>7</v>
      </c>
      <c r="BC146" s="19" t="n">
        <f aca="false">AN146-AV146</f>
        <v>7</v>
      </c>
    </row>
    <row r="147" customFormat="false" ht="15" hidden="false" customHeight="false" outlineLevel="0" collapsed="false">
      <c r="B147" s="18" t="n">
        <v>143</v>
      </c>
      <c r="C147" s="18" t="n">
        <f aca="false">RM_TERM-B147+1</f>
        <v>218</v>
      </c>
      <c r="D147" s="19" t="n">
        <f aca="false">K146</f>
        <v>37.6427353582992</v>
      </c>
      <c r="E147" s="19" t="n">
        <f aca="false">D147*(1-(1-RM_CDR)^(1/12))</f>
        <v>0.0315136457773362</v>
      </c>
      <c r="F147" s="19" t="n">
        <f aca="false">D147-E147</f>
        <v>37.6112217125219</v>
      </c>
      <c r="G147" s="19" t="n">
        <f aca="false">IF(F147&gt;0,F147*(RM_WAC/12)/(1-(1+RM_WAC/12)^(-C147)),0)</f>
        <v>0.314187659650827</v>
      </c>
      <c r="H147" s="19" t="n">
        <f aca="false">F147*RM_WAC/12</f>
        <v>0.231935867227218</v>
      </c>
      <c r="I147" s="19" t="n">
        <f aca="false">G147-H147+IF(C147&lt;=1,(F147-(G147-H147)-J147),0)</f>
        <v>0.0822517924236087</v>
      </c>
      <c r="J147" s="19" t="n">
        <f aca="false">(F147-(G147-H147))*(1-(1-RM_CPR)^(1/12))</f>
        <v>0.504837714775185</v>
      </c>
      <c r="K147" s="19" t="n">
        <f aca="false">IF(C147&lt;=1,0,(F147-(G147-H147)-J147))</f>
        <v>37.0241322053231</v>
      </c>
      <c r="L147" s="19" t="n">
        <f aca="false">E147*(1-RM_SEV)</f>
        <v>0.0220595520441353</v>
      </c>
      <c r="M147" s="19" t="n">
        <f aca="false">E147-L147</f>
        <v>0.00945409373320085</v>
      </c>
      <c r="N147" s="19" t="n">
        <f aca="false">H147-D147*(RM_SERV+RM_TR)/12</f>
        <v>0.22377994123292</v>
      </c>
      <c r="O147" s="19" t="n">
        <f aca="false">T147*RM_A1_CP/12+U147*RM_A2_CP/12+V147*RM_A3_CP/12+W147*RM_M1_CP/12+X147*RM_B1_CP/12+Y147*RM_B2_CP/12+Z147*RM_B3_CP/12</f>
        <v>0.187862394976888</v>
      </c>
      <c r="P147" s="19" t="n">
        <f aca="false">MAX(0,N147-O147)</f>
        <v>0.0359175462560321</v>
      </c>
      <c r="Q147" s="19" t="n">
        <f aca="false">MIN(P147,M147)</f>
        <v>0.00945409373320085</v>
      </c>
      <c r="R147" s="19" t="n">
        <f aca="false">P147-Q147</f>
        <v>0.0264634525228313</v>
      </c>
      <c r="S147" s="19" t="n">
        <f aca="false">I147+J147+L147+Q147</f>
        <v>0.618603152976129</v>
      </c>
      <c r="T147" s="19" t="n">
        <f aca="false">AW146</f>
        <v>0</v>
      </c>
      <c r="U147" s="19" t="n">
        <f aca="false">AX146</f>
        <v>0</v>
      </c>
      <c r="V147" s="19" t="n">
        <f aca="false">AY146</f>
        <v>0</v>
      </c>
      <c r="W147" s="19" t="n">
        <f aca="false">AZ146</f>
        <v>13.1427353582994</v>
      </c>
      <c r="X147" s="19" t="n">
        <f aca="false">BA146</f>
        <v>10.5</v>
      </c>
      <c r="Y147" s="19" t="n">
        <f aca="false">BB146</f>
        <v>7</v>
      </c>
      <c r="Z147" s="19" t="n">
        <f aca="false">BC146</f>
        <v>7</v>
      </c>
      <c r="AA147" s="19" t="n">
        <f aca="false">MIN(T147,MAX(0,S147-(0)))</f>
        <v>0</v>
      </c>
      <c r="AB147" s="19" t="n">
        <f aca="false">MIN(U147,MAX(0,S147-(T147)))</f>
        <v>0</v>
      </c>
      <c r="AC147" s="19" t="n">
        <f aca="false">MIN(V147,MAX(0,S147-(T147+U147)))</f>
        <v>0</v>
      </c>
      <c r="AD147" s="19" t="n">
        <f aca="false">MIN(W147,MAX(0,S147-(T147+U147+V147)))</f>
        <v>0.618603152976129</v>
      </c>
      <c r="AE147" s="19" t="n">
        <f aca="false">MIN(X147,MAX(0,S147-(T147+U147+V147+W147)))</f>
        <v>0</v>
      </c>
      <c r="AF147" s="19" t="n">
        <f aca="false">MIN(Y147,MAX(0,S147-(T147+U147+V147+W147+X147)))</f>
        <v>0</v>
      </c>
      <c r="AG147" s="19" t="n">
        <f aca="false">MIN(Z147,MAX(0,S147-(T147+U147+V147+W147+X147+Y147)))</f>
        <v>0</v>
      </c>
      <c r="AH147" s="19" t="n">
        <f aca="false">T147-AA147</f>
        <v>0</v>
      </c>
      <c r="AI147" s="19" t="n">
        <f aca="false">U147-AB147</f>
        <v>0</v>
      </c>
      <c r="AJ147" s="19" t="n">
        <f aca="false">V147-AC147</f>
        <v>0</v>
      </c>
      <c r="AK147" s="19" t="n">
        <f aca="false">W147-AD147</f>
        <v>12.5241322053232</v>
      </c>
      <c r="AL147" s="19" t="n">
        <f aca="false">X147-AE147</f>
        <v>10.5</v>
      </c>
      <c r="AM147" s="19" t="n">
        <f aca="false">Y147-AF147</f>
        <v>7</v>
      </c>
      <c r="AN147" s="19" t="n">
        <f aca="false">Z147-AG147</f>
        <v>7</v>
      </c>
      <c r="AO147" s="19" t="n">
        <f aca="false">M147-Q147</f>
        <v>0</v>
      </c>
      <c r="AP147" s="19" t="n">
        <f aca="false">MIN(AH147,MAX(0,AO147-(AI147+AJ147+AK147+AL147+AM147+AN147)))</f>
        <v>0</v>
      </c>
      <c r="AQ147" s="19" t="n">
        <f aca="false">MIN(AI147,MAX(0,AO147-(AJ147+AK147+AL147+AM147+AN147)))</f>
        <v>0</v>
      </c>
      <c r="AR147" s="19" t="n">
        <f aca="false">MIN(AJ147,MAX(0,AO147-(AK147+AL147+AM147+AN147)))</f>
        <v>0</v>
      </c>
      <c r="AS147" s="19" t="n">
        <f aca="false">MIN(AK147,MAX(0,AO147-(AL147+AM147+AN147)))</f>
        <v>0</v>
      </c>
      <c r="AT147" s="19" t="n">
        <f aca="false">MIN(AL147,MAX(0,AO147-(AM147+AN147)))</f>
        <v>0</v>
      </c>
      <c r="AU147" s="19" t="n">
        <f aca="false">MIN(AM147,MAX(0,AO147-(AN147)))</f>
        <v>0</v>
      </c>
      <c r="AV147" s="19" t="n">
        <f aca="false">MIN(AN147,MAX(0,AO147-(0)))</f>
        <v>0</v>
      </c>
      <c r="AW147" s="19" t="n">
        <f aca="false">AH147-AP147</f>
        <v>0</v>
      </c>
      <c r="AX147" s="19" t="n">
        <f aca="false">AI147-AQ147</f>
        <v>0</v>
      </c>
      <c r="AY147" s="19" t="n">
        <f aca="false">AJ147-AR147</f>
        <v>0</v>
      </c>
      <c r="AZ147" s="19" t="n">
        <f aca="false">AK147-AS147</f>
        <v>12.5241322053232</v>
      </c>
      <c r="BA147" s="19" t="n">
        <f aca="false">AL147-AT147</f>
        <v>10.5</v>
      </c>
      <c r="BB147" s="19" t="n">
        <f aca="false">AM147-AU147</f>
        <v>7</v>
      </c>
      <c r="BC147" s="19" t="n">
        <f aca="false">AN147-AV147</f>
        <v>7</v>
      </c>
    </row>
    <row r="148" customFormat="false" ht="15" hidden="false" customHeight="false" outlineLevel="0" collapsed="false">
      <c r="B148" s="18" t="n">
        <v>144</v>
      </c>
      <c r="C148" s="18" t="n">
        <f aca="false">RM_TERM-B148+1</f>
        <v>217</v>
      </c>
      <c r="D148" s="19" t="n">
        <f aca="false">K147</f>
        <v>37.0241322053231</v>
      </c>
      <c r="E148" s="19" t="n">
        <f aca="false">D148*(1-(1-RM_CDR)^(1/12))</f>
        <v>0.0309957652233839</v>
      </c>
      <c r="F148" s="19" t="n">
        <f aca="false">D148-E148</f>
        <v>36.9931364400997</v>
      </c>
      <c r="G148" s="19" t="n">
        <f aca="false">IF(F148&gt;0,F148*(RM_WAC/12)/(1-(1+RM_WAC/12)^(-C148)),0)</f>
        <v>0.309701731382565</v>
      </c>
      <c r="H148" s="19" t="n">
        <f aca="false">F148*RM_WAC/12</f>
        <v>0.228124341380615</v>
      </c>
      <c r="I148" s="19" t="n">
        <f aca="false">G148-H148+IF(C148&lt;=1,(F148-(G148-H148)-J148),0)</f>
        <v>0.0815773900019505</v>
      </c>
      <c r="J148" s="19" t="n">
        <f aca="false">(F148-(G148-H148))*(1-(1-RM_CPR)^(1/12))</f>
        <v>0.496532336467386</v>
      </c>
      <c r="K148" s="19" t="n">
        <f aca="false">IF(C148&lt;=1,0,(F148-(G148-H148)-J148))</f>
        <v>36.4150267136304</v>
      </c>
      <c r="L148" s="19" t="n">
        <f aca="false">E148*(1-RM_SEV)</f>
        <v>0.0216970356563688</v>
      </c>
      <c r="M148" s="19" t="n">
        <f aca="false">E148-L148</f>
        <v>0.00929872956701518</v>
      </c>
      <c r="N148" s="19" t="n">
        <f aca="false">H148-D148*(RM_SERV+RM_TR)/12</f>
        <v>0.220102446069462</v>
      </c>
      <c r="O148" s="19" t="n">
        <f aca="false">T148*RM_A1_CP/12+U148*RM_A2_CP/12+V148*RM_A3_CP/12+W148*RM_M1_CP/12+X148*RM_B1_CP/12+Y148*RM_B2_CP/12+Z148*RM_B3_CP/12</f>
        <v>0.184305426847275</v>
      </c>
      <c r="P148" s="19" t="n">
        <f aca="false">MAX(0,N148-O148)</f>
        <v>0.0357970192221864</v>
      </c>
      <c r="Q148" s="19" t="n">
        <f aca="false">MIN(P148,M148)</f>
        <v>0.00929872956701518</v>
      </c>
      <c r="R148" s="19" t="n">
        <f aca="false">P148-Q148</f>
        <v>0.0264982896551712</v>
      </c>
      <c r="S148" s="19" t="n">
        <f aca="false">I148+J148+L148+Q148</f>
        <v>0.60910549169272</v>
      </c>
      <c r="T148" s="19" t="n">
        <f aca="false">AW147</f>
        <v>0</v>
      </c>
      <c r="U148" s="19" t="n">
        <f aca="false">AX147</f>
        <v>0</v>
      </c>
      <c r="V148" s="19" t="n">
        <f aca="false">AY147</f>
        <v>0</v>
      </c>
      <c r="W148" s="19" t="n">
        <f aca="false">AZ147</f>
        <v>12.5241322053232</v>
      </c>
      <c r="X148" s="19" t="n">
        <f aca="false">BA147</f>
        <v>10.5</v>
      </c>
      <c r="Y148" s="19" t="n">
        <f aca="false">BB147</f>
        <v>7</v>
      </c>
      <c r="Z148" s="19" t="n">
        <f aca="false">BC147</f>
        <v>7</v>
      </c>
      <c r="AA148" s="19" t="n">
        <f aca="false">MIN(T148,MAX(0,S148-(0)))</f>
        <v>0</v>
      </c>
      <c r="AB148" s="19" t="n">
        <f aca="false">MIN(U148,MAX(0,S148-(T148)))</f>
        <v>0</v>
      </c>
      <c r="AC148" s="19" t="n">
        <f aca="false">MIN(V148,MAX(0,S148-(T148+U148)))</f>
        <v>0</v>
      </c>
      <c r="AD148" s="19" t="n">
        <f aca="false">MIN(W148,MAX(0,S148-(T148+U148+V148)))</f>
        <v>0.60910549169272</v>
      </c>
      <c r="AE148" s="19" t="n">
        <f aca="false">MIN(X148,MAX(0,S148-(T148+U148+V148+W148)))</f>
        <v>0</v>
      </c>
      <c r="AF148" s="19" t="n">
        <f aca="false">MIN(Y148,MAX(0,S148-(T148+U148+V148+W148+X148)))</f>
        <v>0</v>
      </c>
      <c r="AG148" s="19" t="n">
        <f aca="false">MIN(Z148,MAX(0,S148-(T148+U148+V148+W148+X148+Y148)))</f>
        <v>0</v>
      </c>
      <c r="AH148" s="19" t="n">
        <f aca="false">T148-AA148</f>
        <v>0</v>
      </c>
      <c r="AI148" s="19" t="n">
        <f aca="false">U148-AB148</f>
        <v>0</v>
      </c>
      <c r="AJ148" s="19" t="n">
        <f aca="false">V148-AC148</f>
        <v>0</v>
      </c>
      <c r="AK148" s="19" t="n">
        <f aca="false">W148-AD148</f>
        <v>11.9150267136305</v>
      </c>
      <c r="AL148" s="19" t="n">
        <f aca="false">X148-AE148</f>
        <v>10.5</v>
      </c>
      <c r="AM148" s="19" t="n">
        <f aca="false">Y148-AF148</f>
        <v>7</v>
      </c>
      <c r="AN148" s="19" t="n">
        <f aca="false">Z148-AG148</f>
        <v>7</v>
      </c>
      <c r="AO148" s="19" t="n">
        <f aca="false">M148-Q148</f>
        <v>0</v>
      </c>
      <c r="AP148" s="19" t="n">
        <f aca="false">MIN(AH148,MAX(0,AO148-(AI148+AJ148+AK148+AL148+AM148+AN148)))</f>
        <v>0</v>
      </c>
      <c r="AQ148" s="19" t="n">
        <f aca="false">MIN(AI148,MAX(0,AO148-(AJ148+AK148+AL148+AM148+AN148)))</f>
        <v>0</v>
      </c>
      <c r="AR148" s="19" t="n">
        <f aca="false">MIN(AJ148,MAX(0,AO148-(AK148+AL148+AM148+AN148)))</f>
        <v>0</v>
      </c>
      <c r="AS148" s="19" t="n">
        <f aca="false">MIN(AK148,MAX(0,AO148-(AL148+AM148+AN148)))</f>
        <v>0</v>
      </c>
      <c r="AT148" s="19" t="n">
        <f aca="false">MIN(AL148,MAX(0,AO148-(AM148+AN148)))</f>
        <v>0</v>
      </c>
      <c r="AU148" s="19" t="n">
        <f aca="false">MIN(AM148,MAX(0,AO148-(AN148)))</f>
        <v>0</v>
      </c>
      <c r="AV148" s="19" t="n">
        <f aca="false">MIN(AN148,MAX(0,AO148-(0)))</f>
        <v>0</v>
      </c>
      <c r="AW148" s="19" t="n">
        <f aca="false">AH148-AP148</f>
        <v>0</v>
      </c>
      <c r="AX148" s="19" t="n">
        <f aca="false">AI148-AQ148</f>
        <v>0</v>
      </c>
      <c r="AY148" s="19" t="n">
        <f aca="false">AJ148-AR148</f>
        <v>0</v>
      </c>
      <c r="AZ148" s="19" t="n">
        <f aca="false">AK148-AS148</f>
        <v>11.9150267136305</v>
      </c>
      <c r="BA148" s="19" t="n">
        <f aca="false">AL148-AT148</f>
        <v>10.5</v>
      </c>
      <c r="BB148" s="19" t="n">
        <f aca="false">AM148-AU148</f>
        <v>7</v>
      </c>
      <c r="BC148" s="19" t="n">
        <f aca="false">AN148-AV148</f>
        <v>7</v>
      </c>
    </row>
    <row r="149" customFormat="false" ht="15" hidden="false" customHeight="false" outlineLevel="0" collapsed="false">
      <c r="B149" s="18" t="n">
        <v>145</v>
      </c>
      <c r="C149" s="18" t="n">
        <f aca="false">RM_TERM-B149+1</f>
        <v>216</v>
      </c>
      <c r="D149" s="19" t="n">
        <f aca="false">K148</f>
        <v>36.4150267136304</v>
      </c>
      <c r="E149" s="19" t="n">
        <f aca="false">D149*(1-(1-RM_CDR)^(1/12))</f>
        <v>0.0304858358964228</v>
      </c>
      <c r="F149" s="19" t="n">
        <f aca="false">D149-E149</f>
        <v>36.384540877734</v>
      </c>
      <c r="G149" s="19" t="n">
        <f aca="false">IF(F149&gt;0,F149*(RM_WAC/12)/(1-(1+RM_WAC/12)^(-C149)),0)</f>
        <v>0.305279852582225</v>
      </c>
      <c r="H149" s="19" t="n">
        <f aca="false">F149*RM_WAC/12</f>
        <v>0.224371335412693</v>
      </c>
      <c r="I149" s="19" t="n">
        <f aca="false">G149-H149+IF(C149&lt;=1,(F149-(G149-H149)-J149),0)</f>
        <v>0.0809085171695321</v>
      </c>
      <c r="J149" s="19" t="n">
        <f aca="false">(F149-(G149-H149))*(1-(1-RM_CPR)^(1/12))</f>
        <v>0.488354538852682</v>
      </c>
      <c r="K149" s="19" t="n">
        <f aca="false">IF(C149&lt;=1,0,(F149-(G149-H149)-J149))</f>
        <v>35.8152778217117</v>
      </c>
      <c r="L149" s="19" t="n">
        <f aca="false">E149*(1-RM_SEV)</f>
        <v>0.0213400851274959</v>
      </c>
      <c r="M149" s="19" t="n">
        <f aca="false">E149-L149</f>
        <v>0.00914575076892684</v>
      </c>
      <c r="N149" s="19" t="n">
        <f aca="false">H149-D149*(RM_SERV+RM_TR)/12</f>
        <v>0.216481412958073</v>
      </c>
      <c r="O149" s="19" t="n">
        <f aca="false">T149*RM_A1_CP/12+U149*RM_A2_CP/12+V149*RM_A3_CP/12+W149*RM_M1_CP/12+X149*RM_B1_CP/12+Y149*RM_B2_CP/12+Z149*RM_B3_CP/12</f>
        <v>0.180803070270042</v>
      </c>
      <c r="P149" s="19" t="n">
        <f aca="false">MAX(0,N149-O149)</f>
        <v>0.0356783426880307</v>
      </c>
      <c r="Q149" s="19" t="n">
        <f aca="false">MIN(P149,M149)</f>
        <v>0.00914575076892684</v>
      </c>
      <c r="R149" s="19" t="n">
        <f aca="false">P149-Q149</f>
        <v>0.0265325919191039</v>
      </c>
      <c r="S149" s="19" t="n">
        <f aca="false">I149+J149+L149+Q149</f>
        <v>0.599748891918637</v>
      </c>
      <c r="T149" s="19" t="n">
        <f aca="false">AW148</f>
        <v>0</v>
      </c>
      <c r="U149" s="19" t="n">
        <f aca="false">AX148</f>
        <v>0</v>
      </c>
      <c r="V149" s="19" t="n">
        <f aca="false">AY148</f>
        <v>0</v>
      </c>
      <c r="W149" s="19" t="n">
        <f aca="false">AZ148</f>
        <v>11.9150267136305</v>
      </c>
      <c r="X149" s="19" t="n">
        <f aca="false">BA148</f>
        <v>10.5</v>
      </c>
      <c r="Y149" s="19" t="n">
        <f aca="false">BB148</f>
        <v>7</v>
      </c>
      <c r="Z149" s="19" t="n">
        <f aca="false">BC148</f>
        <v>7</v>
      </c>
      <c r="AA149" s="19" t="n">
        <f aca="false">MIN(T149,MAX(0,S149-(0)))</f>
        <v>0</v>
      </c>
      <c r="AB149" s="19" t="n">
        <f aca="false">MIN(U149,MAX(0,S149-(T149)))</f>
        <v>0</v>
      </c>
      <c r="AC149" s="19" t="n">
        <f aca="false">MIN(V149,MAX(0,S149-(T149+U149)))</f>
        <v>0</v>
      </c>
      <c r="AD149" s="19" t="n">
        <f aca="false">MIN(W149,MAX(0,S149-(T149+U149+V149)))</f>
        <v>0.599748891918637</v>
      </c>
      <c r="AE149" s="19" t="n">
        <f aca="false">MIN(X149,MAX(0,S149-(T149+U149+V149+W149)))</f>
        <v>0</v>
      </c>
      <c r="AF149" s="19" t="n">
        <f aca="false">MIN(Y149,MAX(0,S149-(T149+U149+V149+W149+X149)))</f>
        <v>0</v>
      </c>
      <c r="AG149" s="19" t="n">
        <f aca="false">MIN(Z149,MAX(0,S149-(T149+U149+V149+W149+X149+Y149)))</f>
        <v>0</v>
      </c>
      <c r="AH149" s="19" t="n">
        <f aca="false">T149-AA149</f>
        <v>0</v>
      </c>
      <c r="AI149" s="19" t="n">
        <f aca="false">U149-AB149</f>
        <v>0</v>
      </c>
      <c r="AJ149" s="19" t="n">
        <f aca="false">V149-AC149</f>
        <v>0</v>
      </c>
      <c r="AK149" s="19" t="n">
        <f aca="false">W149-AD149</f>
        <v>11.3152778217119</v>
      </c>
      <c r="AL149" s="19" t="n">
        <f aca="false">X149-AE149</f>
        <v>10.5</v>
      </c>
      <c r="AM149" s="19" t="n">
        <f aca="false">Y149-AF149</f>
        <v>7</v>
      </c>
      <c r="AN149" s="19" t="n">
        <f aca="false">Z149-AG149</f>
        <v>7</v>
      </c>
      <c r="AO149" s="19" t="n">
        <f aca="false">M149-Q149</f>
        <v>0</v>
      </c>
      <c r="AP149" s="19" t="n">
        <f aca="false">MIN(AH149,MAX(0,AO149-(AI149+AJ149+AK149+AL149+AM149+AN149)))</f>
        <v>0</v>
      </c>
      <c r="AQ149" s="19" t="n">
        <f aca="false">MIN(AI149,MAX(0,AO149-(AJ149+AK149+AL149+AM149+AN149)))</f>
        <v>0</v>
      </c>
      <c r="AR149" s="19" t="n">
        <f aca="false">MIN(AJ149,MAX(0,AO149-(AK149+AL149+AM149+AN149)))</f>
        <v>0</v>
      </c>
      <c r="AS149" s="19" t="n">
        <f aca="false">MIN(AK149,MAX(0,AO149-(AL149+AM149+AN149)))</f>
        <v>0</v>
      </c>
      <c r="AT149" s="19" t="n">
        <f aca="false">MIN(AL149,MAX(0,AO149-(AM149+AN149)))</f>
        <v>0</v>
      </c>
      <c r="AU149" s="19" t="n">
        <f aca="false">MIN(AM149,MAX(0,AO149-(AN149)))</f>
        <v>0</v>
      </c>
      <c r="AV149" s="19" t="n">
        <f aca="false">MIN(AN149,MAX(0,AO149-(0)))</f>
        <v>0</v>
      </c>
      <c r="AW149" s="19" t="n">
        <f aca="false">AH149-AP149</f>
        <v>0</v>
      </c>
      <c r="AX149" s="19" t="n">
        <f aca="false">AI149-AQ149</f>
        <v>0</v>
      </c>
      <c r="AY149" s="19" t="n">
        <f aca="false">AJ149-AR149</f>
        <v>0</v>
      </c>
      <c r="AZ149" s="19" t="n">
        <f aca="false">AK149-AS149</f>
        <v>11.3152778217119</v>
      </c>
      <c r="BA149" s="19" t="n">
        <f aca="false">AL149-AT149</f>
        <v>10.5</v>
      </c>
      <c r="BB149" s="19" t="n">
        <f aca="false">AM149-AU149</f>
        <v>7</v>
      </c>
      <c r="BC149" s="19" t="n">
        <f aca="false">AN149-AV149</f>
        <v>7</v>
      </c>
    </row>
    <row r="150" customFormat="false" ht="15" hidden="false" customHeight="false" outlineLevel="0" collapsed="false">
      <c r="B150" s="18" t="n">
        <v>146</v>
      </c>
      <c r="C150" s="18" t="n">
        <f aca="false">RM_TERM-B150+1</f>
        <v>215</v>
      </c>
      <c r="D150" s="19" t="n">
        <f aca="false">K149</f>
        <v>35.8152778217117</v>
      </c>
      <c r="E150" s="19" t="n">
        <f aca="false">D150*(1-(1-RM_CDR)^(1/12))</f>
        <v>0.0299837397029508</v>
      </c>
      <c r="F150" s="19" t="n">
        <f aca="false">D150-E150</f>
        <v>35.7852940820088</v>
      </c>
      <c r="G150" s="19" t="n">
        <f aca="false">IF(F150&gt;0,F150*(RM_WAC/12)/(1-(1+RM_WAC/12)^(-C150)),0)</f>
        <v>0.300921108760296</v>
      </c>
      <c r="H150" s="19" t="n">
        <f aca="false">F150*RM_WAC/12</f>
        <v>0.220675980172388</v>
      </c>
      <c r="I150" s="19" t="n">
        <f aca="false">G150-H150+IF(C150&lt;=1,(F150-(G150-H150)-J150),0)</f>
        <v>0.0802451285879084</v>
      </c>
      <c r="J150" s="19" t="n">
        <f aca="false">(F150-(G150-H150))*(1-(1-RM_CPR)^(1/12))</f>
        <v>0.480302426577603</v>
      </c>
      <c r="K150" s="19" t="n">
        <f aca="false">IF(C150&lt;=1,0,(F150-(G150-H150)-J150))</f>
        <v>35.2247465268433</v>
      </c>
      <c r="L150" s="19" t="n">
        <f aca="false">E150*(1-RM_SEV)</f>
        <v>0.0209886177920656</v>
      </c>
      <c r="M150" s="19" t="n">
        <f aca="false">E150-L150</f>
        <v>0.00899512191088525</v>
      </c>
      <c r="N150" s="19" t="n">
        <f aca="false">H150-D150*(RM_SERV+RM_TR)/12</f>
        <v>0.212916003311017</v>
      </c>
      <c r="O150" s="19" t="n">
        <f aca="false">T150*RM_A1_CP/12+U150*RM_A2_CP/12+V150*RM_A3_CP/12+W150*RM_M1_CP/12+X150*RM_B1_CP/12+Y150*RM_B2_CP/12+Z150*RM_B3_CP/12</f>
        <v>0.17735451414151</v>
      </c>
      <c r="P150" s="19" t="n">
        <f aca="false">MAX(0,N150-O150)</f>
        <v>0.0355614891695068</v>
      </c>
      <c r="Q150" s="19" t="n">
        <f aca="false">MIN(P150,M150)</f>
        <v>0.00899512191088525</v>
      </c>
      <c r="R150" s="19" t="n">
        <f aca="false">P150-Q150</f>
        <v>0.0265663672586215</v>
      </c>
      <c r="S150" s="19" t="n">
        <f aca="false">I150+J150+L150+Q150</f>
        <v>0.590531294868463</v>
      </c>
      <c r="T150" s="19" t="n">
        <f aca="false">AW149</f>
        <v>0</v>
      </c>
      <c r="U150" s="19" t="n">
        <f aca="false">AX149</f>
        <v>0</v>
      </c>
      <c r="V150" s="19" t="n">
        <f aca="false">AY149</f>
        <v>0</v>
      </c>
      <c r="W150" s="19" t="n">
        <f aca="false">AZ149</f>
        <v>11.3152778217119</v>
      </c>
      <c r="X150" s="19" t="n">
        <f aca="false">BA149</f>
        <v>10.5</v>
      </c>
      <c r="Y150" s="19" t="n">
        <f aca="false">BB149</f>
        <v>7</v>
      </c>
      <c r="Z150" s="19" t="n">
        <f aca="false">BC149</f>
        <v>7</v>
      </c>
      <c r="AA150" s="19" t="n">
        <f aca="false">MIN(T150,MAX(0,S150-(0)))</f>
        <v>0</v>
      </c>
      <c r="AB150" s="19" t="n">
        <f aca="false">MIN(U150,MAX(0,S150-(T150)))</f>
        <v>0</v>
      </c>
      <c r="AC150" s="19" t="n">
        <f aca="false">MIN(V150,MAX(0,S150-(T150+U150)))</f>
        <v>0</v>
      </c>
      <c r="AD150" s="19" t="n">
        <f aca="false">MIN(W150,MAX(0,S150-(T150+U150+V150)))</f>
        <v>0.590531294868463</v>
      </c>
      <c r="AE150" s="19" t="n">
        <f aca="false">MIN(X150,MAX(0,S150-(T150+U150+V150+W150)))</f>
        <v>0</v>
      </c>
      <c r="AF150" s="19" t="n">
        <f aca="false">MIN(Y150,MAX(0,S150-(T150+U150+V150+W150+X150)))</f>
        <v>0</v>
      </c>
      <c r="AG150" s="19" t="n">
        <f aca="false">MIN(Z150,MAX(0,S150-(T150+U150+V150+W150+X150+Y150)))</f>
        <v>0</v>
      </c>
      <c r="AH150" s="19" t="n">
        <f aca="false">T150-AA150</f>
        <v>0</v>
      </c>
      <c r="AI150" s="19" t="n">
        <f aca="false">U150-AB150</f>
        <v>0</v>
      </c>
      <c r="AJ150" s="19" t="n">
        <f aca="false">V150-AC150</f>
        <v>0</v>
      </c>
      <c r="AK150" s="19" t="n">
        <f aca="false">W150-AD150</f>
        <v>10.7247465268434</v>
      </c>
      <c r="AL150" s="19" t="n">
        <f aca="false">X150-AE150</f>
        <v>10.5</v>
      </c>
      <c r="AM150" s="19" t="n">
        <f aca="false">Y150-AF150</f>
        <v>7</v>
      </c>
      <c r="AN150" s="19" t="n">
        <f aca="false">Z150-AG150</f>
        <v>7</v>
      </c>
      <c r="AO150" s="19" t="n">
        <f aca="false">M150-Q150</f>
        <v>0</v>
      </c>
      <c r="AP150" s="19" t="n">
        <f aca="false">MIN(AH150,MAX(0,AO150-(AI150+AJ150+AK150+AL150+AM150+AN150)))</f>
        <v>0</v>
      </c>
      <c r="AQ150" s="19" t="n">
        <f aca="false">MIN(AI150,MAX(0,AO150-(AJ150+AK150+AL150+AM150+AN150)))</f>
        <v>0</v>
      </c>
      <c r="AR150" s="19" t="n">
        <f aca="false">MIN(AJ150,MAX(0,AO150-(AK150+AL150+AM150+AN150)))</f>
        <v>0</v>
      </c>
      <c r="AS150" s="19" t="n">
        <f aca="false">MIN(AK150,MAX(0,AO150-(AL150+AM150+AN150)))</f>
        <v>0</v>
      </c>
      <c r="AT150" s="19" t="n">
        <f aca="false">MIN(AL150,MAX(0,AO150-(AM150+AN150)))</f>
        <v>0</v>
      </c>
      <c r="AU150" s="19" t="n">
        <f aca="false">MIN(AM150,MAX(0,AO150-(AN150)))</f>
        <v>0</v>
      </c>
      <c r="AV150" s="19" t="n">
        <f aca="false">MIN(AN150,MAX(0,AO150-(0)))</f>
        <v>0</v>
      </c>
      <c r="AW150" s="19" t="n">
        <f aca="false">AH150-AP150</f>
        <v>0</v>
      </c>
      <c r="AX150" s="19" t="n">
        <f aca="false">AI150-AQ150</f>
        <v>0</v>
      </c>
      <c r="AY150" s="19" t="n">
        <f aca="false">AJ150-AR150</f>
        <v>0</v>
      </c>
      <c r="AZ150" s="19" t="n">
        <f aca="false">AK150-AS150</f>
        <v>10.7247465268434</v>
      </c>
      <c r="BA150" s="19" t="n">
        <f aca="false">AL150-AT150</f>
        <v>10.5</v>
      </c>
      <c r="BB150" s="19" t="n">
        <f aca="false">AM150-AU150</f>
        <v>7</v>
      </c>
      <c r="BC150" s="19" t="n">
        <f aca="false">AN150-AV150</f>
        <v>7</v>
      </c>
    </row>
    <row r="151" customFormat="false" ht="15" hidden="false" customHeight="false" outlineLevel="0" collapsed="false">
      <c r="B151" s="18" t="n">
        <v>147</v>
      </c>
      <c r="C151" s="18" t="n">
        <f aca="false">RM_TERM-B151+1</f>
        <v>214</v>
      </c>
      <c r="D151" s="19" t="n">
        <f aca="false">K150</f>
        <v>35.2247465268433</v>
      </c>
      <c r="E151" s="19" t="n">
        <f aca="false">D151*(1-(1-RM_CDR)^(1/12))</f>
        <v>0.0294893602730348</v>
      </c>
      <c r="F151" s="19" t="n">
        <f aca="false">D151-E151</f>
        <v>35.1952571665703</v>
      </c>
      <c r="G151" s="19" t="n">
        <f aca="false">IF(F151&gt;0,F151*(RM_WAC/12)/(1-(1+RM_WAC/12)^(-C151)),0)</f>
        <v>0.296624598484225</v>
      </c>
      <c r="H151" s="19" t="n">
        <f aca="false">F151*RM_WAC/12</f>
        <v>0.21703741919385</v>
      </c>
      <c r="I151" s="19" t="n">
        <f aca="false">G151-H151+IF(C151&lt;=1,(F151-(G151-H151)-J151),0)</f>
        <v>0.0795871792903752</v>
      </c>
      <c r="J151" s="19" t="n">
        <f aca="false">(F151-(G151-H151))*(1-(1-RM_CPR)^(1/12))</f>
        <v>0.472374131955164</v>
      </c>
      <c r="K151" s="19" t="n">
        <f aca="false">IF(C151&lt;=1,0,(F151-(G151-H151)-J151))</f>
        <v>34.6432958553247</v>
      </c>
      <c r="L151" s="19" t="n">
        <f aca="false">E151*(1-RM_SEV)</f>
        <v>0.0206425521911244</v>
      </c>
      <c r="M151" s="19" t="n">
        <f aca="false">E151-L151</f>
        <v>0.00884680808191044</v>
      </c>
      <c r="N151" s="19" t="n">
        <f aca="false">H151-D151*(RM_SERV+RM_TR)/12</f>
        <v>0.209405390779701</v>
      </c>
      <c r="O151" s="19" t="n">
        <f aca="false">T151*RM_A1_CP/12+U151*RM_A2_CP/12+V151*RM_A3_CP/12+W151*RM_M1_CP/12+X151*RM_B1_CP/12+Y151*RM_B2_CP/12+Z151*RM_B3_CP/12</f>
        <v>0.173958959196016</v>
      </c>
      <c r="P151" s="19" t="n">
        <f aca="false">MAX(0,N151-O151)</f>
        <v>0.0354464315836842</v>
      </c>
      <c r="Q151" s="19" t="n">
        <f aca="false">MIN(P151,M151)</f>
        <v>0.00884680808191044</v>
      </c>
      <c r="R151" s="19" t="n">
        <f aca="false">P151-Q151</f>
        <v>0.0265996235017738</v>
      </c>
      <c r="S151" s="19" t="n">
        <f aca="false">I151+J151+L151+Q151</f>
        <v>0.581450671518574</v>
      </c>
      <c r="T151" s="19" t="n">
        <f aca="false">AW150</f>
        <v>0</v>
      </c>
      <c r="U151" s="19" t="n">
        <f aca="false">AX150</f>
        <v>0</v>
      </c>
      <c r="V151" s="19" t="n">
        <f aca="false">AY150</f>
        <v>0</v>
      </c>
      <c r="W151" s="19" t="n">
        <f aca="false">AZ150</f>
        <v>10.7247465268434</v>
      </c>
      <c r="X151" s="19" t="n">
        <f aca="false">BA150</f>
        <v>10.5</v>
      </c>
      <c r="Y151" s="19" t="n">
        <f aca="false">BB150</f>
        <v>7</v>
      </c>
      <c r="Z151" s="19" t="n">
        <f aca="false">BC150</f>
        <v>7</v>
      </c>
      <c r="AA151" s="19" t="n">
        <f aca="false">MIN(T151,MAX(0,S151-(0)))</f>
        <v>0</v>
      </c>
      <c r="AB151" s="19" t="n">
        <f aca="false">MIN(U151,MAX(0,S151-(T151)))</f>
        <v>0</v>
      </c>
      <c r="AC151" s="19" t="n">
        <f aca="false">MIN(V151,MAX(0,S151-(T151+U151)))</f>
        <v>0</v>
      </c>
      <c r="AD151" s="19" t="n">
        <f aca="false">MIN(W151,MAX(0,S151-(T151+U151+V151)))</f>
        <v>0.581450671518574</v>
      </c>
      <c r="AE151" s="19" t="n">
        <f aca="false">MIN(X151,MAX(0,S151-(T151+U151+V151+W151)))</f>
        <v>0</v>
      </c>
      <c r="AF151" s="19" t="n">
        <f aca="false">MIN(Y151,MAX(0,S151-(T151+U151+V151+W151+X151)))</f>
        <v>0</v>
      </c>
      <c r="AG151" s="19" t="n">
        <f aca="false">MIN(Z151,MAX(0,S151-(T151+U151+V151+W151+X151+Y151)))</f>
        <v>0</v>
      </c>
      <c r="AH151" s="19" t="n">
        <f aca="false">T151-AA151</f>
        <v>0</v>
      </c>
      <c r="AI151" s="19" t="n">
        <f aca="false">U151-AB151</f>
        <v>0</v>
      </c>
      <c r="AJ151" s="19" t="n">
        <f aca="false">V151-AC151</f>
        <v>0</v>
      </c>
      <c r="AK151" s="19" t="n">
        <f aca="false">W151-AD151</f>
        <v>10.1432958553248</v>
      </c>
      <c r="AL151" s="19" t="n">
        <f aca="false">X151-AE151</f>
        <v>10.5</v>
      </c>
      <c r="AM151" s="19" t="n">
        <f aca="false">Y151-AF151</f>
        <v>7</v>
      </c>
      <c r="AN151" s="19" t="n">
        <f aca="false">Z151-AG151</f>
        <v>7</v>
      </c>
      <c r="AO151" s="19" t="n">
        <f aca="false">M151-Q151</f>
        <v>0</v>
      </c>
      <c r="AP151" s="19" t="n">
        <f aca="false">MIN(AH151,MAX(0,AO151-(AI151+AJ151+AK151+AL151+AM151+AN151)))</f>
        <v>0</v>
      </c>
      <c r="AQ151" s="19" t="n">
        <f aca="false">MIN(AI151,MAX(0,AO151-(AJ151+AK151+AL151+AM151+AN151)))</f>
        <v>0</v>
      </c>
      <c r="AR151" s="19" t="n">
        <f aca="false">MIN(AJ151,MAX(0,AO151-(AK151+AL151+AM151+AN151)))</f>
        <v>0</v>
      </c>
      <c r="AS151" s="19" t="n">
        <f aca="false">MIN(AK151,MAX(0,AO151-(AL151+AM151+AN151)))</f>
        <v>0</v>
      </c>
      <c r="AT151" s="19" t="n">
        <f aca="false">MIN(AL151,MAX(0,AO151-(AM151+AN151)))</f>
        <v>0</v>
      </c>
      <c r="AU151" s="19" t="n">
        <f aca="false">MIN(AM151,MAX(0,AO151-(AN151)))</f>
        <v>0</v>
      </c>
      <c r="AV151" s="19" t="n">
        <f aca="false">MIN(AN151,MAX(0,AO151-(0)))</f>
        <v>0</v>
      </c>
      <c r="AW151" s="19" t="n">
        <f aca="false">AH151-AP151</f>
        <v>0</v>
      </c>
      <c r="AX151" s="19" t="n">
        <f aca="false">AI151-AQ151</f>
        <v>0</v>
      </c>
      <c r="AY151" s="19" t="n">
        <f aca="false">AJ151-AR151</f>
        <v>0</v>
      </c>
      <c r="AZ151" s="19" t="n">
        <f aca="false">AK151-AS151</f>
        <v>10.1432958553248</v>
      </c>
      <c r="BA151" s="19" t="n">
        <f aca="false">AL151-AT151</f>
        <v>10.5</v>
      </c>
      <c r="BB151" s="19" t="n">
        <f aca="false">AM151-AU151</f>
        <v>7</v>
      </c>
      <c r="BC151" s="19" t="n">
        <f aca="false">AN151-AV151</f>
        <v>7</v>
      </c>
    </row>
    <row r="152" customFormat="false" ht="15" hidden="false" customHeight="false" outlineLevel="0" collapsed="false">
      <c r="B152" s="18" t="n">
        <v>148</v>
      </c>
      <c r="C152" s="18" t="n">
        <f aca="false">RM_TERM-B152+1</f>
        <v>213</v>
      </c>
      <c r="D152" s="19" t="n">
        <f aca="false">K151</f>
        <v>34.6432958553247</v>
      </c>
      <c r="E152" s="19" t="n">
        <f aca="false">D152*(1-(1-RM_CDR)^(1/12))</f>
        <v>0.029002582935394</v>
      </c>
      <c r="F152" s="19" t="n">
        <f aca="false">D152-E152</f>
        <v>34.6142932723893</v>
      </c>
      <c r="G152" s="19" t="n">
        <f aca="false">IF(F152&gt;0,F152*(RM_WAC/12)/(1-(1+RM_WAC/12)^(-C152)),0)</f>
        <v>0.292389433191989</v>
      </c>
      <c r="H152" s="19" t="n">
        <f aca="false">F152*RM_WAC/12</f>
        <v>0.213454808513067</v>
      </c>
      <c r="I152" s="19" t="n">
        <f aca="false">G152-H152+IF(C152&lt;=1,(F152-(G152-H152)-J152),0)</f>
        <v>0.0789346246789213</v>
      </c>
      <c r="J152" s="19" t="n">
        <f aca="false">(F152-(G152-H152))*(1-(1-RM_CPR)^(1/12))</f>
        <v>0.464567814564889</v>
      </c>
      <c r="K152" s="19" t="n">
        <f aca="false">IF(C152&lt;=1,0,(F152-(G152-H152)-J152))</f>
        <v>34.0707908331455</v>
      </c>
      <c r="L152" s="19" t="n">
        <f aca="false">E152*(1-RM_SEV)</f>
        <v>0.0203018080547758</v>
      </c>
      <c r="M152" s="19" t="n">
        <f aca="false">E152-L152</f>
        <v>0.0087007748806182</v>
      </c>
      <c r="N152" s="19" t="n">
        <f aca="false">H152-D152*(RM_SERV+RM_TR)/12</f>
        <v>0.205948761077747</v>
      </c>
      <c r="O152" s="19" t="n">
        <f aca="false">T152*RM_A1_CP/12+U152*RM_A2_CP/12+V152*RM_A3_CP/12+W152*RM_M1_CP/12+X152*RM_B1_CP/12+Y152*RM_B2_CP/12+Z152*RM_B3_CP/12</f>
        <v>0.170615617834784</v>
      </c>
      <c r="P152" s="19" t="n">
        <f aca="false">MAX(0,N152-O152)</f>
        <v>0.0353331432429626</v>
      </c>
      <c r="Q152" s="19" t="n">
        <f aca="false">MIN(P152,M152)</f>
        <v>0.0087007748806182</v>
      </c>
      <c r="R152" s="19" t="n">
        <f aca="false">P152-Q152</f>
        <v>0.0266323683623444</v>
      </c>
      <c r="S152" s="19" t="n">
        <f aca="false">I152+J152+L152+Q152</f>
        <v>0.572505022179204</v>
      </c>
      <c r="T152" s="19" t="n">
        <f aca="false">AW151</f>
        <v>0</v>
      </c>
      <c r="U152" s="19" t="n">
        <f aca="false">AX151</f>
        <v>0</v>
      </c>
      <c r="V152" s="19" t="n">
        <f aca="false">AY151</f>
        <v>0</v>
      </c>
      <c r="W152" s="19" t="n">
        <f aca="false">AZ151</f>
        <v>10.1432958553248</v>
      </c>
      <c r="X152" s="19" t="n">
        <f aca="false">BA151</f>
        <v>10.5</v>
      </c>
      <c r="Y152" s="19" t="n">
        <f aca="false">BB151</f>
        <v>7</v>
      </c>
      <c r="Z152" s="19" t="n">
        <f aca="false">BC151</f>
        <v>7</v>
      </c>
      <c r="AA152" s="19" t="n">
        <f aca="false">MIN(T152,MAX(0,S152-(0)))</f>
        <v>0</v>
      </c>
      <c r="AB152" s="19" t="n">
        <f aca="false">MIN(U152,MAX(0,S152-(T152)))</f>
        <v>0</v>
      </c>
      <c r="AC152" s="19" t="n">
        <f aca="false">MIN(V152,MAX(0,S152-(T152+U152)))</f>
        <v>0</v>
      </c>
      <c r="AD152" s="19" t="n">
        <f aca="false">MIN(W152,MAX(0,S152-(T152+U152+V152)))</f>
        <v>0.572505022179204</v>
      </c>
      <c r="AE152" s="19" t="n">
        <f aca="false">MIN(X152,MAX(0,S152-(T152+U152+V152+W152)))</f>
        <v>0</v>
      </c>
      <c r="AF152" s="19" t="n">
        <f aca="false">MIN(Y152,MAX(0,S152-(T152+U152+V152+W152+X152)))</f>
        <v>0</v>
      </c>
      <c r="AG152" s="19" t="n">
        <f aca="false">MIN(Z152,MAX(0,S152-(T152+U152+V152+W152+X152+Y152)))</f>
        <v>0</v>
      </c>
      <c r="AH152" s="19" t="n">
        <f aca="false">T152-AA152</f>
        <v>0</v>
      </c>
      <c r="AI152" s="19" t="n">
        <f aca="false">U152-AB152</f>
        <v>0</v>
      </c>
      <c r="AJ152" s="19" t="n">
        <f aca="false">V152-AC152</f>
        <v>0</v>
      </c>
      <c r="AK152" s="19" t="n">
        <f aca="false">W152-AD152</f>
        <v>9.57079083314563</v>
      </c>
      <c r="AL152" s="19" t="n">
        <f aca="false">X152-AE152</f>
        <v>10.5</v>
      </c>
      <c r="AM152" s="19" t="n">
        <f aca="false">Y152-AF152</f>
        <v>7</v>
      </c>
      <c r="AN152" s="19" t="n">
        <f aca="false">Z152-AG152</f>
        <v>7</v>
      </c>
      <c r="AO152" s="19" t="n">
        <f aca="false">M152-Q152</f>
        <v>0</v>
      </c>
      <c r="AP152" s="19" t="n">
        <f aca="false">MIN(AH152,MAX(0,AO152-(AI152+AJ152+AK152+AL152+AM152+AN152)))</f>
        <v>0</v>
      </c>
      <c r="AQ152" s="19" t="n">
        <f aca="false">MIN(AI152,MAX(0,AO152-(AJ152+AK152+AL152+AM152+AN152)))</f>
        <v>0</v>
      </c>
      <c r="AR152" s="19" t="n">
        <f aca="false">MIN(AJ152,MAX(0,AO152-(AK152+AL152+AM152+AN152)))</f>
        <v>0</v>
      </c>
      <c r="AS152" s="19" t="n">
        <f aca="false">MIN(AK152,MAX(0,AO152-(AL152+AM152+AN152)))</f>
        <v>0</v>
      </c>
      <c r="AT152" s="19" t="n">
        <f aca="false">MIN(AL152,MAX(0,AO152-(AM152+AN152)))</f>
        <v>0</v>
      </c>
      <c r="AU152" s="19" t="n">
        <f aca="false">MIN(AM152,MAX(0,AO152-(AN152)))</f>
        <v>0</v>
      </c>
      <c r="AV152" s="19" t="n">
        <f aca="false">MIN(AN152,MAX(0,AO152-(0)))</f>
        <v>0</v>
      </c>
      <c r="AW152" s="19" t="n">
        <f aca="false">AH152-AP152</f>
        <v>0</v>
      </c>
      <c r="AX152" s="19" t="n">
        <f aca="false">AI152-AQ152</f>
        <v>0</v>
      </c>
      <c r="AY152" s="19" t="n">
        <f aca="false">AJ152-AR152</f>
        <v>0</v>
      </c>
      <c r="AZ152" s="19" t="n">
        <f aca="false">AK152-AS152</f>
        <v>9.57079083314563</v>
      </c>
      <c r="BA152" s="19" t="n">
        <f aca="false">AL152-AT152</f>
        <v>10.5</v>
      </c>
      <c r="BB152" s="19" t="n">
        <f aca="false">AM152-AU152</f>
        <v>7</v>
      </c>
      <c r="BC152" s="19" t="n">
        <f aca="false">AN152-AV152</f>
        <v>7</v>
      </c>
    </row>
    <row r="153" customFormat="false" ht="15" hidden="false" customHeight="false" outlineLevel="0" collapsed="false">
      <c r="B153" s="18" t="n">
        <v>149</v>
      </c>
      <c r="C153" s="18" t="n">
        <f aca="false">RM_TERM-B153+1</f>
        <v>212</v>
      </c>
      <c r="D153" s="19" t="n">
        <f aca="false">K152</f>
        <v>34.0707908331455</v>
      </c>
      <c r="E153" s="19" t="n">
        <f aca="false">D153*(1-(1-RM_CDR)^(1/12))</f>
        <v>0.0285232946928427</v>
      </c>
      <c r="F153" s="19" t="n">
        <f aca="false">D153-E153</f>
        <v>34.0422675384527</v>
      </c>
      <c r="G153" s="19" t="n">
        <f aca="false">IF(F153&gt;0,F153*(RM_WAC/12)/(1-(1+RM_WAC/12)^(-C153)),0)</f>
        <v>0.28821473700833</v>
      </c>
      <c r="H153" s="19" t="n">
        <f aca="false">F153*RM_WAC/12</f>
        <v>0.209927316487125</v>
      </c>
      <c r="I153" s="19" t="n">
        <f aca="false">G153-H153+IF(C153&lt;=1,(F153-(G153-H153)-J153),0)</f>
        <v>0.0782874205212054</v>
      </c>
      <c r="J153" s="19" t="n">
        <f aca="false">(F153-(G153-H153))*(1-(1-RM_CPR)^(1/12))</f>
        <v>0.456881660858583</v>
      </c>
      <c r="K153" s="19" t="n">
        <f aca="false">IF(C153&lt;=1,0,(F153-(G153-H153)-J153))</f>
        <v>33.5070984570729</v>
      </c>
      <c r="L153" s="19" t="n">
        <f aca="false">E153*(1-RM_SEV)</f>
        <v>0.0199663062849899</v>
      </c>
      <c r="M153" s="19" t="n">
        <f aca="false">E153-L153</f>
        <v>0.00855698840785282</v>
      </c>
      <c r="N153" s="19" t="n">
        <f aca="false">H153-D153*(RM_SERV+RM_TR)/12</f>
        <v>0.20254531180661</v>
      </c>
      <c r="O153" s="19" t="n">
        <f aca="false">T153*RM_A1_CP/12+U153*RM_A2_CP/12+V153*RM_A3_CP/12+W153*RM_M1_CP/12+X153*RM_B1_CP/12+Y153*RM_B2_CP/12+Z153*RM_B3_CP/12</f>
        <v>0.167323713957254</v>
      </c>
      <c r="P153" s="19" t="n">
        <f aca="false">MAX(0,N153-O153)</f>
        <v>0.0352215978493558</v>
      </c>
      <c r="Q153" s="19" t="n">
        <f aca="false">MIN(P153,M153)</f>
        <v>0.00855698840785282</v>
      </c>
      <c r="R153" s="19" t="n">
        <f aca="false">P153-Q153</f>
        <v>0.026664609441503</v>
      </c>
      <c r="S153" s="19" t="n">
        <f aca="false">I153+J153+L153+Q153</f>
        <v>0.563692376072631</v>
      </c>
      <c r="T153" s="19" t="n">
        <f aca="false">AW152</f>
        <v>0</v>
      </c>
      <c r="U153" s="19" t="n">
        <f aca="false">AX152</f>
        <v>0</v>
      </c>
      <c r="V153" s="19" t="n">
        <f aca="false">AY152</f>
        <v>0</v>
      </c>
      <c r="W153" s="19" t="n">
        <f aca="false">AZ152</f>
        <v>9.57079083314563</v>
      </c>
      <c r="X153" s="19" t="n">
        <f aca="false">BA152</f>
        <v>10.5</v>
      </c>
      <c r="Y153" s="19" t="n">
        <f aca="false">BB152</f>
        <v>7</v>
      </c>
      <c r="Z153" s="19" t="n">
        <f aca="false">BC152</f>
        <v>7</v>
      </c>
      <c r="AA153" s="19" t="n">
        <f aca="false">MIN(T153,MAX(0,S153-(0)))</f>
        <v>0</v>
      </c>
      <c r="AB153" s="19" t="n">
        <f aca="false">MIN(U153,MAX(0,S153-(T153)))</f>
        <v>0</v>
      </c>
      <c r="AC153" s="19" t="n">
        <f aca="false">MIN(V153,MAX(0,S153-(T153+U153)))</f>
        <v>0</v>
      </c>
      <c r="AD153" s="19" t="n">
        <f aca="false">MIN(W153,MAX(0,S153-(T153+U153+V153)))</f>
        <v>0.563692376072631</v>
      </c>
      <c r="AE153" s="19" t="n">
        <f aca="false">MIN(X153,MAX(0,S153-(T153+U153+V153+W153)))</f>
        <v>0</v>
      </c>
      <c r="AF153" s="19" t="n">
        <f aca="false">MIN(Y153,MAX(0,S153-(T153+U153+V153+W153+X153)))</f>
        <v>0</v>
      </c>
      <c r="AG153" s="19" t="n">
        <f aca="false">MIN(Z153,MAX(0,S153-(T153+U153+V153+W153+X153+Y153)))</f>
        <v>0</v>
      </c>
      <c r="AH153" s="19" t="n">
        <f aca="false">T153-AA153</f>
        <v>0</v>
      </c>
      <c r="AI153" s="19" t="n">
        <f aca="false">U153-AB153</f>
        <v>0</v>
      </c>
      <c r="AJ153" s="19" t="n">
        <f aca="false">V153-AC153</f>
        <v>0</v>
      </c>
      <c r="AK153" s="19" t="n">
        <f aca="false">W153-AD153</f>
        <v>9.007098457073</v>
      </c>
      <c r="AL153" s="19" t="n">
        <f aca="false">X153-AE153</f>
        <v>10.5</v>
      </c>
      <c r="AM153" s="19" t="n">
        <f aca="false">Y153-AF153</f>
        <v>7</v>
      </c>
      <c r="AN153" s="19" t="n">
        <f aca="false">Z153-AG153</f>
        <v>7</v>
      </c>
      <c r="AO153" s="19" t="n">
        <f aca="false">M153-Q153</f>
        <v>0</v>
      </c>
      <c r="AP153" s="19" t="n">
        <f aca="false">MIN(AH153,MAX(0,AO153-(AI153+AJ153+AK153+AL153+AM153+AN153)))</f>
        <v>0</v>
      </c>
      <c r="AQ153" s="19" t="n">
        <f aca="false">MIN(AI153,MAX(0,AO153-(AJ153+AK153+AL153+AM153+AN153)))</f>
        <v>0</v>
      </c>
      <c r="AR153" s="19" t="n">
        <f aca="false">MIN(AJ153,MAX(0,AO153-(AK153+AL153+AM153+AN153)))</f>
        <v>0</v>
      </c>
      <c r="AS153" s="19" t="n">
        <f aca="false">MIN(AK153,MAX(0,AO153-(AL153+AM153+AN153)))</f>
        <v>0</v>
      </c>
      <c r="AT153" s="19" t="n">
        <f aca="false">MIN(AL153,MAX(0,AO153-(AM153+AN153)))</f>
        <v>0</v>
      </c>
      <c r="AU153" s="19" t="n">
        <f aca="false">MIN(AM153,MAX(0,AO153-(AN153)))</f>
        <v>0</v>
      </c>
      <c r="AV153" s="19" t="n">
        <f aca="false">MIN(AN153,MAX(0,AO153-(0)))</f>
        <v>0</v>
      </c>
      <c r="AW153" s="19" t="n">
        <f aca="false">AH153-AP153</f>
        <v>0</v>
      </c>
      <c r="AX153" s="19" t="n">
        <f aca="false">AI153-AQ153</f>
        <v>0</v>
      </c>
      <c r="AY153" s="19" t="n">
        <f aca="false">AJ153-AR153</f>
        <v>0</v>
      </c>
      <c r="AZ153" s="19" t="n">
        <f aca="false">AK153-AS153</f>
        <v>9.007098457073</v>
      </c>
      <c r="BA153" s="19" t="n">
        <f aca="false">AL153-AT153</f>
        <v>10.5</v>
      </c>
      <c r="BB153" s="19" t="n">
        <f aca="false">AM153-AU153</f>
        <v>7</v>
      </c>
      <c r="BC153" s="19" t="n">
        <f aca="false">AN153-AV153</f>
        <v>7</v>
      </c>
    </row>
    <row r="154" customFormat="false" ht="15" hidden="false" customHeight="false" outlineLevel="0" collapsed="false">
      <c r="B154" s="18" t="n">
        <v>150</v>
      </c>
      <c r="C154" s="18" t="n">
        <f aca="false">RM_TERM-B154+1</f>
        <v>211</v>
      </c>
      <c r="D154" s="19" t="n">
        <f aca="false">K153</f>
        <v>33.5070984570729</v>
      </c>
      <c r="E154" s="19" t="n">
        <f aca="false">D154*(1-(1-RM_CDR)^(1/12))</f>
        <v>0.0280513841980858</v>
      </c>
      <c r="F154" s="19" t="n">
        <f aca="false">D154-E154</f>
        <v>33.4790470728748</v>
      </c>
      <c r="G154" s="19" t="n">
        <f aca="false">IF(F154&gt;0,F154*(RM_WAC/12)/(1-(1+RM_WAC/12)^(-C154)),0)</f>
        <v>0.284099646563619</v>
      </c>
      <c r="H154" s="19" t="n">
        <f aca="false">F154*RM_WAC/12</f>
        <v>0.206454123616061</v>
      </c>
      <c r="I154" s="19" t="n">
        <f aca="false">G154-H154+IF(C154&lt;=1,(F154-(G154-H154)-J154),0)</f>
        <v>0.0776455229475579</v>
      </c>
      <c r="J154" s="19" t="n">
        <f aca="false">(F154-(G154-H154))*(1-(1-RM_CPR)^(1/12))</f>
        <v>0.449313883771777</v>
      </c>
      <c r="K154" s="19" t="n">
        <f aca="false">IF(C154&lt;=1,0,(F154-(G154-H154)-J154))</f>
        <v>32.9520876661555</v>
      </c>
      <c r="L154" s="19" t="n">
        <f aca="false">E154*(1-RM_SEV)</f>
        <v>0.0196359689386601</v>
      </c>
      <c r="M154" s="19" t="n">
        <f aca="false">E154-L154</f>
        <v>0.00841541525942575</v>
      </c>
      <c r="N154" s="19" t="n">
        <f aca="false">H154-D154*(RM_SERV+RM_TR)/12</f>
        <v>0.199194252283695</v>
      </c>
      <c r="O154" s="19" t="n">
        <f aca="false">T154*RM_A1_CP/12+U154*RM_A2_CP/12+V154*RM_A3_CP/12+W154*RM_M1_CP/12+X154*RM_B1_CP/12+Y154*RM_B2_CP/12+Z154*RM_B3_CP/12</f>
        <v>0.164082482794836</v>
      </c>
      <c r="P154" s="19" t="n">
        <f aca="false">MAX(0,N154-O154)</f>
        <v>0.035111769488859</v>
      </c>
      <c r="Q154" s="19" t="n">
        <f aca="false">MIN(P154,M154)</f>
        <v>0.00841541525942575</v>
      </c>
      <c r="R154" s="19" t="n">
        <f aca="false">P154-Q154</f>
        <v>0.0266963542294332</v>
      </c>
      <c r="S154" s="19" t="n">
        <f aca="false">I154+J154+L154+Q154</f>
        <v>0.555010790917421</v>
      </c>
      <c r="T154" s="19" t="n">
        <f aca="false">AW153</f>
        <v>0</v>
      </c>
      <c r="U154" s="19" t="n">
        <f aca="false">AX153</f>
        <v>0</v>
      </c>
      <c r="V154" s="19" t="n">
        <f aca="false">AY153</f>
        <v>0</v>
      </c>
      <c r="W154" s="19" t="n">
        <f aca="false">AZ153</f>
        <v>9.007098457073</v>
      </c>
      <c r="X154" s="19" t="n">
        <f aca="false">BA153</f>
        <v>10.5</v>
      </c>
      <c r="Y154" s="19" t="n">
        <f aca="false">BB153</f>
        <v>7</v>
      </c>
      <c r="Z154" s="19" t="n">
        <f aca="false">BC153</f>
        <v>7</v>
      </c>
      <c r="AA154" s="19" t="n">
        <f aca="false">MIN(T154,MAX(0,S154-(0)))</f>
        <v>0</v>
      </c>
      <c r="AB154" s="19" t="n">
        <f aca="false">MIN(U154,MAX(0,S154-(T154)))</f>
        <v>0</v>
      </c>
      <c r="AC154" s="19" t="n">
        <f aca="false">MIN(V154,MAX(0,S154-(T154+U154)))</f>
        <v>0</v>
      </c>
      <c r="AD154" s="19" t="n">
        <f aca="false">MIN(W154,MAX(0,S154-(T154+U154+V154)))</f>
        <v>0.555010790917421</v>
      </c>
      <c r="AE154" s="19" t="n">
        <f aca="false">MIN(X154,MAX(0,S154-(T154+U154+V154+W154)))</f>
        <v>0</v>
      </c>
      <c r="AF154" s="19" t="n">
        <f aca="false">MIN(Y154,MAX(0,S154-(T154+U154+V154+W154+X154)))</f>
        <v>0</v>
      </c>
      <c r="AG154" s="19" t="n">
        <f aca="false">MIN(Z154,MAX(0,S154-(T154+U154+V154+W154+X154+Y154)))</f>
        <v>0</v>
      </c>
      <c r="AH154" s="19" t="n">
        <f aca="false">T154-AA154</f>
        <v>0</v>
      </c>
      <c r="AI154" s="19" t="n">
        <f aca="false">U154-AB154</f>
        <v>0</v>
      </c>
      <c r="AJ154" s="19" t="n">
        <f aca="false">V154-AC154</f>
        <v>0</v>
      </c>
      <c r="AK154" s="19" t="n">
        <f aca="false">W154-AD154</f>
        <v>8.45208766615557</v>
      </c>
      <c r="AL154" s="19" t="n">
        <f aca="false">X154-AE154</f>
        <v>10.5</v>
      </c>
      <c r="AM154" s="19" t="n">
        <f aca="false">Y154-AF154</f>
        <v>7</v>
      </c>
      <c r="AN154" s="19" t="n">
        <f aca="false">Z154-AG154</f>
        <v>7</v>
      </c>
      <c r="AO154" s="19" t="n">
        <f aca="false">M154-Q154</f>
        <v>0</v>
      </c>
      <c r="AP154" s="19" t="n">
        <f aca="false">MIN(AH154,MAX(0,AO154-(AI154+AJ154+AK154+AL154+AM154+AN154)))</f>
        <v>0</v>
      </c>
      <c r="AQ154" s="19" t="n">
        <f aca="false">MIN(AI154,MAX(0,AO154-(AJ154+AK154+AL154+AM154+AN154)))</f>
        <v>0</v>
      </c>
      <c r="AR154" s="19" t="n">
        <f aca="false">MIN(AJ154,MAX(0,AO154-(AK154+AL154+AM154+AN154)))</f>
        <v>0</v>
      </c>
      <c r="AS154" s="19" t="n">
        <f aca="false">MIN(AK154,MAX(0,AO154-(AL154+AM154+AN154)))</f>
        <v>0</v>
      </c>
      <c r="AT154" s="19" t="n">
        <f aca="false">MIN(AL154,MAX(0,AO154-(AM154+AN154)))</f>
        <v>0</v>
      </c>
      <c r="AU154" s="19" t="n">
        <f aca="false">MIN(AM154,MAX(0,AO154-(AN154)))</f>
        <v>0</v>
      </c>
      <c r="AV154" s="19" t="n">
        <f aca="false">MIN(AN154,MAX(0,AO154-(0)))</f>
        <v>0</v>
      </c>
      <c r="AW154" s="19" t="n">
        <f aca="false">AH154-AP154</f>
        <v>0</v>
      </c>
      <c r="AX154" s="19" t="n">
        <f aca="false">AI154-AQ154</f>
        <v>0</v>
      </c>
      <c r="AY154" s="19" t="n">
        <f aca="false">AJ154-AR154</f>
        <v>0</v>
      </c>
      <c r="AZ154" s="19" t="n">
        <f aca="false">AK154-AS154</f>
        <v>8.45208766615557</v>
      </c>
      <c r="BA154" s="19" t="n">
        <f aca="false">AL154-AT154</f>
        <v>10.5</v>
      </c>
      <c r="BB154" s="19" t="n">
        <f aca="false">AM154-AU154</f>
        <v>7</v>
      </c>
      <c r="BC154" s="19" t="n">
        <f aca="false">AN154-AV154</f>
        <v>7</v>
      </c>
    </row>
    <row r="155" customFormat="false" ht="15" hidden="false" customHeight="false" outlineLevel="0" collapsed="false">
      <c r="B155" s="18" t="n">
        <v>151</v>
      </c>
      <c r="C155" s="18" t="n">
        <f aca="false">RM_TERM-B155+1</f>
        <v>210</v>
      </c>
      <c r="D155" s="19" t="n">
        <f aca="false">K154</f>
        <v>32.9520876661555</v>
      </c>
      <c r="E155" s="19" t="n">
        <f aca="false">D155*(1-(1-RM_CDR)^(1/12))</f>
        <v>0.0275867417298621</v>
      </c>
      <c r="F155" s="19" t="n">
        <f aca="false">D155-E155</f>
        <v>32.9245009244256</v>
      </c>
      <c r="G155" s="19" t="n">
        <f aca="false">IF(F155&gt;0,F155*(RM_WAC/12)/(1-(1+RM_WAC/12)^(-C155)),0)</f>
        <v>0.280043310815298</v>
      </c>
      <c r="H155" s="19" t="n">
        <f aca="false">F155*RM_WAC/12</f>
        <v>0.203034422367291</v>
      </c>
      <c r="I155" s="19" t="n">
        <f aca="false">G155-H155+IF(C155&lt;=1,(F155-(G155-H155)-J155),0)</f>
        <v>0.0770088884480072</v>
      </c>
      <c r="J155" s="19" t="n">
        <f aca="false">(F155-(G155-H155))*(1-(1-RM_CPR)^(1/12))</f>
        <v>0.441862722340757</v>
      </c>
      <c r="K155" s="19" t="n">
        <f aca="false">IF(C155&lt;=1,0,(F155-(G155-H155)-J155))</f>
        <v>32.4056293136368</v>
      </c>
      <c r="L155" s="19" t="n">
        <f aca="false">E155*(1-RM_SEV)</f>
        <v>0.0193107192109035</v>
      </c>
      <c r="M155" s="19" t="n">
        <f aca="false">E155-L155</f>
        <v>0.00827602251895864</v>
      </c>
      <c r="N155" s="19" t="n">
        <f aca="false">H155-D155*(RM_SERV+RM_TR)/12</f>
        <v>0.195894803372957</v>
      </c>
      <c r="O155" s="19" t="n">
        <f aca="false">T155*RM_A1_CP/12+U155*RM_A2_CP/12+V155*RM_A3_CP/12+W155*RM_M1_CP/12+X155*RM_B1_CP/12+Y155*RM_B2_CP/12+Z155*RM_B3_CP/12</f>
        <v>0.160891170747061</v>
      </c>
      <c r="P155" s="19" t="n">
        <f aca="false">MAX(0,N155-O155)</f>
        <v>0.0350036326258962</v>
      </c>
      <c r="Q155" s="19" t="n">
        <f aca="false">MIN(P155,M155)</f>
        <v>0.00827602251895864</v>
      </c>
      <c r="R155" s="19" t="n">
        <f aca="false">P155-Q155</f>
        <v>0.0267276101069376</v>
      </c>
      <c r="S155" s="19" t="n">
        <f aca="false">I155+J155+L155+Q155</f>
        <v>0.546458352518626</v>
      </c>
      <c r="T155" s="19" t="n">
        <f aca="false">AW154</f>
        <v>0</v>
      </c>
      <c r="U155" s="19" t="n">
        <f aca="false">AX154</f>
        <v>0</v>
      </c>
      <c r="V155" s="19" t="n">
        <f aca="false">AY154</f>
        <v>0</v>
      </c>
      <c r="W155" s="19" t="n">
        <f aca="false">AZ154</f>
        <v>8.45208766615557</v>
      </c>
      <c r="X155" s="19" t="n">
        <f aca="false">BA154</f>
        <v>10.5</v>
      </c>
      <c r="Y155" s="19" t="n">
        <f aca="false">BB154</f>
        <v>7</v>
      </c>
      <c r="Z155" s="19" t="n">
        <f aca="false">BC154</f>
        <v>7</v>
      </c>
      <c r="AA155" s="19" t="n">
        <f aca="false">MIN(T155,MAX(0,S155-(0)))</f>
        <v>0</v>
      </c>
      <c r="AB155" s="19" t="n">
        <f aca="false">MIN(U155,MAX(0,S155-(T155)))</f>
        <v>0</v>
      </c>
      <c r="AC155" s="19" t="n">
        <f aca="false">MIN(V155,MAX(0,S155-(T155+U155)))</f>
        <v>0</v>
      </c>
      <c r="AD155" s="19" t="n">
        <f aca="false">MIN(W155,MAX(0,S155-(T155+U155+V155)))</f>
        <v>0.546458352518626</v>
      </c>
      <c r="AE155" s="19" t="n">
        <f aca="false">MIN(X155,MAX(0,S155-(T155+U155+V155+W155)))</f>
        <v>0</v>
      </c>
      <c r="AF155" s="19" t="n">
        <f aca="false">MIN(Y155,MAX(0,S155-(T155+U155+V155+W155+X155)))</f>
        <v>0</v>
      </c>
      <c r="AG155" s="19" t="n">
        <f aca="false">MIN(Z155,MAX(0,S155-(T155+U155+V155+W155+X155+Y155)))</f>
        <v>0</v>
      </c>
      <c r="AH155" s="19" t="n">
        <f aca="false">T155-AA155</f>
        <v>0</v>
      </c>
      <c r="AI155" s="19" t="n">
        <f aca="false">U155-AB155</f>
        <v>0</v>
      </c>
      <c r="AJ155" s="19" t="n">
        <f aca="false">V155-AC155</f>
        <v>0</v>
      </c>
      <c r="AK155" s="19" t="n">
        <f aca="false">W155-AD155</f>
        <v>7.90562931363695</v>
      </c>
      <c r="AL155" s="19" t="n">
        <f aca="false">X155-AE155</f>
        <v>10.5</v>
      </c>
      <c r="AM155" s="19" t="n">
        <f aca="false">Y155-AF155</f>
        <v>7</v>
      </c>
      <c r="AN155" s="19" t="n">
        <f aca="false">Z155-AG155</f>
        <v>7</v>
      </c>
      <c r="AO155" s="19" t="n">
        <f aca="false">M155-Q155</f>
        <v>0</v>
      </c>
      <c r="AP155" s="19" t="n">
        <f aca="false">MIN(AH155,MAX(0,AO155-(AI155+AJ155+AK155+AL155+AM155+AN155)))</f>
        <v>0</v>
      </c>
      <c r="AQ155" s="19" t="n">
        <f aca="false">MIN(AI155,MAX(0,AO155-(AJ155+AK155+AL155+AM155+AN155)))</f>
        <v>0</v>
      </c>
      <c r="AR155" s="19" t="n">
        <f aca="false">MIN(AJ155,MAX(0,AO155-(AK155+AL155+AM155+AN155)))</f>
        <v>0</v>
      </c>
      <c r="AS155" s="19" t="n">
        <f aca="false">MIN(AK155,MAX(0,AO155-(AL155+AM155+AN155)))</f>
        <v>0</v>
      </c>
      <c r="AT155" s="19" t="n">
        <f aca="false">MIN(AL155,MAX(0,AO155-(AM155+AN155)))</f>
        <v>0</v>
      </c>
      <c r="AU155" s="19" t="n">
        <f aca="false">MIN(AM155,MAX(0,AO155-(AN155)))</f>
        <v>0</v>
      </c>
      <c r="AV155" s="19" t="n">
        <f aca="false">MIN(AN155,MAX(0,AO155-(0)))</f>
        <v>0</v>
      </c>
      <c r="AW155" s="19" t="n">
        <f aca="false">AH155-AP155</f>
        <v>0</v>
      </c>
      <c r="AX155" s="19" t="n">
        <f aca="false">AI155-AQ155</f>
        <v>0</v>
      </c>
      <c r="AY155" s="19" t="n">
        <f aca="false">AJ155-AR155</f>
        <v>0</v>
      </c>
      <c r="AZ155" s="19" t="n">
        <f aca="false">AK155-AS155</f>
        <v>7.90562931363695</v>
      </c>
      <c r="BA155" s="19" t="n">
        <f aca="false">AL155-AT155</f>
        <v>10.5</v>
      </c>
      <c r="BB155" s="19" t="n">
        <f aca="false">AM155-AU155</f>
        <v>7</v>
      </c>
      <c r="BC155" s="19" t="n">
        <f aca="false">AN155-AV155</f>
        <v>7</v>
      </c>
    </row>
    <row r="156" customFormat="false" ht="15" hidden="false" customHeight="false" outlineLevel="0" collapsed="false">
      <c r="B156" s="18" t="n">
        <v>152</v>
      </c>
      <c r="C156" s="18" t="n">
        <f aca="false">RM_TERM-B156+1</f>
        <v>209</v>
      </c>
      <c r="D156" s="19" t="n">
        <f aca="false">K155</f>
        <v>32.4056293136368</v>
      </c>
      <c r="E156" s="19" t="n">
        <f aca="false">D156*(1-(1-RM_CDR)^(1/12))</f>
        <v>0.0271292591694312</v>
      </c>
      <c r="F156" s="19" t="n">
        <f aca="false">D156-E156</f>
        <v>32.3785000544674</v>
      </c>
      <c r="G156" s="19" t="n">
        <f aca="false">IF(F156&gt;0,F156*(RM_WAC/12)/(1-(1+RM_WAC/12)^(-C156)),0)</f>
        <v>0.27604489087188</v>
      </c>
      <c r="H156" s="19" t="n">
        <f aca="false">F156*RM_WAC/12</f>
        <v>0.199667417002549</v>
      </c>
      <c r="I156" s="19" t="n">
        <f aca="false">G156-H156+IF(C156&lt;=1,(F156-(G156-H156)-J156),0)</f>
        <v>0.0763774738693308</v>
      </c>
      <c r="J156" s="19" t="n">
        <f aca="false">(F156-(G156-H156))*(1-(1-RM_CPR)^(1/12))</f>
        <v>0.434526441325099</v>
      </c>
      <c r="K156" s="19" t="n">
        <f aca="false">IF(C156&lt;=1,0,(F156-(G156-H156)-J156))</f>
        <v>31.867596139273</v>
      </c>
      <c r="L156" s="19" t="n">
        <f aca="false">E156*(1-RM_SEV)</f>
        <v>0.0189904814186018</v>
      </c>
      <c r="M156" s="19" t="n">
        <f aca="false">E156-L156</f>
        <v>0.00813877775082937</v>
      </c>
      <c r="N156" s="19" t="n">
        <f aca="false">H156-D156*(RM_SERV+RM_TR)/12</f>
        <v>0.192646197317928</v>
      </c>
      <c r="O156" s="19" t="n">
        <f aca="false">T156*RM_A1_CP/12+U156*RM_A2_CP/12+V156*RM_A3_CP/12+W156*RM_M1_CP/12+X156*RM_B1_CP/12+Y156*RM_B2_CP/12+Z156*RM_B3_CP/12</f>
        <v>0.157749035220079</v>
      </c>
      <c r="P156" s="19" t="n">
        <f aca="false">MAX(0,N156-O156)</f>
        <v>0.0348971620978484</v>
      </c>
      <c r="Q156" s="19" t="n">
        <f aca="false">MIN(P156,M156)</f>
        <v>0.00813877775082937</v>
      </c>
      <c r="R156" s="19" t="n">
        <f aca="false">P156-Q156</f>
        <v>0.0267583843470191</v>
      </c>
      <c r="S156" s="19" t="n">
        <f aca="false">I156+J156+L156+Q156</f>
        <v>0.538033174363861</v>
      </c>
      <c r="T156" s="19" t="n">
        <f aca="false">AW155</f>
        <v>0</v>
      </c>
      <c r="U156" s="19" t="n">
        <f aca="false">AX155</f>
        <v>0</v>
      </c>
      <c r="V156" s="19" t="n">
        <f aca="false">AY155</f>
        <v>0</v>
      </c>
      <c r="W156" s="19" t="n">
        <f aca="false">AZ155</f>
        <v>7.90562931363695</v>
      </c>
      <c r="X156" s="19" t="n">
        <f aca="false">BA155</f>
        <v>10.5</v>
      </c>
      <c r="Y156" s="19" t="n">
        <f aca="false">BB155</f>
        <v>7</v>
      </c>
      <c r="Z156" s="19" t="n">
        <f aca="false">BC155</f>
        <v>7</v>
      </c>
      <c r="AA156" s="19" t="n">
        <f aca="false">MIN(T156,MAX(0,S156-(0)))</f>
        <v>0</v>
      </c>
      <c r="AB156" s="19" t="n">
        <f aca="false">MIN(U156,MAX(0,S156-(T156)))</f>
        <v>0</v>
      </c>
      <c r="AC156" s="19" t="n">
        <f aca="false">MIN(V156,MAX(0,S156-(T156+U156)))</f>
        <v>0</v>
      </c>
      <c r="AD156" s="19" t="n">
        <f aca="false">MIN(W156,MAX(0,S156-(T156+U156+V156)))</f>
        <v>0.538033174363861</v>
      </c>
      <c r="AE156" s="19" t="n">
        <f aca="false">MIN(X156,MAX(0,S156-(T156+U156+V156+W156)))</f>
        <v>0</v>
      </c>
      <c r="AF156" s="19" t="n">
        <f aca="false">MIN(Y156,MAX(0,S156-(T156+U156+V156+W156+X156)))</f>
        <v>0</v>
      </c>
      <c r="AG156" s="19" t="n">
        <f aca="false">MIN(Z156,MAX(0,S156-(T156+U156+V156+W156+X156+Y156)))</f>
        <v>0</v>
      </c>
      <c r="AH156" s="19" t="n">
        <f aca="false">T156-AA156</f>
        <v>0</v>
      </c>
      <c r="AI156" s="19" t="n">
        <f aca="false">U156-AB156</f>
        <v>0</v>
      </c>
      <c r="AJ156" s="19" t="n">
        <f aca="false">V156-AC156</f>
        <v>0</v>
      </c>
      <c r="AK156" s="19" t="n">
        <f aca="false">W156-AD156</f>
        <v>7.36759613927309</v>
      </c>
      <c r="AL156" s="19" t="n">
        <f aca="false">X156-AE156</f>
        <v>10.5</v>
      </c>
      <c r="AM156" s="19" t="n">
        <f aca="false">Y156-AF156</f>
        <v>7</v>
      </c>
      <c r="AN156" s="19" t="n">
        <f aca="false">Z156-AG156</f>
        <v>7</v>
      </c>
      <c r="AO156" s="19" t="n">
        <f aca="false">M156-Q156</f>
        <v>0</v>
      </c>
      <c r="AP156" s="19" t="n">
        <f aca="false">MIN(AH156,MAX(0,AO156-(AI156+AJ156+AK156+AL156+AM156+AN156)))</f>
        <v>0</v>
      </c>
      <c r="AQ156" s="19" t="n">
        <f aca="false">MIN(AI156,MAX(0,AO156-(AJ156+AK156+AL156+AM156+AN156)))</f>
        <v>0</v>
      </c>
      <c r="AR156" s="19" t="n">
        <f aca="false">MIN(AJ156,MAX(0,AO156-(AK156+AL156+AM156+AN156)))</f>
        <v>0</v>
      </c>
      <c r="AS156" s="19" t="n">
        <f aca="false">MIN(AK156,MAX(0,AO156-(AL156+AM156+AN156)))</f>
        <v>0</v>
      </c>
      <c r="AT156" s="19" t="n">
        <f aca="false">MIN(AL156,MAX(0,AO156-(AM156+AN156)))</f>
        <v>0</v>
      </c>
      <c r="AU156" s="19" t="n">
        <f aca="false">MIN(AM156,MAX(0,AO156-(AN156)))</f>
        <v>0</v>
      </c>
      <c r="AV156" s="19" t="n">
        <f aca="false">MIN(AN156,MAX(0,AO156-(0)))</f>
        <v>0</v>
      </c>
      <c r="AW156" s="19" t="n">
        <f aca="false">AH156-AP156</f>
        <v>0</v>
      </c>
      <c r="AX156" s="19" t="n">
        <f aca="false">AI156-AQ156</f>
        <v>0</v>
      </c>
      <c r="AY156" s="19" t="n">
        <f aca="false">AJ156-AR156</f>
        <v>0</v>
      </c>
      <c r="AZ156" s="19" t="n">
        <f aca="false">AK156-AS156</f>
        <v>7.36759613927309</v>
      </c>
      <c r="BA156" s="19" t="n">
        <f aca="false">AL156-AT156</f>
        <v>10.5</v>
      </c>
      <c r="BB156" s="19" t="n">
        <f aca="false">AM156-AU156</f>
        <v>7</v>
      </c>
      <c r="BC156" s="19" t="n">
        <f aca="false">AN156-AV156</f>
        <v>7</v>
      </c>
    </row>
    <row r="157" customFormat="false" ht="15" hidden="false" customHeight="false" outlineLevel="0" collapsed="false">
      <c r="B157" s="18" t="n">
        <v>153</v>
      </c>
      <c r="C157" s="18" t="n">
        <f aca="false">RM_TERM-B157+1</f>
        <v>208</v>
      </c>
      <c r="D157" s="19" t="n">
        <f aca="false">K156</f>
        <v>31.867596139273</v>
      </c>
      <c r="E157" s="19" t="n">
        <f aca="false">D157*(1-(1-RM_CDR)^(1/12))</f>
        <v>0.026678829977398</v>
      </c>
      <c r="F157" s="19" t="n">
        <f aca="false">D157-E157</f>
        <v>31.8409173092956</v>
      </c>
      <c r="G157" s="19" t="n">
        <f aca="false">IF(F157&gt;0,F157*(RM_WAC/12)/(1-(1+RM_WAC/12)^(-C157)),0)</f>
        <v>0.272103559819452</v>
      </c>
      <c r="H157" s="19" t="n">
        <f aca="false">F157*RM_WAC/12</f>
        <v>0.196352323407323</v>
      </c>
      <c r="I157" s="19" t="n">
        <f aca="false">G157-H157+IF(C157&lt;=1,(F157-(G157-H157)-J157),0)</f>
        <v>0.0757512364121294</v>
      </c>
      <c r="J157" s="19" t="n">
        <f aca="false">(F157-(G157-H157))*(1-(1-RM_CPR)^(1/12))</f>
        <v>0.427303330835644</v>
      </c>
      <c r="K157" s="19" t="n">
        <f aca="false">IF(C157&lt;=1,0,(F157-(G157-H157)-J157))</f>
        <v>31.3378627420478</v>
      </c>
      <c r="L157" s="19" t="n">
        <f aca="false">E157*(1-RM_SEV)</f>
        <v>0.0186751809841786</v>
      </c>
      <c r="M157" s="19" t="n">
        <f aca="false">E157-L157</f>
        <v>0.00800364899321941</v>
      </c>
      <c r="N157" s="19" t="n">
        <f aca="false">H157-D157*(RM_SERV+RM_TR)/12</f>
        <v>0.189447677577147</v>
      </c>
      <c r="O157" s="19" t="n">
        <f aca="false">T157*RM_A1_CP/12+U157*RM_A2_CP/12+V157*RM_A3_CP/12+W157*RM_M1_CP/12+X157*RM_B1_CP/12+Y157*RM_B2_CP/12+Z157*RM_B3_CP/12</f>
        <v>0.154655344467487</v>
      </c>
      <c r="P157" s="19" t="n">
        <f aca="false">MAX(0,N157-O157)</f>
        <v>0.0347923331096599</v>
      </c>
      <c r="Q157" s="19" t="n">
        <f aca="false">MIN(P157,M157)</f>
        <v>0.00800364899321941</v>
      </c>
      <c r="R157" s="19" t="n">
        <f aca="false">P157-Q157</f>
        <v>0.0267886841164405</v>
      </c>
      <c r="S157" s="19" t="n">
        <f aca="false">I157+J157+L157+Q157</f>
        <v>0.529733397225171</v>
      </c>
      <c r="T157" s="19" t="n">
        <f aca="false">AW156</f>
        <v>0</v>
      </c>
      <c r="U157" s="19" t="n">
        <f aca="false">AX156</f>
        <v>0</v>
      </c>
      <c r="V157" s="19" t="n">
        <f aca="false">AY156</f>
        <v>0</v>
      </c>
      <c r="W157" s="19" t="n">
        <f aca="false">AZ156</f>
        <v>7.36759613927309</v>
      </c>
      <c r="X157" s="19" t="n">
        <f aca="false">BA156</f>
        <v>10.5</v>
      </c>
      <c r="Y157" s="19" t="n">
        <f aca="false">BB156</f>
        <v>7</v>
      </c>
      <c r="Z157" s="19" t="n">
        <f aca="false">BC156</f>
        <v>7</v>
      </c>
      <c r="AA157" s="19" t="n">
        <f aca="false">MIN(T157,MAX(0,S157-(0)))</f>
        <v>0</v>
      </c>
      <c r="AB157" s="19" t="n">
        <f aca="false">MIN(U157,MAX(0,S157-(T157)))</f>
        <v>0</v>
      </c>
      <c r="AC157" s="19" t="n">
        <f aca="false">MIN(V157,MAX(0,S157-(T157+U157)))</f>
        <v>0</v>
      </c>
      <c r="AD157" s="19" t="n">
        <f aca="false">MIN(W157,MAX(0,S157-(T157+U157+V157)))</f>
        <v>0.529733397225171</v>
      </c>
      <c r="AE157" s="19" t="n">
        <f aca="false">MIN(X157,MAX(0,S157-(T157+U157+V157+W157)))</f>
        <v>0</v>
      </c>
      <c r="AF157" s="19" t="n">
        <f aca="false">MIN(Y157,MAX(0,S157-(T157+U157+V157+W157+X157)))</f>
        <v>0</v>
      </c>
      <c r="AG157" s="19" t="n">
        <f aca="false">MIN(Z157,MAX(0,S157-(T157+U157+V157+W157+X157+Y157)))</f>
        <v>0</v>
      </c>
      <c r="AH157" s="19" t="n">
        <f aca="false">T157-AA157</f>
        <v>0</v>
      </c>
      <c r="AI157" s="19" t="n">
        <f aca="false">U157-AB157</f>
        <v>0</v>
      </c>
      <c r="AJ157" s="19" t="n">
        <f aca="false">V157-AC157</f>
        <v>0</v>
      </c>
      <c r="AK157" s="19" t="n">
        <f aca="false">W157-AD157</f>
        <v>6.83786274204792</v>
      </c>
      <c r="AL157" s="19" t="n">
        <f aca="false">X157-AE157</f>
        <v>10.5</v>
      </c>
      <c r="AM157" s="19" t="n">
        <f aca="false">Y157-AF157</f>
        <v>7</v>
      </c>
      <c r="AN157" s="19" t="n">
        <f aca="false">Z157-AG157</f>
        <v>7</v>
      </c>
      <c r="AO157" s="19" t="n">
        <f aca="false">M157-Q157</f>
        <v>0</v>
      </c>
      <c r="AP157" s="19" t="n">
        <f aca="false">MIN(AH157,MAX(0,AO157-(AI157+AJ157+AK157+AL157+AM157+AN157)))</f>
        <v>0</v>
      </c>
      <c r="AQ157" s="19" t="n">
        <f aca="false">MIN(AI157,MAX(0,AO157-(AJ157+AK157+AL157+AM157+AN157)))</f>
        <v>0</v>
      </c>
      <c r="AR157" s="19" t="n">
        <f aca="false">MIN(AJ157,MAX(0,AO157-(AK157+AL157+AM157+AN157)))</f>
        <v>0</v>
      </c>
      <c r="AS157" s="19" t="n">
        <f aca="false">MIN(AK157,MAX(0,AO157-(AL157+AM157+AN157)))</f>
        <v>0</v>
      </c>
      <c r="AT157" s="19" t="n">
        <f aca="false">MIN(AL157,MAX(0,AO157-(AM157+AN157)))</f>
        <v>0</v>
      </c>
      <c r="AU157" s="19" t="n">
        <f aca="false">MIN(AM157,MAX(0,AO157-(AN157)))</f>
        <v>0</v>
      </c>
      <c r="AV157" s="19" t="n">
        <f aca="false">MIN(AN157,MAX(0,AO157-(0)))</f>
        <v>0</v>
      </c>
      <c r="AW157" s="19" t="n">
        <f aca="false">AH157-AP157</f>
        <v>0</v>
      </c>
      <c r="AX157" s="19" t="n">
        <f aca="false">AI157-AQ157</f>
        <v>0</v>
      </c>
      <c r="AY157" s="19" t="n">
        <f aca="false">AJ157-AR157</f>
        <v>0</v>
      </c>
      <c r="AZ157" s="19" t="n">
        <f aca="false">AK157-AS157</f>
        <v>6.83786274204792</v>
      </c>
      <c r="BA157" s="19" t="n">
        <f aca="false">AL157-AT157</f>
        <v>10.5</v>
      </c>
      <c r="BB157" s="19" t="n">
        <f aca="false">AM157-AU157</f>
        <v>7</v>
      </c>
      <c r="BC157" s="19" t="n">
        <f aca="false">AN157-AV157</f>
        <v>7</v>
      </c>
    </row>
    <row r="158" customFormat="false" ht="15" hidden="false" customHeight="false" outlineLevel="0" collapsed="false">
      <c r="B158" s="18" t="n">
        <v>154</v>
      </c>
      <c r="C158" s="18" t="n">
        <f aca="false">RM_TERM-B158+1</f>
        <v>207</v>
      </c>
      <c r="D158" s="19" t="n">
        <f aca="false">K157</f>
        <v>31.3378627420478</v>
      </c>
      <c r="E158" s="19" t="n">
        <f aca="false">D158*(1-(1-RM_CDR)^(1/12))</f>
        <v>0.0262353491708711</v>
      </c>
      <c r="F158" s="19" t="n">
        <f aca="false">D158-E158</f>
        <v>31.3116273928769</v>
      </c>
      <c r="G158" s="19" t="n">
        <f aca="false">IF(F158&gt;0,F158*(RM_WAC/12)/(1-(1+RM_WAC/12)^(-C158)),0)</f>
        <v>0.268218502550668</v>
      </c>
      <c r="H158" s="19" t="n">
        <f aca="false">F158*RM_WAC/12</f>
        <v>0.193088368922741</v>
      </c>
      <c r="I158" s="19" t="n">
        <f aca="false">G158-H158+IF(C158&lt;=1,(F158-(G158-H158)-J158),0)</f>
        <v>0.0751301336279269</v>
      </c>
      <c r="J158" s="19" t="n">
        <f aca="false">(F158-(G158-H158))*(1-(1-RM_CPR)^(1/12))</f>
        <v>0.420191705967806</v>
      </c>
      <c r="K158" s="19" t="n">
        <f aca="false">IF(C158&lt;=1,0,(F158-(G158-H158)-J158))</f>
        <v>30.8163055532812</v>
      </c>
      <c r="L158" s="19" t="n">
        <f aca="false">E158*(1-RM_SEV)</f>
        <v>0.0183647444196097</v>
      </c>
      <c r="M158" s="19" t="n">
        <f aca="false">E158-L158</f>
        <v>0.00787060475126132</v>
      </c>
      <c r="N158" s="19" t="n">
        <f aca="false">H158-D158*(RM_SERV+RM_TR)/12</f>
        <v>0.186298498661964</v>
      </c>
      <c r="O158" s="19" t="n">
        <f aca="false">T158*RM_A1_CP/12+U158*RM_A2_CP/12+V158*RM_A3_CP/12+W158*RM_M1_CP/12+X158*RM_B1_CP/12+Y158*RM_B2_CP/12+Z158*RM_B3_CP/12</f>
        <v>0.151609377433442</v>
      </c>
      <c r="P158" s="19" t="n">
        <f aca="false">MAX(0,N158-O158)</f>
        <v>0.0346891212285217</v>
      </c>
      <c r="Q158" s="19" t="n">
        <f aca="false">MIN(P158,M158)</f>
        <v>0.00787060475126132</v>
      </c>
      <c r="R158" s="19" t="n">
        <f aca="false">P158-Q158</f>
        <v>0.0268185164772604</v>
      </c>
      <c r="S158" s="19" t="n">
        <f aca="false">I158+J158+L158+Q158</f>
        <v>0.521557188766604</v>
      </c>
      <c r="T158" s="19" t="n">
        <f aca="false">AW157</f>
        <v>0</v>
      </c>
      <c r="U158" s="19" t="n">
        <f aca="false">AX157</f>
        <v>0</v>
      </c>
      <c r="V158" s="19" t="n">
        <f aca="false">AY157</f>
        <v>0</v>
      </c>
      <c r="W158" s="19" t="n">
        <f aca="false">AZ157</f>
        <v>6.83786274204792</v>
      </c>
      <c r="X158" s="19" t="n">
        <f aca="false">BA157</f>
        <v>10.5</v>
      </c>
      <c r="Y158" s="19" t="n">
        <f aca="false">BB157</f>
        <v>7</v>
      </c>
      <c r="Z158" s="19" t="n">
        <f aca="false">BC157</f>
        <v>7</v>
      </c>
      <c r="AA158" s="19" t="n">
        <f aca="false">MIN(T158,MAX(0,S158-(0)))</f>
        <v>0</v>
      </c>
      <c r="AB158" s="19" t="n">
        <f aca="false">MIN(U158,MAX(0,S158-(T158)))</f>
        <v>0</v>
      </c>
      <c r="AC158" s="19" t="n">
        <f aca="false">MIN(V158,MAX(0,S158-(T158+U158)))</f>
        <v>0</v>
      </c>
      <c r="AD158" s="19" t="n">
        <f aca="false">MIN(W158,MAX(0,S158-(T158+U158+V158)))</f>
        <v>0.521557188766604</v>
      </c>
      <c r="AE158" s="19" t="n">
        <f aca="false">MIN(X158,MAX(0,S158-(T158+U158+V158+W158)))</f>
        <v>0</v>
      </c>
      <c r="AF158" s="19" t="n">
        <f aca="false">MIN(Y158,MAX(0,S158-(T158+U158+V158+W158+X158)))</f>
        <v>0</v>
      </c>
      <c r="AG158" s="19" t="n">
        <f aca="false">MIN(Z158,MAX(0,S158-(T158+U158+V158+W158+X158+Y158)))</f>
        <v>0</v>
      </c>
      <c r="AH158" s="19" t="n">
        <f aca="false">T158-AA158</f>
        <v>0</v>
      </c>
      <c r="AI158" s="19" t="n">
        <f aca="false">U158-AB158</f>
        <v>0</v>
      </c>
      <c r="AJ158" s="19" t="n">
        <f aca="false">V158-AC158</f>
        <v>0</v>
      </c>
      <c r="AK158" s="19" t="n">
        <f aca="false">W158-AD158</f>
        <v>6.31630555328131</v>
      </c>
      <c r="AL158" s="19" t="n">
        <f aca="false">X158-AE158</f>
        <v>10.5</v>
      </c>
      <c r="AM158" s="19" t="n">
        <f aca="false">Y158-AF158</f>
        <v>7</v>
      </c>
      <c r="AN158" s="19" t="n">
        <f aca="false">Z158-AG158</f>
        <v>7</v>
      </c>
      <c r="AO158" s="19" t="n">
        <f aca="false">M158-Q158</f>
        <v>0</v>
      </c>
      <c r="AP158" s="19" t="n">
        <f aca="false">MIN(AH158,MAX(0,AO158-(AI158+AJ158+AK158+AL158+AM158+AN158)))</f>
        <v>0</v>
      </c>
      <c r="AQ158" s="19" t="n">
        <f aca="false">MIN(AI158,MAX(0,AO158-(AJ158+AK158+AL158+AM158+AN158)))</f>
        <v>0</v>
      </c>
      <c r="AR158" s="19" t="n">
        <f aca="false">MIN(AJ158,MAX(0,AO158-(AK158+AL158+AM158+AN158)))</f>
        <v>0</v>
      </c>
      <c r="AS158" s="19" t="n">
        <f aca="false">MIN(AK158,MAX(0,AO158-(AL158+AM158+AN158)))</f>
        <v>0</v>
      </c>
      <c r="AT158" s="19" t="n">
        <f aca="false">MIN(AL158,MAX(0,AO158-(AM158+AN158)))</f>
        <v>0</v>
      </c>
      <c r="AU158" s="19" t="n">
        <f aca="false">MIN(AM158,MAX(0,AO158-(AN158)))</f>
        <v>0</v>
      </c>
      <c r="AV158" s="19" t="n">
        <f aca="false">MIN(AN158,MAX(0,AO158-(0)))</f>
        <v>0</v>
      </c>
      <c r="AW158" s="19" t="n">
        <f aca="false">AH158-AP158</f>
        <v>0</v>
      </c>
      <c r="AX158" s="19" t="n">
        <f aca="false">AI158-AQ158</f>
        <v>0</v>
      </c>
      <c r="AY158" s="19" t="n">
        <f aca="false">AJ158-AR158</f>
        <v>0</v>
      </c>
      <c r="AZ158" s="19" t="n">
        <f aca="false">AK158-AS158</f>
        <v>6.31630555328131</v>
      </c>
      <c r="BA158" s="19" t="n">
        <f aca="false">AL158-AT158</f>
        <v>10.5</v>
      </c>
      <c r="BB158" s="19" t="n">
        <f aca="false">AM158-AU158</f>
        <v>7</v>
      </c>
      <c r="BC158" s="19" t="n">
        <f aca="false">AN158-AV158</f>
        <v>7</v>
      </c>
    </row>
    <row r="159" customFormat="false" ht="15" hidden="false" customHeight="false" outlineLevel="0" collapsed="false">
      <c r="B159" s="18" t="n">
        <v>155</v>
      </c>
      <c r="C159" s="18" t="n">
        <f aca="false">RM_TERM-B159+1</f>
        <v>206</v>
      </c>
      <c r="D159" s="19" t="n">
        <f aca="false">K158</f>
        <v>30.8163055532812</v>
      </c>
      <c r="E159" s="19" t="n">
        <f aca="false">D159*(1-(1-RM_CDR)^(1/12))</f>
        <v>0.0257987133009491</v>
      </c>
      <c r="F159" s="19" t="n">
        <f aca="false">D159-E159</f>
        <v>30.7905068399802</v>
      </c>
      <c r="G159" s="19" t="n">
        <f aca="false">IF(F159&gt;0,F159*(RM_WAC/12)/(1-(1+RM_WAC/12)^(-C159)),0)</f>
        <v>0.264388915596171</v>
      </c>
      <c r="H159" s="19" t="n">
        <f aca="false">F159*RM_WAC/12</f>
        <v>0.189874792179878</v>
      </c>
      <c r="I159" s="19" t="n">
        <f aca="false">G159-H159+IF(C159&lt;=1,(F159-(G159-H159)-J159),0)</f>
        <v>0.0745141234162926</v>
      </c>
      <c r="J159" s="19" t="n">
        <f aca="false">(F159-(G159-H159))*(1-(1-RM_CPR)^(1/12))</f>
        <v>0.41318990644017</v>
      </c>
      <c r="K159" s="19" t="n">
        <f aca="false">IF(C159&lt;=1,0,(F159-(G159-H159)-J159))</f>
        <v>30.3028028101238</v>
      </c>
      <c r="L159" s="19" t="n">
        <f aca="false">E159*(1-RM_SEV)</f>
        <v>0.0180590993106644</v>
      </c>
      <c r="M159" s="19" t="n">
        <f aca="false">E159-L159</f>
        <v>0.00773961399028473</v>
      </c>
      <c r="N159" s="19" t="n">
        <f aca="false">H159-D159*(RM_SERV+RM_TR)/12</f>
        <v>0.183197925976667</v>
      </c>
      <c r="O159" s="19" t="n">
        <f aca="false">T159*RM_A1_CP/12+U159*RM_A2_CP/12+V159*RM_A3_CP/12+W159*RM_M1_CP/12+X159*RM_B1_CP/12+Y159*RM_B2_CP/12+Z159*RM_B3_CP/12</f>
        <v>0.148610423598034</v>
      </c>
      <c r="P159" s="19" t="n">
        <f aca="false">MAX(0,N159-O159)</f>
        <v>0.0345875023786329</v>
      </c>
      <c r="Q159" s="19" t="n">
        <f aca="false">MIN(P159,M159)</f>
        <v>0.00773961399028473</v>
      </c>
      <c r="R159" s="19" t="n">
        <f aca="false">P159-Q159</f>
        <v>0.0268478883883482</v>
      </c>
      <c r="S159" s="19" t="n">
        <f aca="false">I159+J159+L159+Q159</f>
        <v>0.513502743157411</v>
      </c>
      <c r="T159" s="19" t="n">
        <f aca="false">AW158</f>
        <v>0</v>
      </c>
      <c r="U159" s="19" t="n">
        <f aca="false">AX158</f>
        <v>0</v>
      </c>
      <c r="V159" s="19" t="n">
        <f aca="false">AY158</f>
        <v>0</v>
      </c>
      <c r="W159" s="19" t="n">
        <f aca="false">AZ158</f>
        <v>6.31630555328131</v>
      </c>
      <c r="X159" s="19" t="n">
        <f aca="false">BA158</f>
        <v>10.5</v>
      </c>
      <c r="Y159" s="19" t="n">
        <f aca="false">BB158</f>
        <v>7</v>
      </c>
      <c r="Z159" s="19" t="n">
        <f aca="false">BC158</f>
        <v>7</v>
      </c>
      <c r="AA159" s="19" t="n">
        <f aca="false">MIN(T159,MAX(0,S159-(0)))</f>
        <v>0</v>
      </c>
      <c r="AB159" s="19" t="n">
        <f aca="false">MIN(U159,MAX(0,S159-(T159)))</f>
        <v>0</v>
      </c>
      <c r="AC159" s="19" t="n">
        <f aca="false">MIN(V159,MAX(0,S159-(T159+U159)))</f>
        <v>0</v>
      </c>
      <c r="AD159" s="19" t="n">
        <f aca="false">MIN(W159,MAX(0,S159-(T159+U159+V159)))</f>
        <v>0.513502743157411</v>
      </c>
      <c r="AE159" s="19" t="n">
        <f aca="false">MIN(X159,MAX(0,S159-(T159+U159+V159+W159)))</f>
        <v>0</v>
      </c>
      <c r="AF159" s="19" t="n">
        <f aca="false">MIN(Y159,MAX(0,S159-(T159+U159+V159+W159+X159)))</f>
        <v>0</v>
      </c>
      <c r="AG159" s="19" t="n">
        <f aca="false">MIN(Z159,MAX(0,S159-(T159+U159+V159+W159+X159+Y159)))</f>
        <v>0</v>
      </c>
      <c r="AH159" s="19" t="n">
        <f aca="false">T159-AA159</f>
        <v>0</v>
      </c>
      <c r="AI159" s="19" t="n">
        <f aca="false">U159-AB159</f>
        <v>0</v>
      </c>
      <c r="AJ159" s="19" t="n">
        <f aca="false">V159-AC159</f>
        <v>0</v>
      </c>
      <c r="AK159" s="19" t="n">
        <f aca="false">W159-AD159</f>
        <v>5.8028028101239</v>
      </c>
      <c r="AL159" s="19" t="n">
        <f aca="false">X159-AE159</f>
        <v>10.5</v>
      </c>
      <c r="AM159" s="19" t="n">
        <f aca="false">Y159-AF159</f>
        <v>7</v>
      </c>
      <c r="AN159" s="19" t="n">
        <f aca="false">Z159-AG159</f>
        <v>7</v>
      </c>
      <c r="AO159" s="19" t="n">
        <f aca="false">M159-Q159</f>
        <v>0</v>
      </c>
      <c r="AP159" s="19" t="n">
        <f aca="false">MIN(AH159,MAX(0,AO159-(AI159+AJ159+AK159+AL159+AM159+AN159)))</f>
        <v>0</v>
      </c>
      <c r="AQ159" s="19" t="n">
        <f aca="false">MIN(AI159,MAX(0,AO159-(AJ159+AK159+AL159+AM159+AN159)))</f>
        <v>0</v>
      </c>
      <c r="AR159" s="19" t="n">
        <f aca="false">MIN(AJ159,MAX(0,AO159-(AK159+AL159+AM159+AN159)))</f>
        <v>0</v>
      </c>
      <c r="AS159" s="19" t="n">
        <f aca="false">MIN(AK159,MAX(0,AO159-(AL159+AM159+AN159)))</f>
        <v>0</v>
      </c>
      <c r="AT159" s="19" t="n">
        <f aca="false">MIN(AL159,MAX(0,AO159-(AM159+AN159)))</f>
        <v>0</v>
      </c>
      <c r="AU159" s="19" t="n">
        <f aca="false">MIN(AM159,MAX(0,AO159-(AN159)))</f>
        <v>0</v>
      </c>
      <c r="AV159" s="19" t="n">
        <f aca="false">MIN(AN159,MAX(0,AO159-(0)))</f>
        <v>0</v>
      </c>
      <c r="AW159" s="19" t="n">
        <f aca="false">AH159-AP159</f>
        <v>0</v>
      </c>
      <c r="AX159" s="19" t="n">
        <f aca="false">AI159-AQ159</f>
        <v>0</v>
      </c>
      <c r="AY159" s="19" t="n">
        <f aca="false">AJ159-AR159</f>
        <v>0</v>
      </c>
      <c r="AZ159" s="19" t="n">
        <f aca="false">AK159-AS159</f>
        <v>5.8028028101239</v>
      </c>
      <c r="BA159" s="19" t="n">
        <f aca="false">AL159-AT159</f>
        <v>10.5</v>
      </c>
      <c r="BB159" s="19" t="n">
        <f aca="false">AM159-AU159</f>
        <v>7</v>
      </c>
      <c r="BC159" s="19" t="n">
        <f aca="false">AN159-AV159</f>
        <v>7</v>
      </c>
    </row>
    <row r="160" customFormat="false" ht="15" hidden="false" customHeight="false" outlineLevel="0" collapsed="false">
      <c r="B160" s="18" t="n">
        <v>156</v>
      </c>
      <c r="C160" s="18" t="n">
        <f aca="false">RM_TERM-B160+1</f>
        <v>205</v>
      </c>
      <c r="D160" s="19" t="n">
        <f aca="false">K159</f>
        <v>30.3028028101238</v>
      </c>
      <c r="E160" s="19" t="n">
        <f aca="false">D160*(1-(1-RM_CDR)^(1/12))</f>
        <v>0.0253688204305314</v>
      </c>
      <c r="F160" s="19" t="n">
        <f aca="false">D160-E160</f>
        <v>30.2774339896932</v>
      </c>
      <c r="G160" s="19" t="n">
        <f aca="false">IF(F160&gt;0,F160*(RM_WAC/12)/(1-(1+RM_WAC/12)^(-C160)),0)</f>
        <v>0.260614006958429</v>
      </c>
      <c r="H160" s="19" t="n">
        <f aca="false">F160*RM_WAC/12</f>
        <v>0.186710842936442</v>
      </c>
      <c r="I160" s="19" t="n">
        <f aca="false">G160-H160+IF(C160&lt;=1,(F160-(G160-H160)-J160),0)</f>
        <v>0.0739031640219869</v>
      </c>
      <c r="J160" s="19" t="n">
        <f aca="false">(F160-(G160-H160))*(1-(1-RM_CPR)^(1/12))</f>
        <v>0.406296296238279</v>
      </c>
      <c r="K160" s="19" t="n">
        <f aca="false">IF(C160&lt;=1,0,(F160-(G160-H160)-J160))</f>
        <v>29.797234529433</v>
      </c>
      <c r="L160" s="19" t="n">
        <f aca="false">E160*(1-RM_SEV)</f>
        <v>0.017758174301372</v>
      </c>
      <c r="M160" s="19" t="n">
        <f aca="false">E160-L160</f>
        <v>0.00761064612915941</v>
      </c>
      <c r="N160" s="19" t="n">
        <f aca="false">H160-D160*(RM_SERV+RM_TR)/12</f>
        <v>0.180145235660915</v>
      </c>
      <c r="O160" s="19" t="n">
        <f aca="false">T160*RM_A1_CP/12+U160*RM_A2_CP/12+V160*RM_A3_CP/12+W160*RM_M1_CP/12+X160*RM_B1_CP/12+Y160*RM_B2_CP/12+Z160*RM_B3_CP/12</f>
        <v>0.145657782824879</v>
      </c>
      <c r="P160" s="19" t="n">
        <f aca="false">MAX(0,N160-O160)</f>
        <v>0.0344874528360357</v>
      </c>
      <c r="Q160" s="19" t="n">
        <f aca="false">MIN(P160,M160)</f>
        <v>0.00761064612915941</v>
      </c>
      <c r="R160" s="19" t="n">
        <f aca="false">P160-Q160</f>
        <v>0.0268768067068762</v>
      </c>
      <c r="S160" s="19" t="n">
        <f aca="false">I160+J160+L160+Q160</f>
        <v>0.505568280690797</v>
      </c>
      <c r="T160" s="19" t="n">
        <f aca="false">AW159</f>
        <v>0</v>
      </c>
      <c r="U160" s="19" t="n">
        <f aca="false">AX159</f>
        <v>0</v>
      </c>
      <c r="V160" s="19" t="n">
        <f aca="false">AY159</f>
        <v>0</v>
      </c>
      <c r="W160" s="19" t="n">
        <f aca="false">AZ159</f>
        <v>5.8028028101239</v>
      </c>
      <c r="X160" s="19" t="n">
        <f aca="false">BA159</f>
        <v>10.5</v>
      </c>
      <c r="Y160" s="19" t="n">
        <f aca="false">BB159</f>
        <v>7</v>
      </c>
      <c r="Z160" s="19" t="n">
        <f aca="false">BC159</f>
        <v>7</v>
      </c>
      <c r="AA160" s="19" t="n">
        <f aca="false">MIN(T160,MAX(0,S160-(0)))</f>
        <v>0</v>
      </c>
      <c r="AB160" s="19" t="n">
        <f aca="false">MIN(U160,MAX(0,S160-(T160)))</f>
        <v>0</v>
      </c>
      <c r="AC160" s="19" t="n">
        <f aca="false">MIN(V160,MAX(0,S160-(T160+U160)))</f>
        <v>0</v>
      </c>
      <c r="AD160" s="19" t="n">
        <f aca="false">MIN(W160,MAX(0,S160-(T160+U160+V160)))</f>
        <v>0.505568280690797</v>
      </c>
      <c r="AE160" s="19" t="n">
        <f aca="false">MIN(X160,MAX(0,S160-(T160+U160+V160+W160)))</f>
        <v>0</v>
      </c>
      <c r="AF160" s="19" t="n">
        <f aca="false">MIN(Y160,MAX(0,S160-(T160+U160+V160+W160+X160)))</f>
        <v>0</v>
      </c>
      <c r="AG160" s="19" t="n">
        <f aca="false">MIN(Z160,MAX(0,S160-(T160+U160+V160+W160+X160+Y160)))</f>
        <v>0</v>
      </c>
      <c r="AH160" s="19" t="n">
        <f aca="false">T160-AA160</f>
        <v>0</v>
      </c>
      <c r="AI160" s="19" t="n">
        <f aca="false">U160-AB160</f>
        <v>0</v>
      </c>
      <c r="AJ160" s="19" t="n">
        <f aca="false">V160-AC160</f>
        <v>0</v>
      </c>
      <c r="AK160" s="19" t="n">
        <f aca="false">W160-AD160</f>
        <v>5.2972345294331</v>
      </c>
      <c r="AL160" s="19" t="n">
        <f aca="false">X160-AE160</f>
        <v>10.5</v>
      </c>
      <c r="AM160" s="19" t="n">
        <f aca="false">Y160-AF160</f>
        <v>7</v>
      </c>
      <c r="AN160" s="19" t="n">
        <f aca="false">Z160-AG160</f>
        <v>7</v>
      </c>
      <c r="AO160" s="19" t="n">
        <f aca="false">M160-Q160</f>
        <v>0</v>
      </c>
      <c r="AP160" s="19" t="n">
        <f aca="false">MIN(AH160,MAX(0,AO160-(AI160+AJ160+AK160+AL160+AM160+AN160)))</f>
        <v>0</v>
      </c>
      <c r="AQ160" s="19" t="n">
        <f aca="false">MIN(AI160,MAX(0,AO160-(AJ160+AK160+AL160+AM160+AN160)))</f>
        <v>0</v>
      </c>
      <c r="AR160" s="19" t="n">
        <f aca="false">MIN(AJ160,MAX(0,AO160-(AK160+AL160+AM160+AN160)))</f>
        <v>0</v>
      </c>
      <c r="AS160" s="19" t="n">
        <f aca="false">MIN(AK160,MAX(0,AO160-(AL160+AM160+AN160)))</f>
        <v>0</v>
      </c>
      <c r="AT160" s="19" t="n">
        <f aca="false">MIN(AL160,MAX(0,AO160-(AM160+AN160)))</f>
        <v>0</v>
      </c>
      <c r="AU160" s="19" t="n">
        <f aca="false">MIN(AM160,MAX(0,AO160-(AN160)))</f>
        <v>0</v>
      </c>
      <c r="AV160" s="19" t="n">
        <f aca="false">MIN(AN160,MAX(0,AO160-(0)))</f>
        <v>0</v>
      </c>
      <c r="AW160" s="19" t="n">
        <f aca="false">AH160-AP160</f>
        <v>0</v>
      </c>
      <c r="AX160" s="19" t="n">
        <f aca="false">AI160-AQ160</f>
        <v>0</v>
      </c>
      <c r="AY160" s="19" t="n">
        <f aca="false">AJ160-AR160</f>
        <v>0</v>
      </c>
      <c r="AZ160" s="19" t="n">
        <f aca="false">AK160-AS160</f>
        <v>5.2972345294331</v>
      </c>
      <c r="BA160" s="19" t="n">
        <f aca="false">AL160-AT160</f>
        <v>10.5</v>
      </c>
      <c r="BB160" s="19" t="n">
        <f aca="false">AM160-AU160</f>
        <v>7</v>
      </c>
      <c r="BC160" s="19" t="n">
        <f aca="false">AN160-AV160</f>
        <v>7</v>
      </c>
    </row>
    <row r="161" customFormat="false" ht="15" hidden="false" customHeight="false" outlineLevel="0" collapsed="false">
      <c r="B161" s="18" t="n">
        <v>157</v>
      </c>
      <c r="C161" s="18" t="n">
        <f aca="false">RM_TERM-B161+1</f>
        <v>204</v>
      </c>
      <c r="D161" s="19" t="n">
        <f aca="false">K160</f>
        <v>29.797234529433</v>
      </c>
      <c r="E161" s="19" t="n">
        <f aca="false">D161*(1-(1-RM_CDR)^(1/12))</f>
        <v>0.0249455701124475</v>
      </c>
      <c r="F161" s="19" t="n">
        <f aca="false">D161-E161</f>
        <v>29.7722889593205</v>
      </c>
      <c r="G161" s="19" t="n">
        <f aca="false">IF(F161&gt;0,F161*(RM_WAC/12)/(1-(1+RM_WAC/12)^(-C161)),0)</f>
        <v>0.256892995947942</v>
      </c>
      <c r="H161" s="19" t="n">
        <f aca="false">F161*RM_WAC/12</f>
        <v>0.18359578191581</v>
      </c>
      <c r="I161" s="19" t="n">
        <f aca="false">G161-H161+IF(C161&lt;=1,(F161-(G161-H161)-J161),0)</f>
        <v>0.073297214032132</v>
      </c>
      <c r="J161" s="19" t="n">
        <f aca="false">(F161-(G161-H161))*(1-(1-RM_CPR)^(1/12))</f>
        <v>0.399509263263552</v>
      </c>
      <c r="K161" s="19" t="n">
        <f aca="false">IF(C161&lt;=1,0,(F161-(G161-H161)-J161))</f>
        <v>29.2994824820248</v>
      </c>
      <c r="L161" s="19" t="n">
        <f aca="false">E161*(1-RM_SEV)</f>
        <v>0.0174618990787133</v>
      </c>
      <c r="M161" s="19" t="n">
        <f aca="false">E161-L161</f>
        <v>0.00748367103373426</v>
      </c>
      <c r="N161" s="19" t="n">
        <f aca="false">H161-D161*(RM_SERV+RM_TR)/12</f>
        <v>0.177139714434433</v>
      </c>
      <c r="O161" s="19" t="n">
        <f aca="false">T161*RM_A1_CP/12+U161*RM_A2_CP/12+V161*RM_A3_CP/12+W161*RM_M1_CP/12+X161*RM_B1_CP/12+Y161*RM_B2_CP/12+Z161*RM_B3_CP/12</f>
        <v>0.142750765210907</v>
      </c>
      <c r="P161" s="19" t="n">
        <f aca="false">MAX(0,N161-O161)</f>
        <v>0.0343889492235257</v>
      </c>
      <c r="Q161" s="19" t="n">
        <f aca="false">MIN(P161,M161)</f>
        <v>0.00748367103373426</v>
      </c>
      <c r="R161" s="19" t="n">
        <f aca="false">P161-Q161</f>
        <v>0.0269052781897914</v>
      </c>
      <c r="S161" s="19" t="n">
        <f aca="false">I161+J161+L161+Q161</f>
        <v>0.497752047408131</v>
      </c>
      <c r="T161" s="19" t="n">
        <f aca="false">AW160</f>
        <v>0</v>
      </c>
      <c r="U161" s="19" t="n">
        <f aca="false">AX160</f>
        <v>0</v>
      </c>
      <c r="V161" s="19" t="n">
        <f aca="false">AY160</f>
        <v>0</v>
      </c>
      <c r="W161" s="19" t="n">
        <f aca="false">AZ160</f>
        <v>5.2972345294331</v>
      </c>
      <c r="X161" s="19" t="n">
        <f aca="false">BA160</f>
        <v>10.5</v>
      </c>
      <c r="Y161" s="19" t="n">
        <f aca="false">BB160</f>
        <v>7</v>
      </c>
      <c r="Z161" s="19" t="n">
        <f aca="false">BC160</f>
        <v>7</v>
      </c>
      <c r="AA161" s="19" t="n">
        <f aca="false">MIN(T161,MAX(0,S161-(0)))</f>
        <v>0</v>
      </c>
      <c r="AB161" s="19" t="n">
        <f aca="false">MIN(U161,MAX(0,S161-(T161)))</f>
        <v>0</v>
      </c>
      <c r="AC161" s="19" t="n">
        <f aca="false">MIN(V161,MAX(0,S161-(T161+U161)))</f>
        <v>0</v>
      </c>
      <c r="AD161" s="19" t="n">
        <f aca="false">MIN(W161,MAX(0,S161-(T161+U161+V161)))</f>
        <v>0.497752047408131</v>
      </c>
      <c r="AE161" s="19" t="n">
        <f aca="false">MIN(X161,MAX(0,S161-(T161+U161+V161+W161)))</f>
        <v>0</v>
      </c>
      <c r="AF161" s="19" t="n">
        <f aca="false">MIN(Y161,MAX(0,S161-(T161+U161+V161+W161+X161)))</f>
        <v>0</v>
      </c>
      <c r="AG161" s="19" t="n">
        <f aca="false">MIN(Z161,MAX(0,S161-(T161+U161+V161+W161+X161+Y161)))</f>
        <v>0</v>
      </c>
      <c r="AH161" s="19" t="n">
        <f aca="false">T161-AA161</f>
        <v>0</v>
      </c>
      <c r="AI161" s="19" t="n">
        <f aca="false">U161-AB161</f>
        <v>0</v>
      </c>
      <c r="AJ161" s="19" t="n">
        <f aca="false">V161-AC161</f>
        <v>0</v>
      </c>
      <c r="AK161" s="19" t="n">
        <f aca="false">W161-AD161</f>
        <v>4.79948248202497</v>
      </c>
      <c r="AL161" s="19" t="n">
        <f aca="false">X161-AE161</f>
        <v>10.5</v>
      </c>
      <c r="AM161" s="19" t="n">
        <f aca="false">Y161-AF161</f>
        <v>7</v>
      </c>
      <c r="AN161" s="19" t="n">
        <f aca="false">Z161-AG161</f>
        <v>7</v>
      </c>
      <c r="AO161" s="19" t="n">
        <f aca="false">M161-Q161</f>
        <v>0</v>
      </c>
      <c r="AP161" s="19" t="n">
        <f aca="false">MIN(AH161,MAX(0,AO161-(AI161+AJ161+AK161+AL161+AM161+AN161)))</f>
        <v>0</v>
      </c>
      <c r="AQ161" s="19" t="n">
        <f aca="false">MIN(AI161,MAX(0,AO161-(AJ161+AK161+AL161+AM161+AN161)))</f>
        <v>0</v>
      </c>
      <c r="AR161" s="19" t="n">
        <f aca="false">MIN(AJ161,MAX(0,AO161-(AK161+AL161+AM161+AN161)))</f>
        <v>0</v>
      </c>
      <c r="AS161" s="19" t="n">
        <f aca="false">MIN(AK161,MAX(0,AO161-(AL161+AM161+AN161)))</f>
        <v>0</v>
      </c>
      <c r="AT161" s="19" t="n">
        <f aca="false">MIN(AL161,MAX(0,AO161-(AM161+AN161)))</f>
        <v>0</v>
      </c>
      <c r="AU161" s="19" t="n">
        <f aca="false">MIN(AM161,MAX(0,AO161-(AN161)))</f>
        <v>0</v>
      </c>
      <c r="AV161" s="19" t="n">
        <f aca="false">MIN(AN161,MAX(0,AO161-(0)))</f>
        <v>0</v>
      </c>
      <c r="AW161" s="19" t="n">
        <f aca="false">AH161-AP161</f>
        <v>0</v>
      </c>
      <c r="AX161" s="19" t="n">
        <f aca="false">AI161-AQ161</f>
        <v>0</v>
      </c>
      <c r="AY161" s="19" t="n">
        <f aca="false">AJ161-AR161</f>
        <v>0</v>
      </c>
      <c r="AZ161" s="19" t="n">
        <f aca="false">AK161-AS161</f>
        <v>4.79948248202497</v>
      </c>
      <c r="BA161" s="19" t="n">
        <f aca="false">AL161-AT161</f>
        <v>10.5</v>
      </c>
      <c r="BB161" s="19" t="n">
        <f aca="false">AM161-AU161</f>
        <v>7</v>
      </c>
      <c r="BC161" s="19" t="n">
        <f aca="false">AN161-AV161</f>
        <v>7</v>
      </c>
    </row>
    <row r="162" customFormat="false" ht="15" hidden="false" customHeight="false" outlineLevel="0" collapsed="false">
      <c r="B162" s="18" t="n">
        <v>158</v>
      </c>
      <c r="C162" s="18" t="n">
        <f aca="false">RM_TERM-B162+1</f>
        <v>203</v>
      </c>
      <c r="D162" s="19" t="n">
        <f aca="false">K161</f>
        <v>29.2994824820248</v>
      </c>
      <c r="E162" s="19" t="n">
        <f aca="false">D162*(1-(1-RM_CDR)^(1/12))</f>
        <v>0.0245288633679015</v>
      </c>
      <c r="F162" s="19" t="n">
        <f aca="false">D162-E162</f>
        <v>29.2749536186569</v>
      </c>
      <c r="G162" s="19" t="n">
        <f aca="false">IF(F162&gt;0,F162*(RM_WAC/12)/(1-(1+RM_WAC/12)^(-C162)),0)</f>
        <v>0.253225113021789</v>
      </c>
      <c r="H162" s="19" t="n">
        <f aca="false">F162*RM_WAC/12</f>
        <v>0.180528880648384</v>
      </c>
      <c r="I162" s="19" t="n">
        <f aca="false">G162-H162+IF(C162&lt;=1,(F162-(G162-H162)-J162),0)</f>
        <v>0.0726962323734043</v>
      </c>
      <c r="J162" s="19" t="n">
        <f aca="false">(F162-(G162-H162))*(1-(1-RM_CPR)^(1/12))</f>
        <v>0.392827218987244</v>
      </c>
      <c r="K162" s="19" t="n">
        <f aca="false">IF(C162&lt;=1,0,(F162-(G162-H162)-J162))</f>
        <v>28.8094301672963</v>
      </c>
      <c r="L162" s="19" t="n">
        <f aca="false">E162*(1-RM_SEV)</f>
        <v>0.0171702043575311</v>
      </c>
      <c r="M162" s="19" t="n">
        <f aca="false">E162-L162</f>
        <v>0.00735865901037045</v>
      </c>
      <c r="N162" s="19" t="n">
        <f aca="false">H162-D162*(RM_SERV+RM_TR)/12</f>
        <v>0.174180659443946</v>
      </c>
      <c r="O162" s="19" t="n">
        <f aca="false">T162*RM_A1_CP/12+U162*RM_A2_CP/12+V162*RM_A3_CP/12+W162*RM_M1_CP/12+X162*RM_B1_CP/12+Y162*RM_B2_CP/12+Z162*RM_B3_CP/12</f>
        <v>0.13988869093831</v>
      </c>
      <c r="P162" s="19" t="n">
        <f aca="false">MAX(0,N162-O162)</f>
        <v>0.0342919685056355</v>
      </c>
      <c r="Q162" s="19" t="n">
        <f aca="false">MIN(P162,M162)</f>
        <v>0.00735865901037045</v>
      </c>
      <c r="R162" s="19" t="n">
        <f aca="false">P162-Q162</f>
        <v>0.026933309495265</v>
      </c>
      <c r="S162" s="19" t="n">
        <f aca="false">I162+J162+L162+Q162</f>
        <v>0.49005231472855</v>
      </c>
      <c r="T162" s="19" t="n">
        <f aca="false">AW161</f>
        <v>0</v>
      </c>
      <c r="U162" s="19" t="n">
        <f aca="false">AX161</f>
        <v>0</v>
      </c>
      <c r="V162" s="19" t="n">
        <f aca="false">AY161</f>
        <v>0</v>
      </c>
      <c r="W162" s="19" t="n">
        <f aca="false">AZ161</f>
        <v>4.79948248202497</v>
      </c>
      <c r="X162" s="19" t="n">
        <f aca="false">BA161</f>
        <v>10.5</v>
      </c>
      <c r="Y162" s="19" t="n">
        <f aca="false">BB161</f>
        <v>7</v>
      </c>
      <c r="Z162" s="19" t="n">
        <f aca="false">BC161</f>
        <v>7</v>
      </c>
      <c r="AA162" s="19" t="n">
        <f aca="false">MIN(T162,MAX(0,S162-(0)))</f>
        <v>0</v>
      </c>
      <c r="AB162" s="19" t="n">
        <f aca="false">MIN(U162,MAX(0,S162-(T162)))</f>
        <v>0</v>
      </c>
      <c r="AC162" s="19" t="n">
        <f aca="false">MIN(V162,MAX(0,S162-(T162+U162)))</f>
        <v>0</v>
      </c>
      <c r="AD162" s="19" t="n">
        <f aca="false">MIN(W162,MAX(0,S162-(T162+U162+V162)))</f>
        <v>0.49005231472855</v>
      </c>
      <c r="AE162" s="19" t="n">
        <f aca="false">MIN(X162,MAX(0,S162-(T162+U162+V162+W162)))</f>
        <v>0</v>
      </c>
      <c r="AF162" s="19" t="n">
        <f aca="false">MIN(Y162,MAX(0,S162-(T162+U162+V162+W162+X162)))</f>
        <v>0</v>
      </c>
      <c r="AG162" s="19" t="n">
        <f aca="false">MIN(Z162,MAX(0,S162-(T162+U162+V162+W162+X162+Y162)))</f>
        <v>0</v>
      </c>
      <c r="AH162" s="19" t="n">
        <f aca="false">T162-AA162</f>
        <v>0</v>
      </c>
      <c r="AI162" s="19" t="n">
        <f aca="false">U162-AB162</f>
        <v>0</v>
      </c>
      <c r="AJ162" s="19" t="n">
        <f aca="false">V162-AC162</f>
        <v>0</v>
      </c>
      <c r="AK162" s="19" t="n">
        <f aca="false">W162-AD162</f>
        <v>4.30943016729642</v>
      </c>
      <c r="AL162" s="19" t="n">
        <f aca="false">X162-AE162</f>
        <v>10.5</v>
      </c>
      <c r="AM162" s="19" t="n">
        <f aca="false">Y162-AF162</f>
        <v>7</v>
      </c>
      <c r="AN162" s="19" t="n">
        <f aca="false">Z162-AG162</f>
        <v>7</v>
      </c>
      <c r="AO162" s="19" t="n">
        <f aca="false">M162-Q162</f>
        <v>0</v>
      </c>
      <c r="AP162" s="19" t="n">
        <f aca="false">MIN(AH162,MAX(0,AO162-(AI162+AJ162+AK162+AL162+AM162+AN162)))</f>
        <v>0</v>
      </c>
      <c r="AQ162" s="19" t="n">
        <f aca="false">MIN(AI162,MAX(0,AO162-(AJ162+AK162+AL162+AM162+AN162)))</f>
        <v>0</v>
      </c>
      <c r="AR162" s="19" t="n">
        <f aca="false">MIN(AJ162,MAX(0,AO162-(AK162+AL162+AM162+AN162)))</f>
        <v>0</v>
      </c>
      <c r="AS162" s="19" t="n">
        <f aca="false">MIN(AK162,MAX(0,AO162-(AL162+AM162+AN162)))</f>
        <v>0</v>
      </c>
      <c r="AT162" s="19" t="n">
        <f aca="false">MIN(AL162,MAX(0,AO162-(AM162+AN162)))</f>
        <v>0</v>
      </c>
      <c r="AU162" s="19" t="n">
        <f aca="false">MIN(AM162,MAX(0,AO162-(AN162)))</f>
        <v>0</v>
      </c>
      <c r="AV162" s="19" t="n">
        <f aca="false">MIN(AN162,MAX(0,AO162-(0)))</f>
        <v>0</v>
      </c>
      <c r="AW162" s="19" t="n">
        <f aca="false">AH162-AP162</f>
        <v>0</v>
      </c>
      <c r="AX162" s="19" t="n">
        <f aca="false">AI162-AQ162</f>
        <v>0</v>
      </c>
      <c r="AY162" s="19" t="n">
        <f aca="false">AJ162-AR162</f>
        <v>0</v>
      </c>
      <c r="AZ162" s="19" t="n">
        <f aca="false">AK162-AS162</f>
        <v>4.30943016729642</v>
      </c>
      <c r="BA162" s="19" t="n">
        <f aca="false">AL162-AT162</f>
        <v>10.5</v>
      </c>
      <c r="BB162" s="19" t="n">
        <f aca="false">AM162-AU162</f>
        <v>7</v>
      </c>
      <c r="BC162" s="19" t="n">
        <f aca="false">AN162-AV162</f>
        <v>7</v>
      </c>
    </row>
    <row r="163" customFormat="false" ht="15" hidden="false" customHeight="false" outlineLevel="0" collapsed="false">
      <c r="B163" s="18" t="n">
        <v>159</v>
      </c>
      <c r="C163" s="18" t="n">
        <f aca="false">RM_TERM-B163+1</f>
        <v>202</v>
      </c>
      <c r="D163" s="19" t="n">
        <f aca="false">K162</f>
        <v>28.8094301672963</v>
      </c>
      <c r="E163" s="19" t="n">
        <f aca="false">D163*(1-(1-RM_CDR)^(1/12))</f>
        <v>0.0241186026652261</v>
      </c>
      <c r="F163" s="19" t="n">
        <f aca="false">D163-E163</f>
        <v>28.7853115646311</v>
      </c>
      <c r="G163" s="19" t="n">
        <f aca="false">IF(F163&gt;0,F163*(RM_WAC/12)/(1-(1+RM_WAC/12)^(-C163)),0)</f>
        <v>0.249609599624475</v>
      </c>
      <c r="H163" s="19" t="n">
        <f aca="false">F163*RM_WAC/12</f>
        <v>0.177509421315225</v>
      </c>
      <c r="I163" s="19" t="n">
        <f aca="false">G163-H163+IF(C163&lt;=1,(F163-(G163-H163)-J163),0)</f>
        <v>0.0721001783092502</v>
      </c>
      <c r="J163" s="19" t="n">
        <f aca="false">(F163-(G163-H163))*(1-(1-RM_CPR)^(1/12))</f>
        <v>0.386248598109392</v>
      </c>
      <c r="K163" s="19" t="n">
        <f aca="false">IF(C163&lt;=1,0,(F163-(G163-H163)-J163))</f>
        <v>28.3269627882124</v>
      </c>
      <c r="L163" s="19" t="n">
        <f aca="false">E163*(1-RM_SEV)</f>
        <v>0.0168830218656583</v>
      </c>
      <c r="M163" s="19" t="n">
        <f aca="false">E163-L163</f>
        <v>0.00723558079956784</v>
      </c>
      <c r="N163" s="19" t="n">
        <f aca="false">H163-D163*(RM_SERV+RM_TR)/12</f>
        <v>0.171267378112311</v>
      </c>
      <c r="O163" s="19" t="n">
        <f aca="false">T163*RM_A1_CP/12+U163*RM_A2_CP/12+V163*RM_A3_CP/12+W163*RM_M1_CP/12+X163*RM_B1_CP/12+Y163*RM_B2_CP/12+Z163*RM_B3_CP/12</f>
        <v>0.137070890128621</v>
      </c>
      <c r="P163" s="19" t="n">
        <f aca="false">MAX(0,N163-O163)</f>
        <v>0.0341964879836896</v>
      </c>
      <c r="Q163" s="19" t="n">
        <f aca="false">MIN(P163,M163)</f>
        <v>0.00723558079956784</v>
      </c>
      <c r="R163" s="19" t="n">
        <f aca="false">P163-Q163</f>
        <v>0.0269609071841217</v>
      </c>
      <c r="S163" s="19" t="n">
        <f aca="false">I163+J163+L163+Q163</f>
        <v>0.482467379083869</v>
      </c>
      <c r="T163" s="19" t="n">
        <f aca="false">AW162</f>
        <v>0</v>
      </c>
      <c r="U163" s="19" t="n">
        <f aca="false">AX162</f>
        <v>0</v>
      </c>
      <c r="V163" s="19" t="n">
        <f aca="false">AY162</f>
        <v>0</v>
      </c>
      <c r="W163" s="19" t="n">
        <f aca="false">AZ162</f>
        <v>4.30943016729642</v>
      </c>
      <c r="X163" s="19" t="n">
        <f aca="false">BA162</f>
        <v>10.5</v>
      </c>
      <c r="Y163" s="19" t="n">
        <f aca="false">BB162</f>
        <v>7</v>
      </c>
      <c r="Z163" s="19" t="n">
        <f aca="false">BC162</f>
        <v>7</v>
      </c>
      <c r="AA163" s="19" t="n">
        <f aca="false">MIN(T163,MAX(0,S163-(0)))</f>
        <v>0</v>
      </c>
      <c r="AB163" s="19" t="n">
        <f aca="false">MIN(U163,MAX(0,S163-(T163)))</f>
        <v>0</v>
      </c>
      <c r="AC163" s="19" t="n">
        <f aca="false">MIN(V163,MAX(0,S163-(T163+U163)))</f>
        <v>0</v>
      </c>
      <c r="AD163" s="19" t="n">
        <f aca="false">MIN(W163,MAX(0,S163-(T163+U163+V163)))</f>
        <v>0.482467379083869</v>
      </c>
      <c r="AE163" s="19" t="n">
        <f aca="false">MIN(X163,MAX(0,S163-(T163+U163+V163+W163)))</f>
        <v>0</v>
      </c>
      <c r="AF163" s="19" t="n">
        <f aca="false">MIN(Y163,MAX(0,S163-(T163+U163+V163+W163+X163)))</f>
        <v>0</v>
      </c>
      <c r="AG163" s="19" t="n">
        <f aca="false">MIN(Z163,MAX(0,S163-(T163+U163+V163+W163+X163+Y163)))</f>
        <v>0</v>
      </c>
      <c r="AH163" s="19" t="n">
        <f aca="false">T163-AA163</f>
        <v>0</v>
      </c>
      <c r="AI163" s="19" t="n">
        <f aca="false">U163-AB163</f>
        <v>0</v>
      </c>
      <c r="AJ163" s="19" t="n">
        <f aca="false">V163-AC163</f>
        <v>0</v>
      </c>
      <c r="AK163" s="19" t="n">
        <f aca="false">W163-AD163</f>
        <v>3.82696278821255</v>
      </c>
      <c r="AL163" s="19" t="n">
        <f aca="false">X163-AE163</f>
        <v>10.5</v>
      </c>
      <c r="AM163" s="19" t="n">
        <f aca="false">Y163-AF163</f>
        <v>7</v>
      </c>
      <c r="AN163" s="19" t="n">
        <f aca="false">Z163-AG163</f>
        <v>7</v>
      </c>
      <c r="AO163" s="19" t="n">
        <f aca="false">M163-Q163</f>
        <v>0</v>
      </c>
      <c r="AP163" s="19" t="n">
        <f aca="false">MIN(AH163,MAX(0,AO163-(AI163+AJ163+AK163+AL163+AM163+AN163)))</f>
        <v>0</v>
      </c>
      <c r="AQ163" s="19" t="n">
        <f aca="false">MIN(AI163,MAX(0,AO163-(AJ163+AK163+AL163+AM163+AN163)))</f>
        <v>0</v>
      </c>
      <c r="AR163" s="19" t="n">
        <f aca="false">MIN(AJ163,MAX(0,AO163-(AK163+AL163+AM163+AN163)))</f>
        <v>0</v>
      </c>
      <c r="AS163" s="19" t="n">
        <f aca="false">MIN(AK163,MAX(0,AO163-(AL163+AM163+AN163)))</f>
        <v>0</v>
      </c>
      <c r="AT163" s="19" t="n">
        <f aca="false">MIN(AL163,MAX(0,AO163-(AM163+AN163)))</f>
        <v>0</v>
      </c>
      <c r="AU163" s="19" t="n">
        <f aca="false">MIN(AM163,MAX(0,AO163-(AN163)))</f>
        <v>0</v>
      </c>
      <c r="AV163" s="19" t="n">
        <f aca="false">MIN(AN163,MAX(0,AO163-(0)))</f>
        <v>0</v>
      </c>
      <c r="AW163" s="19" t="n">
        <f aca="false">AH163-AP163</f>
        <v>0</v>
      </c>
      <c r="AX163" s="19" t="n">
        <f aca="false">AI163-AQ163</f>
        <v>0</v>
      </c>
      <c r="AY163" s="19" t="n">
        <f aca="false">AJ163-AR163</f>
        <v>0</v>
      </c>
      <c r="AZ163" s="19" t="n">
        <f aca="false">AK163-AS163</f>
        <v>3.82696278821255</v>
      </c>
      <c r="BA163" s="19" t="n">
        <f aca="false">AL163-AT163</f>
        <v>10.5</v>
      </c>
      <c r="BB163" s="19" t="n">
        <f aca="false">AM163-AU163</f>
        <v>7</v>
      </c>
      <c r="BC163" s="19" t="n">
        <f aca="false">AN163-AV163</f>
        <v>7</v>
      </c>
    </row>
    <row r="164" customFormat="false" ht="15" hidden="false" customHeight="false" outlineLevel="0" collapsed="false">
      <c r="B164" s="18" t="n">
        <v>160</v>
      </c>
      <c r="C164" s="18" t="n">
        <f aca="false">RM_TERM-B164+1</f>
        <v>201</v>
      </c>
      <c r="D164" s="19" t="n">
        <f aca="false">K163</f>
        <v>28.3269627882124</v>
      </c>
      <c r="E164" s="19" t="n">
        <f aca="false">D164*(1-(1-RM_CDR)^(1/12))</f>
        <v>0.0237146918989429</v>
      </c>
      <c r="F164" s="19" t="n">
        <f aca="false">D164-E164</f>
        <v>28.3032480963135</v>
      </c>
      <c r="G164" s="19" t="n">
        <f aca="false">IF(F164&gt;0,F164*(RM_WAC/12)/(1-(1+RM_WAC/12)^(-C164)),0)</f>
        <v>0.246045708031058</v>
      </c>
      <c r="H164" s="19" t="n">
        <f aca="false">F164*RM_WAC/12</f>
        <v>0.174536696593933</v>
      </c>
      <c r="I164" s="19" t="n">
        <f aca="false">G164-H164+IF(C164&lt;=1,(F164-(G164-H164)-J164),0)</f>
        <v>0.0715090114371252</v>
      </c>
      <c r="J164" s="19" t="n">
        <f aca="false">(F164-(G164-H164))*(1-(1-RM_CPR)^(1/12))</f>
        <v>0.379771858222665</v>
      </c>
      <c r="K164" s="19" t="n">
        <f aca="false">IF(C164&lt;=1,0,(F164-(G164-H164)-J164))</f>
        <v>27.8519672266537</v>
      </c>
      <c r="L164" s="19" t="n">
        <f aca="false">E164*(1-RM_SEV)</f>
        <v>0.01660028432926</v>
      </c>
      <c r="M164" s="19" t="n">
        <f aca="false">E164-L164</f>
        <v>0.00711440756968286</v>
      </c>
      <c r="N164" s="19" t="n">
        <f aca="false">H164-D164*(RM_SERV+RM_TR)/12</f>
        <v>0.16839918798982</v>
      </c>
      <c r="O164" s="19" t="n">
        <f aca="false">T164*RM_A1_CP/12+U164*RM_A2_CP/12+V164*RM_A3_CP/12+W164*RM_M1_CP/12+X164*RM_B1_CP/12+Y164*RM_B2_CP/12+Z164*RM_B3_CP/12</f>
        <v>0.134296702698889</v>
      </c>
      <c r="P164" s="19" t="n">
        <f aca="false">MAX(0,N164-O164)</f>
        <v>0.0341024852909316</v>
      </c>
      <c r="Q164" s="19" t="n">
        <f aca="false">MIN(P164,M164)</f>
        <v>0.00711440756968286</v>
      </c>
      <c r="R164" s="19" t="n">
        <f aca="false">P164-Q164</f>
        <v>0.0269880777212487</v>
      </c>
      <c r="S164" s="19" t="n">
        <f aca="false">I164+J164+L164+Q164</f>
        <v>0.474995561558733</v>
      </c>
      <c r="T164" s="19" t="n">
        <f aca="false">AW163</f>
        <v>0</v>
      </c>
      <c r="U164" s="19" t="n">
        <f aca="false">AX163</f>
        <v>0</v>
      </c>
      <c r="V164" s="19" t="n">
        <f aca="false">AY163</f>
        <v>0</v>
      </c>
      <c r="W164" s="19" t="n">
        <f aca="false">AZ163</f>
        <v>3.82696278821255</v>
      </c>
      <c r="X164" s="19" t="n">
        <f aca="false">BA163</f>
        <v>10.5</v>
      </c>
      <c r="Y164" s="19" t="n">
        <f aca="false">BB163</f>
        <v>7</v>
      </c>
      <c r="Z164" s="19" t="n">
        <f aca="false">BC163</f>
        <v>7</v>
      </c>
      <c r="AA164" s="19" t="n">
        <f aca="false">MIN(T164,MAX(0,S164-(0)))</f>
        <v>0</v>
      </c>
      <c r="AB164" s="19" t="n">
        <f aca="false">MIN(U164,MAX(0,S164-(T164)))</f>
        <v>0</v>
      </c>
      <c r="AC164" s="19" t="n">
        <f aca="false">MIN(V164,MAX(0,S164-(T164+U164)))</f>
        <v>0</v>
      </c>
      <c r="AD164" s="19" t="n">
        <f aca="false">MIN(W164,MAX(0,S164-(T164+U164+V164)))</f>
        <v>0.474995561558733</v>
      </c>
      <c r="AE164" s="19" t="n">
        <f aca="false">MIN(X164,MAX(0,S164-(T164+U164+V164+W164)))</f>
        <v>0</v>
      </c>
      <c r="AF164" s="19" t="n">
        <f aca="false">MIN(Y164,MAX(0,S164-(T164+U164+V164+W164+X164)))</f>
        <v>0</v>
      </c>
      <c r="AG164" s="19" t="n">
        <f aca="false">MIN(Z164,MAX(0,S164-(T164+U164+V164+W164+X164+Y164)))</f>
        <v>0</v>
      </c>
      <c r="AH164" s="19" t="n">
        <f aca="false">T164-AA164</f>
        <v>0</v>
      </c>
      <c r="AI164" s="19" t="n">
        <f aca="false">U164-AB164</f>
        <v>0</v>
      </c>
      <c r="AJ164" s="19" t="n">
        <f aca="false">V164-AC164</f>
        <v>0</v>
      </c>
      <c r="AK164" s="19" t="n">
        <f aca="false">W164-AD164</f>
        <v>3.35196722665382</v>
      </c>
      <c r="AL164" s="19" t="n">
        <f aca="false">X164-AE164</f>
        <v>10.5</v>
      </c>
      <c r="AM164" s="19" t="n">
        <f aca="false">Y164-AF164</f>
        <v>7</v>
      </c>
      <c r="AN164" s="19" t="n">
        <f aca="false">Z164-AG164</f>
        <v>7</v>
      </c>
      <c r="AO164" s="19" t="n">
        <f aca="false">M164-Q164</f>
        <v>0</v>
      </c>
      <c r="AP164" s="19" t="n">
        <f aca="false">MIN(AH164,MAX(0,AO164-(AI164+AJ164+AK164+AL164+AM164+AN164)))</f>
        <v>0</v>
      </c>
      <c r="AQ164" s="19" t="n">
        <f aca="false">MIN(AI164,MAX(0,AO164-(AJ164+AK164+AL164+AM164+AN164)))</f>
        <v>0</v>
      </c>
      <c r="AR164" s="19" t="n">
        <f aca="false">MIN(AJ164,MAX(0,AO164-(AK164+AL164+AM164+AN164)))</f>
        <v>0</v>
      </c>
      <c r="AS164" s="19" t="n">
        <f aca="false">MIN(AK164,MAX(0,AO164-(AL164+AM164+AN164)))</f>
        <v>0</v>
      </c>
      <c r="AT164" s="19" t="n">
        <f aca="false">MIN(AL164,MAX(0,AO164-(AM164+AN164)))</f>
        <v>0</v>
      </c>
      <c r="AU164" s="19" t="n">
        <f aca="false">MIN(AM164,MAX(0,AO164-(AN164)))</f>
        <v>0</v>
      </c>
      <c r="AV164" s="19" t="n">
        <f aca="false">MIN(AN164,MAX(0,AO164-(0)))</f>
        <v>0</v>
      </c>
      <c r="AW164" s="19" t="n">
        <f aca="false">AH164-AP164</f>
        <v>0</v>
      </c>
      <c r="AX164" s="19" t="n">
        <f aca="false">AI164-AQ164</f>
        <v>0</v>
      </c>
      <c r="AY164" s="19" t="n">
        <f aca="false">AJ164-AR164</f>
        <v>0</v>
      </c>
      <c r="AZ164" s="19" t="n">
        <f aca="false">AK164-AS164</f>
        <v>3.35196722665382</v>
      </c>
      <c r="BA164" s="19" t="n">
        <f aca="false">AL164-AT164</f>
        <v>10.5</v>
      </c>
      <c r="BB164" s="19" t="n">
        <f aca="false">AM164-AU164</f>
        <v>7</v>
      </c>
      <c r="BC164" s="19" t="n">
        <f aca="false">AN164-AV164</f>
        <v>7</v>
      </c>
    </row>
    <row r="165" customFormat="false" ht="15" hidden="false" customHeight="false" outlineLevel="0" collapsed="false">
      <c r="B165" s="18" t="n">
        <v>161</v>
      </c>
      <c r="C165" s="18" t="n">
        <f aca="false">RM_TERM-B165+1</f>
        <v>200</v>
      </c>
      <c r="D165" s="19" t="n">
        <f aca="false">K164</f>
        <v>27.8519672266537</v>
      </c>
      <c r="E165" s="19" t="n">
        <f aca="false">D165*(1-(1-RM_CDR)^(1/12))</f>
        <v>0.0233170363691231</v>
      </c>
      <c r="F165" s="19" t="n">
        <f aca="false">D165-E165</f>
        <v>27.8286501902846</v>
      </c>
      <c r="G165" s="19" t="n">
        <f aca="false">IF(F165&gt;0,F165*(RM_WAC/12)/(1-(1+RM_WAC/12)^(-C165)),0)</f>
        <v>0.24253270119251</v>
      </c>
      <c r="H165" s="19" t="n">
        <f aca="false">F165*RM_WAC/12</f>
        <v>0.171610009506755</v>
      </c>
      <c r="I165" s="19" t="n">
        <f aca="false">G165-H165+IF(C165&lt;=1,(F165-(G165-H165)-J165),0)</f>
        <v>0.0709226916857547</v>
      </c>
      <c r="J165" s="19" t="n">
        <f aca="false">(F165-(G165-H165))*(1-(1-RM_CPR)^(1/12))</f>
        <v>0.373395479481048</v>
      </c>
      <c r="K165" s="19" t="n">
        <f aca="false">IF(C165&lt;=1,0,(F165-(G165-H165)-J165))</f>
        <v>27.3843320191178</v>
      </c>
      <c r="L165" s="19" t="n">
        <f aca="false">E165*(1-RM_SEV)</f>
        <v>0.0163219254583862</v>
      </c>
      <c r="M165" s="19" t="n">
        <f aca="false">E165-L165</f>
        <v>0.00699511091073694</v>
      </c>
      <c r="N165" s="19" t="n">
        <f aca="false">H165-D165*(RM_SERV+RM_TR)/12</f>
        <v>0.165575416607647</v>
      </c>
      <c r="O165" s="19" t="n">
        <f aca="false">T165*RM_A1_CP/12+U165*RM_A2_CP/12+V165*RM_A3_CP/12+W165*RM_M1_CP/12+X165*RM_B1_CP/12+Y165*RM_B2_CP/12+Z165*RM_B3_CP/12</f>
        <v>0.131565478219926</v>
      </c>
      <c r="P165" s="19" t="n">
        <f aca="false">MAX(0,N165-O165)</f>
        <v>0.0340099383877204</v>
      </c>
      <c r="Q165" s="19" t="n">
        <f aca="false">MIN(P165,M165)</f>
        <v>0.00699511091073694</v>
      </c>
      <c r="R165" s="19" t="n">
        <f aca="false">P165-Q165</f>
        <v>0.0270148274769835</v>
      </c>
      <c r="S165" s="19" t="n">
        <f aca="false">I165+J165+L165+Q165</f>
        <v>0.467635207535926</v>
      </c>
      <c r="T165" s="19" t="n">
        <f aca="false">AW164</f>
        <v>0</v>
      </c>
      <c r="U165" s="19" t="n">
        <f aca="false">AX164</f>
        <v>0</v>
      </c>
      <c r="V165" s="19" t="n">
        <f aca="false">AY164</f>
        <v>0</v>
      </c>
      <c r="W165" s="19" t="n">
        <f aca="false">AZ164</f>
        <v>3.35196722665382</v>
      </c>
      <c r="X165" s="19" t="n">
        <f aca="false">BA164</f>
        <v>10.5</v>
      </c>
      <c r="Y165" s="19" t="n">
        <f aca="false">BB164</f>
        <v>7</v>
      </c>
      <c r="Z165" s="19" t="n">
        <f aca="false">BC164</f>
        <v>7</v>
      </c>
      <c r="AA165" s="19" t="n">
        <f aca="false">MIN(T165,MAX(0,S165-(0)))</f>
        <v>0</v>
      </c>
      <c r="AB165" s="19" t="n">
        <f aca="false">MIN(U165,MAX(0,S165-(T165)))</f>
        <v>0</v>
      </c>
      <c r="AC165" s="19" t="n">
        <f aca="false">MIN(V165,MAX(0,S165-(T165+U165)))</f>
        <v>0</v>
      </c>
      <c r="AD165" s="19" t="n">
        <f aca="false">MIN(W165,MAX(0,S165-(T165+U165+V165)))</f>
        <v>0.467635207535926</v>
      </c>
      <c r="AE165" s="19" t="n">
        <f aca="false">MIN(X165,MAX(0,S165-(T165+U165+V165+W165)))</f>
        <v>0</v>
      </c>
      <c r="AF165" s="19" t="n">
        <f aca="false">MIN(Y165,MAX(0,S165-(T165+U165+V165+W165+X165)))</f>
        <v>0</v>
      </c>
      <c r="AG165" s="19" t="n">
        <f aca="false">MIN(Z165,MAX(0,S165-(T165+U165+V165+W165+X165+Y165)))</f>
        <v>0</v>
      </c>
      <c r="AH165" s="19" t="n">
        <f aca="false">T165-AA165</f>
        <v>0</v>
      </c>
      <c r="AI165" s="19" t="n">
        <f aca="false">U165-AB165</f>
        <v>0</v>
      </c>
      <c r="AJ165" s="19" t="n">
        <f aca="false">V165-AC165</f>
        <v>0</v>
      </c>
      <c r="AK165" s="19" t="n">
        <f aca="false">W165-AD165</f>
        <v>2.8843320191179</v>
      </c>
      <c r="AL165" s="19" t="n">
        <f aca="false">X165-AE165</f>
        <v>10.5</v>
      </c>
      <c r="AM165" s="19" t="n">
        <f aca="false">Y165-AF165</f>
        <v>7</v>
      </c>
      <c r="AN165" s="19" t="n">
        <f aca="false">Z165-AG165</f>
        <v>7</v>
      </c>
      <c r="AO165" s="19" t="n">
        <f aca="false">M165-Q165</f>
        <v>0</v>
      </c>
      <c r="AP165" s="19" t="n">
        <f aca="false">MIN(AH165,MAX(0,AO165-(AI165+AJ165+AK165+AL165+AM165+AN165)))</f>
        <v>0</v>
      </c>
      <c r="AQ165" s="19" t="n">
        <f aca="false">MIN(AI165,MAX(0,AO165-(AJ165+AK165+AL165+AM165+AN165)))</f>
        <v>0</v>
      </c>
      <c r="AR165" s="19" t="n">
        <f aca="false">MIN(AJ165,MAX(0,AO165-(AK165+AL165+AM165+AN165)))</f>
        <v>0</v>
      </c>
      <c r="AS165" s="19" t="n">
        <f aca="false">MIN(AK165,MAX(0,AO165-(AL165+AM165+AN165)))</f>
        <v>0</v>
      </c>
      <c r="AT165" s="19" t="n">
        <f aca="false">MIN(AL165,MAX(0,AO165-(AM165+AN165)))</f>
        <v>0</v>
      </c>
      <c r="AU165" s="19" t="n">
        <f aca="false">MIN(AM165,MAX(0,AO165-(AN165)))</f>
        <v>0</v>
      </c>
      <c r="AV165" s="19" t="n">
        <f aca="false">MIN(AN165,MAX(0,AO165-(0)))</f>
        <v>0</v>
      </c>
      <c r="AW165" s="19" t="n">
        <f aca="false">AH165-AP165</f>
        <v>0</v>
      </c>
      <c r="AX165" s="19" t="n">
        <f aca="false">AI165-AQ165</f>
        <v>0</v>
      </c>
      <c r="AY165" s="19" t="n">
        <f aca="false">AJ165-AR165</f>
        <v>0</v>
      </c>
      <c r="AZ165" s="19" t="n">
        <f aca="false">AK165-AS165</f>
        <v>2.8843320191179</v>
      </c>
      <c r="BA165" s="19" t="n">
        <f aca="false">AL165-AT165</f>
        <v>10.5</v>
      </c>
      <c r="BB165" s="19" t="n">
        <f aca="false">AM165-AU165</f>
        <v>7</v>
      </c>
      <c r="BC165" s="19" t="n">
        <f aca="false">AN165-AV165</f>
        <v>7</v>
      </c>
    </row>
    <row r="166" customFormat="false" ht="15" hidden="false" customHeight="false" outlineLevel="0" collapsed="false">
      <c r="B166" s="18" t="n">
        <v>162</v>
      </c>
      <c r="C166" s="18" t="n">
        <f aca="false">RM_TERM-B166+1</f>
        <v>199</v>
      </c>
      <c r="D166" s="19" t="n">
        <f aca="false">K165</f>
        <v>27.3843320191178</v>
      </c>
      <c r="E166" s="19" t="n">
        <f aca="false">D166*(1-(1-RM_CDR)^(1/12))</f>
        <v>0.0229255427610464</v>
      </c>
      <c r="F166" s="19" t="n">
        <f aca="false">D166-E166</f>
        <v>27.3614064763567</v>
      </c>
      <c r="G166" s="19" t="n">
        <f aca="false">IF(F166&gt;0,F166*(RM_WAC/12)/(1-(1+RM_WAC/12)^(-C166)),0)</f>
        <v>0.239069852583285</v>
      </c>
      <c r="H166" s="19" t="n">
        <f aca="false">F166*RM_WAC/12</f>
        <v>0.168728673270866</v>
      </c>
      <c r="I166" s="19" t="n">
        <f aca="false">G166-H166+IF(C166&lt;=1,(F166-(G166-H166)-J166),0)</f>
        <v>0.0703411793124188</v>
      </c>
      <c r="J166" s="19" t="n">
        <f aca="false">(F166-(G166-H166))*(1-(1-RM_CPR)^(1/12))</f>
        <v>0.367117964273294</v>
      </c>
      <c r="K166" s="19" t="n">
        <f aca="false">IF(C166&lt;=1,0,(F166-(G166-H166)-J166))</f>
        <v>26.923947332771</v>
      </c>
      <c r="L166" s="19" t="n">
        <f aca="false">E166*(1-RM_SEV)</f>
        <v>0.0160478799327325</v>
      </c>
      <c r="M166" s="19" t="n">
        <f aca="false">E166-L166</f>
        <v>0.00687766282831392</v>
      </c>
      <c r="N166" s="19" t="n">
        <f aca="false">H166-D166*(RM_SERV+RM_TR)/12</f>
        <v>0.162795401333391</v>
      </c>
      <c r="O166" s="19" t="n">
        <f aca="false">T166*RM_A1_CP/12+U166*RM_A2_CP/12+V166*RM_A3_CP/12+W166*RM_M1_CP/12+X166*RM_B1_CP/12+Y166*RM_B2_CP/12+Z166*RM_B3_CP/12</f>
        <v>0.128876575776595</v>
      </c>
      <c r="P166" s="19" t="n">
        <f aca="false">MAX(0,N166-O166)</f>
        <v>0.0339188255567963</v>
      </c>
      <c r="Q166" s="19" t="n">
        <f aca="false">MIN(P166,M166)</f>
        <v>0.00687766282831392</v>
      </c>
      <c r="R166" s="19" t="n">
        <f aca="false">P166-Q166</f>
        <v>0.0270411627284824</v>
      </c>
      <c r="S166" s="19" t="n">
        <f aca="false">I166+J166+L166+Q166</f>
        <v>0.46038468634676</v>
      </c>
      <c r="T166" s="19" t="n">
        <f aca="false">AW165</f>
        <v>0</v>
      </c>
      <c r="U166" s="19" t="n">
        <f aca="false">AX165</f>
        <v>0</v>
      </c>
      <c r="V166" s="19" t="n">
        <f aca="false">AY165</f>
        <v>0</v>
      </c>
      <c r="W166" s="19" t="n">
        <f aca="false">AZ165</f>
        <v>2.8843320191179</v>
      </c>
      <c r="X166" s="19" t="n">
        <f aca="false">BA165</f>
        <v>10.5</v>
      </c>
      <c r="Y166" s="19" t="n">
        <f aca="false">BB165</f>
        <v>7</v>
      </c>
      <c r="Z166" s="19" t="n">
        <f aca="false">BC165</f>
        <v>7</v>
      </c>
      <c r="AA166" s="19" t="n">
        <f aca="false">MIN(T166,MAX(0,S166-(0)))</f>
        <v>0</v>
      </c>
      <c r="AB166" s="19" t="n">
        <f aca="false">MIN(U166,MAX(0,S166-(T166)))</f>
        <v>0</v>
      </c>
      <c r="AC166" s="19" t="n">
        <f aca="false">MIN(V166,MAX(0,S166-(T166+U166)))</f>
        <v>0</v>
      </c>
      <c r="AD166" s="19" t="n">
        <f aca="false">MIN(W166,MAX(0,S166-(T166+U166+V166)))</f>
        <v>0.46038468634676</v>
      </c>
      <c r="AE166" s="19" t="n">
        <f aca="false">MIN(X166,MAX(0,S166-(T166+U166+V166+W166)))</f>
        <v>0</v>
      </c>
      <c r="AF166" s="19" t="n">
        <f aca="false">MIN(Y166,MAX(0,S166-(T166+U166+V166+W166+X166)))</f>
        <v>0</v>
      </c>
      <c r="AG166" s="19" t="n">
        <f aca="false">MIN(Z166,MAX(0,S166-(T166+U166+V166+W166+X166+Y166)))</f>
        <v>0</v>
      </c>
      <c r="AH166" s="19" t="n">
        <f aca="false">T166-AA166</f>
        <v>0</v>
      </c>
      <c r="AI166" s="19" t="n">
        <f aca="false">U166-AB166</f>
        <v>0</v>
      </c>
      <c r="AJ166" s="19" t="n">
        <f aca="false">V166-AC166</f>
        <v>0</v>
      </c>
      <c r="AK166" s="19" t="n">
        <f aca="false">W166-AD166</f>
        <v>2.42394733277114</v>
      </c>
      <c r="AL166" s="19" t="n">
        <f aca="false">X166-AE166</f>
        <v>10.5</v>
      </c>
      <c r="AM166" s="19" t="n">
        <f aca="false">Y166-AF166</f>
        <v>7</v>
      </c>
      <c r="AN166" s="19" t="n">
        <f aca="false">Z166-AG166</f>
        <v>7</v>
      </c>
      <c r="AO166" s="19" t="n">
        <f aca="false">M166-Q166</f>
        <v>0</v>
      </c>
      <c r="AP166" s="19" t="n">
        <f aca="false">MIN(AH166,MAX(0,AO166-(AI166+AJ166+AK166+AL166+AM166+AN166)))</f>
        <v>0</v>
      </c>
      <c r="AQ166" s="19" t="n">
        <f aca="false">MIN(AI166,MAX(0,AO166-(AJ166+AK166+AL166+AM166+AN166)))</f>
        <v>0</v>
      </c>
      <c r="AR166" s="19" t="n">
        <f aca="false">MIN(AJ166,MAX(0,AO166-(AK166+AL166+AM166+AN166)))</f>
        <v>0</v>
      </c>
      <c r="AS166" s="19" t="n">
        <f aca="false">MIN(AK166,MAX(0,AO166-(AL166+AM166+AN166)))</f>
        <v>0</v>
      </c>
      <c r="AT166" s="19" t="n">
        <f aca="false">MIN(AL166,MAX(0,AO166-(AM166+AN166)))</f>
        <v>0</v>
      </c>
      <c r="AU166" s="19" t="n">
        <f aca="false">MIN(AM166,MAX(0,AO166-(AN166)))</f>
        <v>0</v>
      </c>
      <c r="AV166" s="19" t="n">
        <f aca="false">MIN(AN166,MAX(0,AO166-(0)))</f>
        <v>0</v>
      </c>
      <c r="AW166" s="19" t="n">
        <f aca="false">AH166-AP166</f>
        <v>0</v>
      </c>
      <c r="AX166" s="19" t="n">
        <f aca="false">AI166-AQ166</f>
        <v>0</v>
      </c>
      <c r="AY166" s="19" t="n">
        <f aca="false">AJ166-AR166</f>
        <v>0</v>
      </c>
      <c r="AZ166" s="19" t="n">
        <f aca="false">AK166-AS166</f>
        <v>2.42394733277114</v>
      </c>
      <c r="BA166" s="19" t="n">
        <f aca="false">AL166-AT166</f>
        <v>10.5</v>
      </c>
      <c r="BB166" s="19" t="n">
        <f aca="false">AM166-AU166</f>
        <v>7</v>
      </c>
      <c r="BC166" s="19" t="n">
        <f aca="false">AN166-AV166</f>
        <v>7</v>
      </c>
    </row>
    <row r="167" customFormat="false" ht="15" hidden="false" customHeight="false" outlineLevel="0" collapsed="false">
      <c r="B167" s="18" t="n">
        <v>163</v>
      </c>
      <c r="C167" s="18" t="n">
        <f aca="false">RM_TERM-B167+1</f>
        <v>198</v>
      </c>
      <c r="D167" s="19" t="n">
        <f aca="false">K166</f>
        <v>26.923947332771</v>
      </c>
      <c r="E167" s="19" t="n">
        <f aca="false">D167*(1-(1-RM_CDR)^(1/12))</f>
        <v>0.0225401191251511</v>
      </c>
      <c r="F167" s="19" t="n">
        <f aca="false">D167-E167</f>
        <v>26.9014072136459</v>
      </c>
      <c r="G167" s="19" t="n">
        <f aca="false">IF(F167&gt;0,F167*(RM_WAC/12)/(1-(1+RM_WAC/12)^(-C167)),0)</f>
        <v>0.235656446051073</v>
      </c>
      <c r="H167" s="19" t="n">
        <f aca="false">F167*RM_WAC/12</f>
        <v>0.165892011150816</v>
      </c>
      <c r="I167" s="19" t="n">
        <f aca="false">G167-H167+IF(C167&lt;=1,(F167-(G167-H167)-J167),0)</f>
        <v>0.0697644349002572</v>
      </c>
      <c r="J167" s="19" t="n">
        <f aca="false">(F167-(G167-H167))*(1-(1-RM_CPR)^(1/12))</f>
        <v>0.360937836901081</v>
      </c>
      <c r="K167" s="19" t="n">
        <f aca="false">IF(C167&lt;=1,0,(F167-(G167-H167)-J167))</f>
        <v>26.4707049418445</v>
      </c>
      <c r="L167" s="19" t="n">
        <f aca="false">E167*(1-RM_SEV)</f>
        <v>0.0157780833876057</v>
      </c>
      <c r="M167" s="19" t="n">
        <f aca="false">E167-L167</f>
        <v>0.00676203573754532</v>
      </c>
      <c r="N167" s="19" t="n">
        <f aca="false">H167-D167*(RM_SERV+RM_TR)/12</f>
        <v>0.160058489228716</v>
      </c>
      <c r="O167" s="19" t="n">
        <f aca="false">T167*RM_A1_CP/12+U167*RM_A2_CP/12+V167*RM_A3_CP/12+W167*RM_M1_CP/12+X167*RM_B1_CP/12+Y167*RM_B2_CP/12+Z167*RM_B3_CP/12</f>
        <v>0.126229363830101</v>
      </c>
      <c r="P167" s="19" t="n">
        <f aca="false">MAX(0,N167-O167)</f>
        <v>0.033829125398615</v>
      </c>
      <c r="Q167" s="19" t="n">
        <f aca="false">MIN(P167,M167)</f>
        <v>0.00676203573754532</v>
      </c>
      <c r="R167" s="19" t="n">
        <f aca="false">P167-Q167</f>
        <v>0.0270670896610697</v>
      </c>
      <c r="S167" s="19" t="n">
        <f aca="false">I167+J167+L167+Q167</f>
        <v>0.453242390926489</v>
      </c>
      <c r="T167" s="19" t="n">
        <f aca="false">AW166</f>
        <v>0</v>
      </c>
      <c r="U167" s="19" t="n">
        <f aca="false">AX166</f>
        <v>0</v>
      </c>
      <c r="V167" s="19" t="n">
        <f aca="false">AY166</f>
        <v>0</v>
      </c>
      <c r="W167" s="19" t="n">
        <f aca="false">AZ166</f>
        <v>2.42394733277114</v>
      </c>
      <c r="X167" s="19" t="n">
        <f aca="false">BA166</f>
        <v>10.5</v>
      </c>
      <c r="Y167" s="19" t="n">
        <f aca="false">BB166</f>
        <v>7</v>
      </c>
      <c r="Z167" s="19" t="n">
        <f aca="false">BC166</f>
        <v>7</v>
      </c>
      <c r="AA167" s="19" t="n">
        <f aca="false">MIN(T167,MAX(0,S167-(0)))</f>
        <v>0</v>
      </c>
      <c r="AB167" s="19" t="n">
        <f aca="false">MIN(U167,MAX(0,S167-(T167)))</f>
        <v>0</v>
      </c>
      <c r="AC167" s="19" t="n">
        <f aca="false">MIN(V167,MAX(0,S167-(T167+U167)))</f>
        <v>0</v>
      </c>
      <c r="AD167" s="19" t="n">
        <f aca="false">MIN(W167,MAX(0,S167-(T167+U167+V167)))</f>
        <v>0.453242390926489</v>
      </c>
      <c r="AE167" s="19" t="n">
        <f aca="false">MIN(X167,MAX(0,S167-(T167+U167+V167+W167)))</f>
        <v>0</v>
      </c>
      <c r="AF167" s="19" t="n">
        <f aca="false">MIN(Y167,MAX(0,S167-(T167+U167+V167+W167+X167)))</f>
        <v>0</v>
      </c>
      <c r="AG167" s="19" t="n">
        <f aca="false">MIN(Z167,MAX(0,S167-(T167+U167+V167+W167+X167+Y167)))</f>
        <v>0</v>
      </c>
      <c r="AH167" s="19" t="n">
        <f aca="false">T167-AA167</f>
        <v>0</v>
      </c>
      <c r="AI167" s="19" t="n">
        <f aca="false">U167-AB167</f>
        <v>0</v>
      </c>
      <c r="AJ167" s="19" t="n">
        <f aca="false">V167-AC167</f>
        <v>0</v>
      </c>
      <c r="AK167" s="19" t="n">
        <f aca="false">W167-AD167</f>
        <v>1.97070494184465</v>
      </c>
      <c r="AL167" s="19" t="n">
        <f aca="false">X167-AE167</f>
        <v>10.5</v>
      </c>
      <c r="AM167" s="19" t="n">
        <f aca="false">Y167-AF167</f>
        <v>7</v>
      </c>
      <c r="AN167" s="19" t="n">
        <f aca="false">Z167-AG167</f>
        <v>7</v>
      </c>
      <c r="AO167" s="19" t="n">
        <f aca="false">M167-Q167</f>
        <v>0</v>
      </c>
      <c r="AP167" s="19" t="n">
        <f aca="false">MIN(AH167,MAX(0,AO167-(AI167+AJ167+AK167+AL167+AM167+AN167)))</f>
        <v>0</v>
      </c>
      <c r="AQ167" s="19" t="n">
        <f aca="false">MIN(AI167,MAX(0,AO167-(AJ167+AK167+AL167+AM167+AN167)))</f>
        <v>0</v>
      </c>
      <c r="AR167" s="19" t="n">
        <f aca="false">MIN(AJ167,MAX(0,AO167-(AK167+AL167+AM167+AN167)))</f>
        <v>0</v>
      </c>
      <c r="AS167" s="19" t="n">
        <f aca="false">MIN(AK167,MAX(0,AO167-(AL167+AM167+AN167)))</f>
        <v>0</v>
      </c>
      <c r="AT167" s="19" t="n">
        <f aca="false">MIN(AL167,MAX(0,AO167-(AM167+AN167)))</f>
        <v>0</v>
      </c>
      <c r="AU167" s="19" t="n">
        <f aca="false">MIN(AM167,MAX(0,AO167-(AN167)))</f>
        <v>0</v>
      </c>
      <c r="AV167" s="19" t="n">
        <f aca="false">MIN(AN167,MAX(0,AO167-(0)))</f>
        <v>0</v>
      </c>
      <c r="AW167" s="19" t="n">
        <f aca="false">AH167-AP167</f>
        <v>0</v>
      </c>
      <c r="AX167" s="19" t="n">
        <f aca="false">AI167-AQ167</f>
        <v>0</v>
      </c>
      <c r="AY167" s="19" t="n">
        <f aca="false">AJ167-AR167</f>
        <v>0</v>
      </c>
      <c r="AZ167" s="19" t="n">
        <f aca="false">AK167-AS167</f>
        <v>1.97070494184465</v>
      </c>
      <c r="BA167" s="19" t="n">
        <f aca="false">AL167-AT167</f>
        <v>10.5</v>
      </c>
      <c r="BB167" s="19" t="n">
        <f aca="false">AM167-AU167</f>
        <v>7</v>
      </c>
      <c r="BC167" s="19" t="n">
        <f aca="false">AN167-AV167</f>
        <v>7</v>
      </c>
    </row>
    <row r="168" customFormat="false" ht="15" hidden="false" customHeight="false" outlineLevel="0" collapsed="false">
      <c r="B168" s="18" t="n">
        <v>164</v>
      </c>
      <c r="C168" s="18" t="n">
        <f aca="false">RM_TERM-B168+1</f>
        <v>197</v>
      </c>
      <c r="D168" s="19" t="n">
        <f aca="false">K167</f>
        <v>26.4707049418445</v>
      </c>
      <c r="E168" s="19" t="n">
        <f aca="false">D168*(1-(1-RM_CDR)^(1/12))</f>
        <v>0.0221606748572737</v>
      </c>
      <c r="F168" s="19" t="n">
        <f aca="false">D168-E168</f>
        <v>26.4485442669872</v>
      </c>
      <c r="G168" s="19" t="n">
        <f aca="false">IF(F168&gt;0,F168*(RM_WAC/12)/(1-(1+RM_WAC/12)^(-C168)),0)</f>
        <v>0.232291775668687</v>
      </c>
      <c r="H168" s="19" t="n">
        <f aca="false">F168*RM_WAC/12</f>
        <v>0.163099356313088</v>
      </c>
      <c r="I168" s="19" t="n">
        <f aca="false">G168-H168+IF(C168&lt;=1,(F168-(G168-H168)-J168),0)</f>
        <v>0.0691924193555985</v>
      </c>
      <c r="J168" s="19" t="n">
        <f aca="false">(F168-(G168-H168))*(1-(1-RM_CPR)^(1/12))</f>
        <v>0.354853643261787</v>
      </c>
      <c r="K168" s="19" t="n">
        <f aca="false">IF(C168&lt;=1,0,(F168-(G168-H168)-J168))</f>
        <v>26.0244982043699</v>
      </c>
      <c r="L168" s="19" t="n">
        <f aca="false">E168*(1-RM_SEV)</f>
        <v>0.0155124724000916</v>
      </c>
      <c r="M168" s="19" t="n">
        <f aca="false">E168-L168</f>
        <v>0.00664820245718211</v>
      </c>
      <c r="N168" s="19" t="n">
        <f aca="false">H168-D168*(RM_SERV+RM_TR)/12</f>
        <v>0.157364036909022</v>
      </c>
      <c r="O168" s="19" t="n">
        <f aca="false">T168*RM_A1_CP/12+U168*RM_A2_CP/12+V168*RM_A3_CP/12+W168*RM_M1_CP/12+X168*RM_B1_CP/12+Y168*RM_B2_CP/12+Z168*RM_B3_CP/12</f>
        <v>0.123623220082273</v>
      </c>
      <c r="P168" s="19" t="n">
        <f aca="false">MAX(0,N168-O168)</f>
        <v>0.0337408168267483</v>
      </c>
      <c r="Q168" s="19" t="n">
        <f aca="false">MIN(P168,M168)</f>
        <v>0.00664820245718211</v>
      </c>
      <c r="R168" s="19" t="n">
        <f aca="false">P168-Q168</f>
        <v>0.0270926143695661</v>
      </c>
      <c r="S168" s="19" t="n">
        <f aca="false">I168+J168+L168+Q168</f>
        <v>0.446206737474659</v>
      </c>
      <c r="T168" s="19" t="n">
        <f aca="false">AW167</f>
        <v>0</v>
      </c>
      <c r="U168" s="19" t="n">
        <f aca="false">AX167</f>
        <v>0</v>
      </c>
      <c r="V168" s="19" t="n">
        <f aca="false">AY167</f>
        <v>0</v>
      </c>
      <c r="W168" s="19" t="n">
        <f aca="false">AZ167</f>
        <v>1.97070494184465</v>
      </c>
      <c r="X168" s="19" t="n">
        <f aca="false">BA167</f>
        <v>10.5</v>
      </c>
      <c r="Y168" s="19" t="n">
        <f aca="false">BB167</f>
        <v>7</v>
      </c>
      <c r="Z168" s="19" t="n">
        <f aca="false">BC167</f>
        <v>7</v>
      </c>
      <c r="AA168" s="19" t="n">
        <f aca="false">MIN(T168,MAX(0,S168-(0)))</f>
        <v>0</v>
      </c>
      <c r="AB168" s="19" t="n">
        <f aca="false">MIN(U168,MAX(0,S168-(T168)))</f>
        <v>0</v>
      </c>
      <c r="AC168" s="19" t="n">
        <f aca="false">MIN(V168,MAX(0,S168-(T168+U168)))</f>
        <v>0</v>
      </c>
      <c r="AD168" s="19" t="n">
        <f aca="false">MIN(W168,MAX(0,S168-(T168+U168+V168)))</f>
        <v>0.446206737474659</v>
      </c>
      <c r="AE168" s="19" t="n">
        <f aca="false">MIN(X168,MAX(0,S168-(T168+U168+V168+W168)))</f>
        <v>0</v>
      </c>
      <c r="AF168" s="19" t="n">
        <f aca="false">MIN(Y168,MAX(0,S168-(T168+U168+V168+W168+X168)))</f>
        <v>0</v>
      </c>
      <c r="AG168" s="19" t="n">
        <f aca="false">MIN(Z168,MAX(0,S168-(T168+U168+V168+W168+X168+Y168)))</f>
        <v>0</v>
      </c>
      <c r="AH168" s="19" t="n">
        <f aca="false">T168-AA168</f>
        <v>0</v>
      </c>
      <c r="AI168" s="19" t="n">
        <f aca="false">U168-AB168</f>
        <v>0</v>
      </c>
      <c r="AJ168" s="19" t="n">
        <f aca="false">V168-AC168</f>
        <v>0</v>
      </c>
      <c r="AK168" s="19" t="n">
        <f aca="false">W168-AD168</f>
        <v>1.52449820436999</v>
      </c>
      <c r="AL168" s="19" t="n">
        <f aca="false">X168-AE168</f>
        <v>10.5</v>
      </c>
      <c r="AM168" s="19" t="n">
        <f aca="false">Y168-AF168</f>
        <v>7</v>
      </c>
      <c r="AN168" s="19" t="n">
        <f aca="false">Z168-AG168</f>
        <v>7</v>
      </c>
      <c r="AO168" s="19" t="n">
        <f aca="false">M168-Q168</f>
        <v>0</v>
      </c>
      <c r="AP168" s="19" t="n">
        <f aca="false">MIN(AH168,MAX(0,AO168-(AI168+AJ168+AK168+AL168+AM168+AN168)))</f>
        <v>0</v>
      </c>
      <c r="AQ168" s="19" t="n">
        <f aca="false">MIN(AI168,MAX(0,AO168-(AJ168+AK168+AL168+AM168+AN168)))</f>
        <v>0</v>
      </c>
      <c r="AR168" s="19" t="n">
        <f aca="false">MIN(AJ168,MAX(0,AO168-(AK168+AL168+AM168+AN168)))</f>
        <v>0</v>
      </c>
      <c r="AS168" s="19" t="n">
        <f aca="false">MIN(AK168,MAX(0,AO168-(AL168+AM168+AN168)))</f>
        <v>0</v>
      </c>
      <c r="AT168" s="19" t="n">
        <f aca="false">MIN(AL168,MAX(0,AO168-(AM168+AN168)))</f>
        <v>0</v>
      </c>
      <c r="AU168" s="19" t="n">
        <f aca="false">MIN(AM168,MAX(0,AO168-(AN168)))</f>
        <v>0</v>
      </c>
      <c r="AV168" s="19" t="n">
        <f aca="false">MIN(AN168,MAX(0,AO168-(0)))</f>
        <v>0</v>
      </c>
      <c r="AW168" s="19" t="n">
        <f aca="false">AH168-AP168</f>
        <v>0</v>
      </c>
      <c r="AX168" s="19" t="n">
        <f aca="false">AI168-AQ168</f>
        <v>0</v>
      </c>
      <c r="AY168" s="19" t="n">
        <f aca="false">AJ168-AR168</f>
        <v>0</v>
      </c>
      <c r="AZ168" s="19" t="n">
        <f aca="false">AK168-AS168</f>
        <v>1.52449820436999</v>
      </c>
      <c r="BA168" s="19" t="n">
        <f aca="false">AL168-AT168</f>
        <v>10.5</v>
      </c>
      <c r="BB168" s="19" t="n">
        <f aca="false">AM168-AU168</f>
        <v>7</v>
      </c>
      <c r="BC168" s="19" t="n">
        <f aca="false">AN168-AV168</f>
        <v>7</v>
      </c>
    </row>
    <row r="169" customFormat="false" ht="15" hidden="false" customHeight="false" outlineLevel="0" collapsed="false">
      <c r="B169" s="18" t="n">
        <v>165</v>
      </c>
      <c r="C169" s="18" t="n">
        <f aca="false">RM_TERM-B169+1</f>
        <v>196</v>
      </c>
      <c r="D169" s="19" t="n">
        <f aca="false">K168</f>
        <v>26.0244982043699</v>
      </c>
      <c r="E169" s="19" t="n">
        <f aca="false">D169*(1-(1-RM_CDR)^(1/12))</f>
        <v>0.0217871206791729</v>
      </c>
      <c r="F169" s="19" t="n">
        <f aca="false">D169-E169</f>
        <v>26.0027110836907</v>
      </c>
      <c r="G169" s="19" t="n">
        <f aca="false">IF(F169&gt;0,F169*(RM_WAC/12)/(1-(1+RM_WAC/12)^(-C169)),0)</f>
        <v>0.228975145588069</v>
      </c>
      <c r="H169" s="19" t="n">
        <f aca="false">F169*RM_WAC/12</f>
        <v>0.160350051682759</v>
      </c>
      <c r="I169" s="19" t="n">
        <f aca="false">G169-H169+IF(C169&lt;=1,(F169-(G169-H169)-J169),0)</f>
        <v>0.0686250939053095</v>
      </c>
      <c r="J169" s="19" t="n">
        <f aca="false">(F169-(G169-H169))*(1-(1-RM_CPR)^(1/12))</f>
        <v>0.348863950535845</v>
      </c>
      <c r="K169" s="19" t="n">
        <f aca="false">IF(C169&lt;=1,0,(F169-(G169-H169)-J169))</f>
        <v>25.5852220392495</v>
      </c>
      <c r="L169" s="19" t="n">
        <f aca="false">E169*(1-RM_SEV)</f>
        <v>0.015250984475421</v>
      </c>
      <c r="M169" s="19" t="n">
        <f aca="false">E169-L169</f>
        <v>0.00653613620375186</v>
      </c>
      <c r="N169" s="19" t="n">
        <f aca="false">H169-D169*(RM_SERV+RM_TR)/12</f>
        <v>0.154711410405146</v>
      </c>
      <c r="O169" s="19" t="n">
        <f aca="false">T169*RM_A1_CP/12+U169*RM_A2_CP/12+V169*RM_A3_CP/12+W169*RM_M1_CP/12+X169*RM_B1_CP/12+Y169*RM_B2_CP/12+Z169*RM_B3_CP/12</f>
        <v>0.121057531341794</v>
      </c>
      <c r="P169" s="19" t="n">
        <f aca="false">MAX(0,N169-O169)</f>
        <v>0.0336538790633517</v>
      </c>
      <c r="Q169" s="19" t="n">
        <f aca="false">MIN(P169,M169)</f>
        <v>0.00653613620375186</v>
      </c>
      <c r="R169" s="19" t="n">
        <f aca="false">P169-Q169</f>
        <v>0.0271177428595998</v>
      </c>
      <c r="S169" s="19" t="n">
        <f aca="false">I169+J169+L169+Q169</f>
        <v>0.439276165120327</v>
      </c>
      <c r="T169" s="19" t="n">
        <f aca="false">AW168</f>
        <v>0</v>
      </c>
      <c r="U169" s="19" t="n">
        <f aca="false">AX168</f>
        <v>0</v>
      </c>
      <c r="V169" s="19" t="n">
        <f aca="false">AY168</f>
        <v>0</v>
      </c>
      <c r="W169" s="19" t="n">
        <f aca="false">AZ168</f>
        <v>1.52449820436999</v>
      </c>
      <c r="X169" s="19" t="n">
        <f aca="false">BA168</f>
        <v>10.5</v>
      </c>
      <c r="Y169" s="19" t="n">
        <f aca="false">BB168</f>
        <v>7</v>
      </c>
      <c r="Z169" s="19" t="n">
        <f aca="false">BC168</f>
        <v>7</v>
      </c>
      <c r="AA169" s="19" t="n">
        <f aca="false">MIN(T169,MAX(0,S169-(0)))</f>
        <v>0</v>
      </c>
      <c r="AB169" s="19" t="n">
        <f aca="false">MIN(U169,MAX(0,S169-(T169)))</f>
        <v>0</v>
      </c>
      <c r="AC169" s="19" t="n">
        <f aca="false">MIN(V169,MAX(0,S169-(T169+U169)))</f>
        <v>0</v>
      </c>
      <c r="AD169" s="19" t="n">
        <f aca="false">MIN(W169,MAX(0,S169-(T169+U169+V169)))</f>
        <v>0.439276165120327</v>
      </c>
      <c r="AE169" s="19" t="n">
        <f aca="false">MIN(X169,MAX(0,S169-(T169+U169+V169+W169)))</f>
        <v>0</v>
      </c>
      <c r="AF169" s="19" t="n">
        <f aca="false">MIN(Y169,MAX(0,S169-(T169+U169+V169+W169+X169)))</f>
        <v>0</v>
      </c>
      <c r="AG169" s="19" t="n">
        <f aca="false">MIN(Z169,MAX(0,S169-(T169+U169+V169+W169+X169+Y169)))</f>
        <v>0</v>
      </c>
      <c r="AH169" s="19" t="n">
        <f aca="false">T169-AA169</f>
        <v>0</v>
      </c>
      <c r="AI169" s="19" t="n">
        <f aca="false">U169-AB169</f>
        <v>0</v>
      </c>
      <c r="AJ169" s="19" t="n">
        <f aca="false">V169-AC169</f>
        <v>0</v>
      </c>
      <c r="AK169" s="19" t="n">
        <f aca="false">W169-AD169</f>
        <v>1.08522203924966</v>
      </c>
      <c r="AL169" s="19" t="n">
        <f aca="false">X169-AE169</f>
        <v>10.5</v>
      </c>
      <c r="AM169" s="19" t="n">
        <f aca="false">Y169-AF169</f>
        <v>7</v>
      </c>
      <c r="AN169" s="19" t="n">
        <f aca="false">Z169-AG169</f>
        <v>7</v>
      </c>
      <c r="AO169" s="19" t="n">
        <f aca="false">M169-Q169</f>
        <v>0</v>
      </c>
      <c r="AP169" s="19" t="n">
        <f aca="false">MIN(AH169,MAX(0,AO169-(AI169+AJ169+AK169+AL169+AM169+AN169)))</f>
        <v>0</v>
      </c>
      <c r="AQ169" s="19" t="n">
        <f aca="false">MIN(AI169,MAX(0,AO169-(AJ169+AK169+AL169+AM169+AN169)))</f>
        <v>0</v>
      </c>
      <c r="AR169" s="19" t="n">
        <f aca="false">MIN(AJ169,MAX(0,AO169-(AK169+AL169+AM169+AN169)))</f>
        <v>0</v>
      </c>
      <c r="AS169" s="19" t="n">
        <f aca="false">MIN(AK169,MAX(0,AO169-(AL169+AM169+AN169)))</f>
        <v>0</v>
      </c>
      <c r="AT169" s="19" t="n">
        <f aca="false">MIN(AL169,MAX(0,AO169-(AM169+AN169)))</f>
        <v>0</v>
      </c>
      <c r="AU169" s="19" t="n">
        <f aca="false">MIN(AM169,MAX(0,AO169-(AN169)))</f>
        <v>0</v>
      </c>
      <c r="AV169" s="19" t="n">
        <f aca="false">MIN(AN169,MAX(0,AO169-(0)))</f>
        <v>0</v>
      </c>
      <c r="AW169" s="19" t="n">
        <f aca="false">AH169-AP169</f>
        <v>0</v>
      </c>
      <c r="AX169" s="19" t="n">
        <f aca="false">AI169-AQ169</f>
        <v>0</v>
      </c>
      <c r="AY169" s="19" t="n">
        <f aca="false">AJ169-AR169</f>
        <v>0</v>
      </c>
      <c r="AZ169" s="19" t="n">
        <f aca="false">AK169-AS169</f>
        <v>1.08522203924966</v>
      </c>
      <c r="BA169" s="19" t="n">
        <f aca="false">AL169-AT169</f>
        <v>10.5</v>
      </c>
      <c r="BB169" s="19" t="n">
        <f aca="false">AM169-AU169</f>
        <v>7</v>
      </c>
      <c r="BC169" s="19" t="n">
        <f aca="false">AN169-AV169</f>
        <v>7</v>
      </c>
    </row>
    <row r="170" customFormat="false" ht="15" hidden="false" customHeight="false" outlineLevel="0" collapsed="false">
      <c r="B170" s="18" t="n">
        <v>166</v>
      </c>
      <c r="C170" s="18" t="n">
        <f aca="false">RM_TERM-B170+1</f>
        <v>195</v>
      </c>
      <c r="D170" s="19" t="n">
        <f aca="false">K169</f>
        <v>25.5852220392495</v>
      </c>
      <c r="E170" s="19" t="n">
        <f aca="false">D170*(1-(1-RM_CDR)^(1/12))</f>
        <v>0.0214193686193328</v>
      </c>
      <c r="F170" s="19" t="n">
        <f aca="false">D170-E170</f>
        <v>25.5638026706302</v>
      </c>
      <c r="G170" s="19" t="n">
        <f aca="false">IF(F170&gt;0,F170*(RM_WAC/12)/(1-(1+RM_WAC/12)^(-C170)),0)</f>
        <v>0.225705869896387</v>
      </c>
      <c r="H170" s="19" t="n">
        <f aca="false">F170*RM_WAC/12</f>
        <v>0.15764344980222</v>
      </c>
      <c r="I170" s="19" t="n">
        <f aca="false">G170-H170+IF(C170&lt;=1,(F170-(G170-H170)-J170),0)</f>
        <v>0.0680624200941674</v>
      </c>
      <c r="J170" s="19" t="n">
        <f aca="false">(F170-(G170-H170))*(1-(1-RM_CPR)^(1/12))</f>
        <v>0.342967346878584</v>
      </c>
      <c r="K170" s="19" t="n">
        <f aca="false">IF(C170&lt;=1,0,(F170-(G170-H170)-J170))</f>
        <v>25.1527729036574</v>
      </c>
      <c r="L170" s="19" t="n">
        <f aca="false">E170*(1-RM_SEV)</f>
        <v>0.014993558033533</v>
      </c>
      <c r="M170" s="19" t="n">
        <f aca="false">E170-L170</f>
        <v>0.00642581058579984</v>
      </c>
      <c r="N170" s="19" t="n">
        <f aca="false">H170-D170*(RM_SERV+RM_TR)/12</f>
        <v>0.152099985027049</v>
      </c>
      <c r="O170" s="19" t="n">
        <f aca="false">T170*RM_A1_CP/12+U170*RM_A2_CP/12+V170*RM_A3_CP/12+W170*RM_M1_CP/12+X170*RM_B1_CP/12+Y170*RM_B2_CP/12+Z170*RM_B3_CP/12</f>
        <v>0.118531693392352</v>
      </c>
      <c r="P170" s="19" t="n">
        <f aca="false">MAX(0,N170-O170)</f>
        <v>0.0335682916346966</v>
      </c>
      <c r="Q170" s="19" t="n">
        <f aca="false">MIN(P170,M170)</f>
        <v>0.00642581058579984</v>
      </c>
      <c r="R170" s="19" t="n">
        <f aca="false">P170-Q170</f>
        <v>0.0271424810488967</v>
      </c>
      <c r="S170" s="19" t="n">
        <f aca="false">I170+J170+L170+Q170</f>
        <v>0.432449135592084</v>
      </c>
      <c r="T170" s="19" t="n">
        <f aca="false">AW169</f>
        <v>0</v>
      </c>
      <c r="U170" s="19" t="n">
        <f aca="false">AX169</f>
        <v>0</v>
      </c>
      <c r="V170" s="19" t="n">
        <f aca="false">AY169</f>
        <v>0</v>
      </c>
      <c r="W170" s="19" t="n">
        <f aca="false">AZ169</f>
        <v>1.08522203924966</v>
      </c>
      <c r="X170" s="19" t="n">
        <f aca="false">BA169</f>
        <v>10.5</v>
      </c>
      <c r="Y170" s="19" t="n">
        <f aca="false">BB169</f>
        <v>7</v>
      </c>
      <c r="Z170" s="19" t="n">
        <f aca="false">BC169</f>
        <v>7</v>
      </c>
      <c r="AA170" s="19" t="n">
        <f aca="false">MIN(T170,MAX(0,S170-(0)))</f>
        <v>0</v>
      </c>
      <c r="AB170" s="19" t="n">
        <f aca="false">MIN(U170,MAX(0,S170-(T170)))</f>
        <v>0</v>
      </c>
      <c r="AC170" s="19" t="n">
        <f aca="false">MIN(V170,MAX(0,S170-(T170+U170)))</f>
        <v>0</v>
      </c>
      <c r="AD170" s="19" t="n">
        <f aca="false">MIN(W170,MAX(0,S170-(T170+U170+V170)))</f>
        <v>0.432449135592084</v>
      </c>
      <c r="AE170" s="19" t="n">
        <f aca="false">MIN(X170,MAX(0,S170-(T170+U170+V170+W170)))</f>
        <v>0</v>
      </c>
      <c r="AF170" s="19" t="n">
        <f aca="false">MIN(Y170,MAX(0,S170-(T170+U170+V170+W170+X170)))</f>
        <v>0</v>
      </c>
      <c r="AG170" s="19" t="n">
        <f aca="false">MIN(Z170,MAX(0,S170-(T170+U170+V170+W170+X170+Y170)))</f>
        <v>0</v>
      </c>
      <c r="AH170" s="19" t="n">
        <f aca="false">T170-AA170</f>
        <v>0</v>
      </c>
      <c r="AI170" s="19" t="n">
        <f aca="false">U170-AB170</f>
        <v>0</v>
      </c>
      <c r="AJ170" s="19" t="n">
        <f aca="false">V170-AC170</f>
        <v>0</v>
      </c>
      <c r="AK170" s="19" t="n">
        <f aca="false">W170-AD170</f>
        <v>0.652772903657575</v>
      </c>
      <c r="AL170" s="19" t="n">
        <f aca="false">X170-AE170</f>
        <v>10.5</v>
      </c>
      <c r="AM170" s="19" t="n">
        <f aca="false">Y170-AF170</f>
        <v>7</v>
      </c>
      <c r="AN170" s="19" t="n">
        <f aca="false">Z170-AG170</f>
        <v>7</v>
      </c>
      <c r="AO170" s="19" t="n">
        <f aca="false">M170-Q170</f>
        <v>0</v>
      </c>
      <c r="AP170" s="19" t="n">
        <f aca="false">MIN(AH170,MAX(0,AO170-(AI170+AJ170+AK170+AL170+AM170+AN170)))</f>
        <v>0</v>
      </c>
      <c r="AQ170" s="19" t="n">
        <f aca="false">MIN(AI170,MAX(0,AO170-(AJ170+AK170+AL170+AM170+AN170)))</f>
        <v>0</v>
      </c>
      <c r="AR170" s="19" t="n">
        <f aca="false">MIN(AJ170,MAX(0,AO170-(AK170+AL170+AM170+AN170)))</f>
        <v>0</v>
      </c>
      <c r="AS170" s="19" t="n">
        <f aca="false">MIN(AK170,MAX(0,AO170-(AL170+AM170+AN170)))</f>
        <v>0</v>
      </c>
      <c r="AT170" s="19" t="n">
        <f aca="false">MIN(AL170,MAX(0,AO170-(AM170+AN170)))</f>
        <v>0</v>
      </c>
      <c r="AU170" s="19" t="n">
        <f aca="false">MIN(AM170,MAX(0,AO170-(AN170)))</f>
        <v>0</v>
      </c>
      <c r="AV170" s="19" t="n">
        <f aca="false">MIN(AN170,MAX(0,AO170-(0)))</f>
        <v>0</v>
      </c>
      <c r="AW170" s="19" t="n">
        <f aca="false">AH170-AP170</f>
        <v>0</v>
      </c>
      <c r="AX170" s="19" t="n">
        <f aca="false">AI170-AQ170</f>
        <v>0</v>
      </c>
      <c r="AY170" s="19" t="n">
        <f aca="false">AJ170-AR170</f>
        <v>0</v>
      </c>
      <c r="AZ170" s="19" t="n">
        <f aca="false">AK170-AS170</f>
        <v>0.652772903657575</v>
      </c>
      <c r="BA170" s="19" t="n">
        <f aca="false">AL170-AT170</f>
        <v>10.5</v>
      </c>
      <c r="BB170" s="19" t="n">
        <f aca="false">AM170-AU170</f>
        <v>7</v>
      </c>
      <c r="BC170" s="19" t="n">
        <f aca="false">AN170-AV170</f>
        <v>7</v>
      </c>
    </row>
    <row r="171" customFormat="false" ht="15" hidden="false" customHeight="false" outlineLevel="0" collapsed="false">
      <c r="B171" s="18" t="n">
        <v>167</v>
      </c>
      <c r="C171" s="18" t="n">
        <f aca="false">RM_TERM-B171+1</f>
        <v>194</v>
      </c>
      <c r="D171" s="19" t="n">
        <f aca="false">K170</f>
        <v>25.1527729036574</v>
      </c>
      <c r="E171" s="19" t="n">
        <f aca="false">D171*(1-(1-RM_CDR)^(1/12))</f>
        <v>0.0210573319940438</v>
      </c>
      <c r="F171" s="19" t="n">
        <f aca="false">D171-E171</f>
        <v>25.1317155716634</v>
      </c>
      <c r="G171" s="19" t="n">
        <f aca="false">IF(F171&gt;0,F171*(RM_WAC/12)/(1-(1+RM_WAC/12)^(-C171)),0)</f>
        <v>0.222483272474177</v>
      </c>
      <c r="H171" s="19" t="n">
        <f aca="false">F171*RM_WAC/12</f>
        <v>0.154978912691924</v>
      </c>
      <c r="I171" s="19" t="n">
        <f aca="false">G171-H171+IF(C171&lt;=1,(F171-(G171-H171)-J171),0)</f>
        <v>0.0675043597822532</v>
      </c>
      <c r="J171" s="19" t="n">
        <f aca="false">(F171-(G171-H171))*(1-(1-RM_CPR)^(1/12))</f>
        <v>0.337162441116516</v>
      </c>
      <c r="K171" s="19" t="n">
        <f aca="false">IF(C171&lt;=1,0,(F171-(G171-H171)-J171))</f>
        <v>24.7270487707646</v>
      </c>
      <c r="L171" s="19" t="n">
        <f aca="false">E171*(1-RM_SEV)</f>
        <v>0.0147401323958307</v>
      </c>
      <c r="M171" s="19" t="n">
        <f aca="false">E171-L171</f>
        <v>0.00631719959821316</v>
      </c>
      <c r="N171" s="19" t="n">
        <f aca="false">H171-D171*(RM_SERV+RM_TR)/12</f>
        <v>0.149529145229465</v>
      </c>
      <c r="O171" s="19" t="n">
        <f aca="false">T171*RM_A1_CP/12+U171*RM_A2_CP/12+V171*RM_A3_CP/12+W171*RM_M1_CP/12+X171*RM_B1_CP/12+Y171*RM_B2_CP/12+Z171*RM_B3_CP/12</f>
        <v>0.116045110862698</v>
      </c>
      <c r="P171" s="19" t="n">
        <f aca="false">MAX(0,N171-O171)</f>
        <v>0.0334840343667674</v>
      </c>
      <c r="Q171" s="19" t="n">
        <f aca="false">MIN(P171,M171)</f>
        <v>0.00631719959821316</v>
      </c>
      <c r="R171" s="19" t="n">
        <f aca="false">P171-Q171</f>
        <v>0.0271668347685543</v>
      </c>
      <c r="S171" s="19" t="n">
        <f aca="false">I171+J171+L171+Q171</f>
        <v>0.425724132892813</v>
      </c>
      <c r="T171" s="19" t="n">
        <f aca="false">AW170</f>
        <v>0</v>
      </c>
      <c r="U171" s="19" t="n">
        <f aca="false">AX170</f>
        <v>0</v>
      </c>
      <c r="V171" s="19" t="n">
        <f aca="false">AY170</f>
        <v>0</v>
      </c>
      <c r="W171" s="19" t="n">
        <f aca="false">AZ170</f>
        <v>0.652772903657575</v>
      </c>
      <c r="X171" s="19" t="n">
        <f aca="false">BA170</f>
        <v>10.5</v>
      </c>
      <c r="Y171" s="19" t="n">
        <f aca="false">BB170</f>
        <v>7</v>
      </c>
      <c r="Z171" s="19" t="n">
        <f aca="false">BC170</f>
        <v>7</v>
      </c>
      <c r="AA171" s="19" t="n">
        <f aca="false">MIN(T171,MAX(0,S171-(0)))</f>
        <v>0</v>
      </c>
      <c r="AB171" s="19" t="n">
        <f aca="false">MIN(U171,MAX(0,S171-(T171)))</f>
        <v>0</v>
      </c>
      <c r="AC171" s="19" t="n">
        <f aca="false">MIN(V171,MAX(0,S171-(T171+U171)))</f>
        <v>0</v>
      </c>
      <c r="AD171" s="19" t="n">
        <f aca="false">MIN(W171,MAX(0,S171-(T171+U171+V171)))</f>
        <v>0.425724132892813</v>
      </c>
      <c r="AE171" s="19" t="n">
        <f aca="false">MIN(X171,MAX(0,S171-(T171+U171+V171+W171)))</f>
        <v>0</v>
      </c>
      <c r="AF171" s="19" t="n">
        <f aca="false">MIN(Y171,MAX(0,S171-(T171+U171+V171+W171+X171)))</f>
        <v>0</v>
      </c>
      <c r="AG171" s="19" t="n">
        <f aca="false">MIN(Z171,MAX(0,S171-(T171+U171+V171+W171+X171+Y171)))</f>
        <v>0</v>
      </c>
      <c r="AH171" s="19" t="n">
        <f aca="false">T171-AA171</f>
        <v>0</v>
      </c>
      <c r="AI171" s="19" t="n">
        <f aca="false">U171-AB171</f>
        <v>0</v>
      </c>
      <c r="AJ171" s="19" t="n">
        <f aca="false">V171-AC171</f>
        <v>0</v>
      </c>
      <c r="AK171" s="19" t="n">
        <f aca="false">W171-AD171</f>
        <v>0.227048770764762</v>
      </c>
      <c r="AL171" s="19" t="n">
        <f aca="false">X171-AE171</f>
        <v>10.5</v>
      </c>
      <c r="AM171" s="19" t="n">
        <f aca="false">Y171-AF171</f>
        <v>7</v>
      </c>
      <c r="AN171" s="19" t="n">
        <f aca="false">Z171-AG171</f>
        <v>7</v>
      </c>
      <c r="AO171" s="19" t="n">
        <f aca="false">M171-Q171</f>
        <v>0</v>
      </c>
      <c r="AP171" s="19" t="n">
        <f aca="false">MIN(AH171,MAX(0,AO171-(AI171+AJ171+AK171+AL171+AM171+AN171)))</f>
        <v>0</v>
      </c>
      <c r="AQ171" s="19" t="n">
        <f aca="false">MIN(AI171,MAX(0,AO171-(AJ171+AK171+AL171+AM171+AN171)))</f>
        <v>0</v>
      </c>
      <c r="AR171" s="19" t="n">
        <f aca="false">MIN(AJ171,MAX(0,AO171-(AK171+AL171+AM171+AN171)))</f>
        <v>0</v>
      </c>
      <c r="AS171" s="19" t="n">
        <f aca="false">MIN(AK171,MAX(0,AO171-(AL171+AM171+AN171)))</f>
        <v>0</v>
      </c>
      <c r="AT171" s="19" t="n">
        <f aca="false">MIN(AL171,MAX(0,AO171-(AM171+AN171)))</f>
        <v>0</v>
      </c>
      <c r="AU171" s="19" t="n">
        <f aca="false">MIN(AM171,MAX(0,AO171-(AN171)))</f>
        <v>0</v>
      </c>
      <c r="AV171" s="19" t="n">
        <f aca="false">MIN(AN171,MAX(0,AO171-(0)))</f>
        <v>0</v>
      </c>
      <c r="AW171" s="19" t="n">
        <f aca="false">AH171-AP171</f>
        <v>0</v>
      </c>
      <c r="AX171" s="19" t="n">
        <f aca="false">AI171-AQ171</f>
        <v>0</v>
      </c>
      <c r="AY171" s="19" t="n">
        <f aca="false">AJ171-AR171</f>
        <v>0</v>
      </c>
      <c r="AZ171" s="19" t="n">
        <f aca="false">AK171-AS171</f>
        <v>0.227048770764762</v>
      </c>
      <c r="BA171" s="19" t="n">
        <f aca="false">AL171-AT171</f>
        <v>10.5</v>
      </c>
      <c r="BB171" s="19" t="n">
        <f aca="false">AM171-AU171</f>
        <v>7</v>
      </c>
      <c r="BC171" s="19" t="n">
        <f aca="false">AN171-AV171</f>
        <v>7</v>
      </c>
    </row>
    <row r="172" customFormat="false" ht="15" hidden="false" customHeight="false" outlineLevel="0" collapsed="false">
      <c r="B172" s="18" t="n">
        <v>168</v>
      </c>
      <c r="C172" s="18" t="n">
        <f aca="false">RM_TERM-B172+1</f>
        <v>193</v>
      </c>
      <c r="D172" s="19" t="n">
        <f aca="false">K171</f>
        <v>24.7270487707646</v>
      </c>
      <c r="E172" s="19" t="n">
        <f aca="false">D172*(1-(1-RM_CDR)^(1/12))</f>
        <v>0.0207009253887547</v>
      </c>
      <c r="F172" s="19" t="n">
        <f aca="false">D172-E172</f>
        <v>24.7063478453759</v>
      </c>
      <c r="G172" s="19" t="n">
        <f aca="false">IF(F172&gt;0,F172*(RM_WAC/12)/(1-(1+RM_WAC/12)^(-C172)),0)</f>
        <v>0.219306686855517</v>
      </c>
      <c r="H172" s="19" t="n">
        <f aca="false">F172*RM_WAC/12</f>
        <v>0.152355811713151</v>
      </c>
      <c r="I172" s="19" t="n">
        <f aca="false">G172-H172+IF(C172&lt;=1,(F172-(G172-H172)-J172),0)</f>
        <v>0.0669508751423662</v>
      </c>
      <c r="J172" s="19" t="n">
        <f aca="false">(F172-(G172-H172))*(1-(1-RM_CPR)^(1/12))</f>
        <v>0.331447862447985</v>
      </c>
      <c r="K172" s="19" t="n">
        <f aca="false">IF(C172&lt;=1,0,(F172-(G172-H172)-J172))</f>
        <v>24.3079491077855</v>
      </c>
      <c r="L172" s="19" t="n">
        <f aca="false">E172*(1-RM_SEV)</f>
        <v>0.0144906477721283</v>
      </c>
      <c r="M172" s="19" t="n">
        <f aca="false">E172-L172</f>
        <v>0.00621027761662642</v>
      </c>
      <c r="N172" s="19" t="n">
        <f aca="false">H172-D172*(RM_SERV+RM_TR)/12</f>
        <v>0.146998284479486</v>
      </c>
      <c r="O172" s="19" t="n">
        <f aca="false">T172*RM_A1_CP/12+U172*RM_A2_CP/12+V172*RM_A3_CP/12+W172*RM_M1_CP/12+X172*RM_B1_CP/12+Y172*RM_B2_CP/12+Z172*RM_B3_CP/12</f>
        <v>0.113597197098564</v>
      </c>
      <c r="P172" s="19" t="n">
        <f aca="false">MAX(0,N172-O172)</f>
        <v>0.0334010873809215</v>
      </c>
      <c r="Q172" s="19" t="n">
        <f aca="false">MIN(P172,M172)</f>
        <v>0.00621027761662642</v>
      </c>
      <c r="R172" s="19" t="n">
        <f aca="false">P172-Q172</f>
        <v>0.0271908097642951</v>
      </c>
      <c r="S172" s="19" t="n">
        <f aca="false">I172+J172+L172+Q172</f>
        <v>0.419099662979106</v>
      </c>
      <c r="T172" s="19" t="n">
        <f aca="false">AW171</f>
        <v>0</v>
      </c>
      <c r="U172" s="19" t="n">
        <f aca="false">AX171</f>
        <v>0</v>
      </c>
      <c r="V172" s="19" t="n">
        <f aca="false">AY171</f>
        <v>0</v>
      </c>
      <c r="W172" s="19" t="n">
        <f aca="false">AZ171</f>
        <v>0.227048770764762</v>
      </c>
      <c r="X172" s="19" t="n">
        <f aca="false">BA171</f>
        <v>10.5</v>
      </c>
      <c r="Y172" s="19" t="n">
        <f aca="false">BB171</f>
        <v>7</v>
      </c>
      <c r="Z172" s="19" t="n">
        <f aca="false">BC171</f>
        <v>7</v>
      </c>
      <c r="AA172" s="19" t="n">
        <f aca="false">MIN(T172,MAX(0,S172-(0)))</f>
        <v>0</v>
      </c>
      <c r="AB172" s="19" t="n">
        <f aca="false">MIN(U172,MAX(0,S172-(T172)))</f>
        <v>0</v>
      </c>
      <c r="AC172" s="19" t="n">
        <f aca="false">MIN(V172,MAX(0,S172-(T172+U172)))</f>
        <v>0</v>
      </c>
      <c r="AD172" s="19" t="n">
        <f aca="false">MIN(W172,MAX(0,S172-(T172+U172+V172)))</f>
        <v>0.227048770764762</v>
      </c>
      <c r="AE172" s="19" t="n">
        <f aca="false">MIN(X172,MAX(0,S172-(T172+U172+V172+W172)))</f>
        <v>0.192050892214343</v>
      </c>
      <c r="AF172" s="19" t="n">
        <f aca="false">MIN(Y172,MAX(0,S172-(T172+U172+V172+W172+X172)))</f>
        <v>0</v>
      </c>
      <c r="AG172" s="19" t="n">
        <f aca="false">MIN(Z172,MAX(0,S172-(T172+U172+V172+W172+X172+Y172)))</f>
        <v>0</v>
      </c>
      <c r="AH172" s="19" t="n">
        <f aca="false">T172-AA172</f>
        <v>0</v>
      </c>
      <c r="AI172" s="19" t="n">
        <f aca="false">U172-AB172</f>
        <v>0</v>
      </c>
      <c r="AJ172" s="19" t="n">
        <f aca="false">V172-AC172</f>
        <v>0</v>
      </c>
      <c r="AK172" s="19" t="n">
        <f aca="false">W172-AD172</f>
        <v>0</v>
      </c>
      <c r="AL172" s="19" t="n">
        <f aca="false">X172-AE172</f>
        <v>10.3079491077857</v>
      </c>
      <c r="AM172" s="19" t="n">
        <f aca="false">Y172-AF172</f>
        <v>7</v>
      </c>
      <c r="AN172" s="19" t="n">
        <f aca="false">Z172-AG172</f>
        <v>7</v>
      </c>
      <c r="AO172" s="19" t="n">
        <f aca="false">M172-Q172</f>
        <v>0</v>
      </c>
      <c r="AP172" s="19" t="n">
        <f aca="false">MIN(AH172,MAX(0,AO172-(AI172+AJ172+AK172+AL172+AM172+AN172)))</f>
        <v>0</v>
      </c>
      <c r="AQ172" s="19" t="n">
        <f aca="false">MIN(AI172,MAX(0,AO172-(AJ172+AK172+AL172+AM172+AN172)))</f>
        <v>0</v>
      </c>
      <c r="AR172" s="19" t="n">
        <f aca="false">MIN(AJ172,MAX(0,AO172-(AK172+AL172+AM172+AN172)))</f>
        <v>0</v>
      </c>
      <c r="AS172" s="19" t="n">
        <f aca="false">MIN(AK172,MAX(0,AO172-(AL172+AM172+AN172)))</f>
        <v>0</v>
      </c>
      <c r="AT172" s="19" t="n">
        <f aca="false">MIN(AL172,MAX(0,AO172-(AM172+AN172)))</f>
        <v>0</v>
      </c>
      <c r="AU172" s="19" t="n">
        <f aca="false">MIN(AM172,MAX(0,AO172-(AN172)))</f>
        <v>0</v>
      </c>
      <c r="AV172" s="19" t="n">
        <f aca="false">MIN(AN172,MAX(0,AO172-(0)))</f>
        <v>0</v>
      </c>
      <c r="AW172" s="19" t="n">
        <f aca="false">AH172-AP172</f>
        <v>0</v>
      </c>
      <c r="AX172" s="19" t="n">
        <f aca="false">AI172-AQ172</f>
        <v>0</v>
      </c>
      <c r="AY172" s="19" t="n">
        <f aca="false">AJ172-AR172</f>
        <v>0</v>
      </c>
      <c r="AZ172" s="19" t="n">
        <f aca="false">AK172-AS172</f>
        <v>0</v>
      </c>
      <c r="BA172" s="19" t="n">
        <f aca="false">AL172-AT172</f>
        <v>10.3079491077857</v>
      </c>
      <c r="BB172" s="19" t="n">
        <f aca="false">AM172-AU172</f>
        <v>7</v>
      </c>
      <c r="BC172" s="19" t="n">
        <f aca="false">AN172-AV172</f>
        <v>7</v>
      </c>
    </row>
    <row r="173" customFormat="false" ht="15" hidden="false" customHeight="false" outlineLevel="0" collapsed="false">
      <c r="B173" s="18" t="n">
        <v>169</v>
      </c>
      <c r="C173" s="18" t="n">
        <f aca="false">RM_TERM-B173+1</f>
        <v>192</v>
      </c>
      <c r="D173" s="19" t="n">
        <f aca="false">K172</f>
        <v>24.3079491077855</v>
      </c>
      <c r="E173" s="19" t="n">
        <f aca="false">D173*(1-(1-RM_CDR)^(1/12))</f>
        <v>0.0203500646396936</v>
      </c>
      <c r="F173" s="19" t="n">
        <f aca="false">D173-E173</f>
        <v>24.2875990431458</v>
      </c>
      <c r="G173" s="19" t="n">
        <f aca="false">IF(F173&gt;0,F173*(RM_WAC/12)/(1-(1+RM_WAC/12)^(-C173)),0)</f>
        <v>0.216175456090193</v>
      </c>
      <c r="H173" s="19" t="n">
        <f aca="false">F173*RM_WAC/12</f>
        <v>0.149773527432733</v>
      </c>
      <c r="I173" s="19" t="n">
        <f aca="false">G173-H173+IF(C173&lt;=1,(F173-(G173-H173)-J173),0)</f>
        <v>0.0664019286574603</v>
      </c>
      <c r="J173" s="19" t="n">
        <f aca="false">(F173-(G173-H173))*(1-(1-RM_CPR)^(1/12))</f>
        <v>0.32582226014813</v>
      </c>
      <c r="K173" s="19" t="n">
        <f aca="false">IF(C173&lt;=1,0,(F173-(G173-H173)-J173))</f>
        <v>23.8953748543402</v>
      </c>
      <c r="L173" s="19" t="n">
        <f aca="false">E173*(1-RM_SEV)</f>
        <v>0.0142450452477855</v>
      </c>
      <c r="M173" s="19" t="n">
        <f aca="false">E173-L173</f>
        <v>0.00610501939190807</v>
      </c>
      <c r="N173" s="19" t="n">
        <f aca="false">H173-D173*(RM_SERV+RM_TR)/12</f>
        <v>0.144506805126046</v>
      </c>
      <c r="O173" s="19" t="n">
        <f aca="false">T173*RM_A1_CP/12+U173*RM_A2_CP/12+V173*RM_A3_CP/12+W173*RM_M1_CP/12+X173*RM_B1_CP/12+Y173*RM_B2_CP/12+Z173*RM_B3_CP/12</f>
        <v>0.111091348590327</v>
      </c>
      <c r="P173" s="19" t="n">
        <f aca="false">MAX(0,N173-O173)</f>
        <v>0.0334154565357187</v>
      </c>
      <c r="Q173" s="19" t="n">
        <f aca="false">MIN(P173,M173)</f>
        <v>0.00610501939190807</v>
      </c>
      <c r="R173" s="19" t="n">
        <f aca="false">P173-Q173</f>
        <v>0.0273104371438107</v>
      </c>
      <c r="S173" s="19" t="n">
        <f aca="false">I173+J173+L173+Q173</f>
        <v>0.412574253445284</v>
      </c>
      <c r="T173" s="19" t="n">
        <f aca="false">AW172</f>
        <v>0</v>
      </c>
      <c r="U173" s="19" t="n">
        <f aca="false">AX172</f>
        <v>0</v>
      </c>
      <c r="V173" s="19" t="n">
        <f aca="false">AY172</f>
        <v>0</v>
      </c>
      <c r="W173" s="19" t="n">
        <f aca="false">AZ172</f>
        <v>0</v>
      </c>
      <c r="X173" s="19" t="n">
        <f aca="false">BA172</f>
        <v>10.3079491077857</v>
      </c>
      <c r="Y173" s="19" t="n">
        <f aca="false">BB172</f>
        <v>7</v>
      </c>
      <c r="Z173" s="19" t="n">
        <f aca="false">BC172</f>
        <v>7</v>
      </c>
      <c r="AA173" s="19" t="n">
        <f aca="false">MIN(T173,MAX(0,S173-(0)))</f>
        <v>0</v>
      </c>
      <c r="AB173" s="19" t="n">
        <f aca="false">MIN(U173,MAX(0,S173-(T173)))</f>
        <v>0</v>
      </c>
      <c r="AC173" s="19" t="n">
        <f aca="false">MIN(V173,MAX(0,S173-(T173+U173)))</f>
        <v>0</v>
      </c>
      <c r="AD173" s="19" t="n">
        <f aca="false">MIN(W173,MAX(0,S173-(T173+U173+V173)))</f>
        <v>0</v>
      </c>
      <c r="AE173" s="19" t="n">
        <f aca="false">MIN(X173,MAX(0,S173-(T173+U173+V173+W173)))</f>
        <v>0.412574253445284</v>
      </c>
      <c r="AF173" s="19" t="n">
        <f aca="false">MIN(Y173,MAX(0,S173-(T173+U173+V173+W173+X173)))</f>
        <v>0</v>
      </c>
      <c r="AG173" s="19" t="n">
        <f aca="false">MIN(Z173,MAX(0,S173-(T173+U173+V173+W173+X173+Y173)))</f>
        <v>0</v>
      </c>
      <c r="AH173" s="19" t="n">
        <f aca="false">T173-AA173</f>
        <v>0</v>
      </c>
      <c r="AI173" s="19" t="n">
        <f aca="false">U173-AB173</f>
        <v>0</v>
      </c>
      <c r="AJ173" s="19" t="n">
        <f aca="false">V173-AC173</f>
        <v>0</v>
      </c>
      <c r="AK173" s="19" t="n">
        <f aca="false">W173-AD173</f>
        <v>0</v>
      </c>
      <c r="AL173" s="19" t="n">
        <f aca="false">X173-AE173</f>
        <v>9.89537485434037</v>
      </c>
      <c r="AM173" s="19" t="n">
        <f aca="false">Y173-AF173</f>
        <v>7</v>
      </c>
      <c r="AN173" s="19" t="n">
        <f aca="false">Z173-AG173</f>
        <v>7</v>
      </c>
      <c r="AO173" s="19" t="n">
        <f aca="false">M173-Q173</f>
        <v>0</v>
      </c>
      <c r="AP173" s="19" t="n">
        <f aca="false">MIN(AH173,MAX(0,AO173-(AI173+AJ173+AK173+AL173+AM173+AN173)))</f>
        <v>0</v>
      </c>
      <c r="AQ173" s="19" t="n">
        <f aca="false">MIN(AI173,MAX(0,AO173-(AJ173+AK173+AL173+AM173+AN173)))</f>
        <v>0</v>
      </c>
      <c r="AR173" s="19" t="n">
        <f aca="false">MIN(AJ173,MAX(0,AO173-(AK173+AL173+AM173+AN173)))</f>
        <v>0</v>
      </c>
      <c r="AS173" s="19" t="n">
        <f aca="false">MIN(AK173,MAX(0,AO173-(AL173+AM173+AN173)))</f>
        <v>0</v>
      </c>
      <c r="AT173" s="19" t="n">
        <f aca="false">MIN(AL173,MAX(0,AO173-(AM173+AN173)))</f>
        <v>0</v>
      </c>
      <c r="AU173" s="19" t="n">
        <f aca="false">MIN(AM173,MAX(0,AO173-(AN173)))</f>
        <v>0</v>
      </c>
      <c r="AV173" s="19" t="n">
        <f aca="false">MIN(AN173,MAX(0,AO173-(0)))</f>
        <v>0</v>
      </c>
      <c r="AW173" s="19" t="n">
        <f aca="false">AH173-AP173</f>
        <v>0</v>
      </c>
      <c r="AX173" s="19" t="n">
        <f aca="false">AI173-AQ173</f>
        <v>0</v>
      </c>
      <c r="AY173" s="19" t="n">
        <f aca="false">AJ173-AR173</f>
        <v>0</v>
      </c>
      <c r="AZ173" s="19" t="n">
        <f aca="false">AK173-AS173</f>
        <v>0</v>
      </c>
      <c r="BA173" s="19" t="n">
        <f aca="false">AL173-AT173</f>
        <v>9.89537485434037</v>
      </c>
      <c r="BB173" s="19" t="n">
        <f aca="false">AM173-AU173</f>
        <v>7</v>
      </c>
      <c r="BC173" s="19" t="n">
        <f aca="false">AN173-AV173</f>
        <v>7</v>
      </c>
    </row>
    <row r="174" customFormat="false" ht="15" hidden="false" customHeight="false" outlineLevel="0" collapsed="false">
      <c r="B174" s="18" t="n">
        <v>170</v>
      </c>
      <c r="C174" s="18" t="n">
        <f aca="false">RM_TERM-B174+1</f>
        <v>191</v>
      </c>
      <c r="D174" s="19" t="n">
        <f aca="false">K173</f>
        <v>23.8953748543402</v>
      </c>
      <c r="E174" s="19" t="n">
        <f aca="false">D174*(1-(1-RM_CDR)^(1/12))</f>
        <v>0.0200046668157531</v>
      </c>
      <c r="F174" s="19" t="n">
        <f aca="false">D174-E174</f>
        <v>23.8753701875245</v>
      </c>
      <c r="G174" s="19" t="n">
        <f aca="false">IF(F174&gt;0,F174*(RM_WAC/12)/(1-(1+RM_WAC/12)^(-C174)),0)</f>
        <v>0.213088932607835</v>
      </c>
      <c r="H174" s="19" t="n">
        <f aca="false">F174*RM_WAC/12</f>
        <v>0.147231449489734</v>
      </c>
      <c r="I174" s="19" t="n">
        <f aca="false">G174-H174+IF(C174&lt;=1,(F174-(G174-H174)-J174),0)</f>
        <v>0.0658574831181008</v>
      </c>
      <c r="J174" s="19" t="n">
        <f aca="false">(F174-(G174-H174))*(1-(1-RM_CPR)^(1/12))</f>
        <v>0.320284303278094</v>
      </c>
      <c r="K174" s="19" t="n">
        <f aca="false">IF(C174&lt;=1,0,(F174-(G174-H174)-J174))</f>
        <v>23.4892284011283</v>
      </c>
      <c r="L174" s="19" t="n">
        <f aca="false">E174*(1-RM_SEV)</f>
        <v>0.0140032667710272</v>
      </c>
      <c r="M174" s="19" t="n">
        <f aca="false">E174-L174</f>
        <v>0.00600140004472593</v>
      </c>
      <c r="N174" s="19" t="n">
        <f aca="false">H174-D174*(RM_SERV+RM_TR)/12</f>
        <v>0.142054118271294</v>
      </c>
      <c r="O174" s="19" t="n">
        <f aca="false">T174*RM_A1_CP/12+U174*RM_A2_CP/12+V174*RM_A3_CP/12+W174*RM_M1_CP/12+X174*RM_B1_CP/12+Y174*RM_B2_CP/12+Z174*RM_B3_CP/12</f>
        <v>0.108512759506294</v>
      </c>
      <c r="P174" s="19" t="n">
        <f aca="false">MAX(0,N174-O174)</f>
        <v>0.033541358765</v>
      </c>
      <c r="Q174" s="19" t="n">
        <f aca="false">MIN(P174,M174)</f>
        <v>0.00600140004472593</v>
      </c>
      <c r="R174" s="19" t="n">
        <f aca="false">P174-Q174</f>
        <v>0.027539958720274</v>
      </c>
      <c r="S174" s="19" t="n">
        <f aca="false">I174+J174+L174+Q174</f>
        <v>0.406146453211948</v>
      </c>
      <c r="T174" s="19" t="n">
        <f aca="false">AW173</f>
        <v>0</v>
      </c>
      <c r="U174" s="19" t="n">
        <f aca="false">AX173</f>
        <v>0</v>
      </c>
      <c r="V174" s="19" t="n">
        <f aca="false">AY173</f>
        <v>0</v>
      </c>
      <c r="W174" s="19" t="n">
        <f aca="false">AZ173</f>
        <v>0</v>
      </c>
      <c r="X174" s="19" t="n">
        <f aca="false">BA173</f>
        <v>9.89537485434037</v>
      </c>
      <c r="Y174" s="19" t="n">
        <f aca="false">BB173</f>
        <v>7</v>
      </c>
      <c r="Z174" s="19" t="n">
        <f aca="false">BC173</f>
        <v>7</v>
      </c>
      <c r="AA174" s="19" t="n">
        <f aca="false">MIN(T174,MAX(0,S174-(0)))</f>
        <v>0</v>
      </c>
      <c r="AB174" s="19" t="n">
        <f aca="false">MIN(U174,MAX(0,S174-(T174)))</f>
        <v>0</v>
      </c>
      <c r="AC174" s="19" t="n">
        <f aca="false">MIN(V174,MAX(0,S174-(T174+U174)))</f>
        <v>0</v>
      </c>
      <c r="AD174" s="19" t="n">
        <f aca="false">MIN(W174,MAX(0,S174-(T174+U174+V174)))</f>
        <v>0</v>
      </c>
      <c r="AE174" s="19" t="n">
        <f aca="false">MIN(X174,MAX(0,S174-(T174+U174+V174+W174)))</f>
        <v>0.406146453211948</v>
      </c>
      <c r="AF174" s="19" t="n">
        <f aca="false">MIN(Y174,MAX(0,S174-(T174+U174+V174+W174+X174)))</f>
        <v>0</v>
      </c>
      <c r="AG174" s="19" t="n">
        <f aca="false">MIN(Z174,MAX(0,S174-(T174+U174+V174+W174+X174+Y174)))</f>
        <v>0</v>
      </c>
      <c r="AH174" s="19" t="n">
        <f aca="false">T174-AA174</f>
        <v>0</v>
      </c>
      <c r="AI174" s="19" t="n">
        <f aca="false">U174-AB174</f>
        <v>0</v>
      </c>
      <c r="AJ174" s="19" t="n">
        <f aca="false">V174-AC174</f>
        <v>0</v>
      </c>
      <c r="AK174" s="19" t="n">
        <f aca="false">W174-AD174</f>
        <v>0</v>
      </c>
      <c r="AL174" s="19" t="n">
        <f aca="false">X174-AE174</f>
        <v>9.48922840112843</v>
      </c>
      <c r="AM174" s="19" t="n">
        <f aca="false">Y174-AF174</f>
        <v>7</v>
      </c>
      <c r="AN174" s="19" t="n">
        <f aca="false">Z174-AG174</f>
        <v>7</v>
      </c>
      <c r="AO174" s="19" t="n">
        <f aca="false">M174-Q174</f>
        <v>0</v>
      </c>
      <c r="AP174" s="19" t="n">
        <f aca="false">MIN(AH174,MAX(0,AO174-(AI174+AJ174+AK174+AL174+AM174+AN174)))</f>
        <v>0</v>
      </c>
      <c r="AQ174" s="19" t="n">
        <f aca="false">MIN(AI174,MAX(0,AO174-(AJ174+AK174+AL174+AM174+AN174)))</f>
        <v>0</v>
      </c>
      <c r="AR174" s="19" t="n">
        <f aca="false">MIN(AJ174,MAX(0,AO174-(AK174+AL174+AM174+AN174)))</f>
        <v>0</v>
      </c>
      <c r="AS174" s="19" t="n">
        <f aca="false">MIN(AK174,MAX(0,AO174-(AL174+AM174+AN174)))</f>
        <v>0</v>
      </c>
      <c r="AT174" s="19" t="n">
        <f aca="false">MIN(AL174,MAX(0,AO174-(AM174+AN174)))</f>
        <v>0</v>
      </c>
      <c r="AU174" s="19" t="n">
        <f aca="false">MIN(AM174,MAX(0,AO174-(AN174)))</f>
        <v>0</v>
      </c>
      <c r="AV174" s="19" t="n">
        <f aca="false">MIN(AN174,MAX(0,AO174-(0)))</f>
        <v>0</v>
      </c>
      <c r="AW174" s="19" t="n">
        <f aca="false">AH174-AP174</f>
        <v>0</v>
      </c>
      <c r="AX174" s="19" t="n">
        <f aca="false">AI174-AQ174</f>
        <v>0</v>
      </c>
      <c r="AY174" s="19" t="n">
        <f aca="false">AJ174-AR174</f>
        <v>0</v>
      </c>
      <c r="AZ174" s="19" t="n">
        <f aca="false">AK174-AS174</f>
        <v>0</v>
      </c>
      <c r="BA174" s="19" t="n">
        <f aca="false">AL174-AT174</f>
        <v>9.48922840112843</v>
      </c>
      <c r="BB174" s="19" t="n">
        <f aca="false">AM174-AU174</f>
        <v>7</v>
      </c>
      <c r="BC174" s="19" t="n">
        <f aca="false">AN174-AV174</f>
        <v>7</v>
      </c>
    </row>
    <row r="175" customFormat="false" ht="15" hidden="false" customHeight="false" outlineLevel="0" collapsed="false">
      <c r="B175" s="18" t="n">
        <v>171</v>
      </c>
      <c r="C175" s="18" t="n">
        <f aca="false">RM_TERM-B175+1</f>
        <v>190</v>
      </c>
      <c r="D175" s="19" t="n">
        <f aca="false">K174</f>
        <v>23.4892284011283</v>
      </c>
      <c r="E175" s="19" t="n">
        <f aca="false">D175*(1-(1-RM_CDR)^(1/12))</f>
        <v>0.0196646502006369</v>
      </c>
      <c r="F175" s="19" t="n">
        <f aca="false">D175-E175</f>
        <v>23.4695637509277</v>
      </c>
      <c r="G175" s="19" t="n">
        <f aca="false">IF(F175&gt;0,F175*(RM_WAC/12)/(1-(1+RM_WAC/12)^(-C175)),0)</f>
        <v>0.210046478083996</v>
      </c>
      <c r="H175" s="19" t="n">
        <f aca="false">F175*RM_WAC/12</f>
        <v>0.144728976464054</v>
      </c>
      <c r="I175" s="19" t="n">
        <f aca="false">G175-H175+IF(C175&lt;=1,(F175-(G175-H175)-J175),0)</f>
        <v>0.0653175016199418</v>
      </c>
      <c r="J175" s="19" t="n">
        <f aca="false">(F175-(G175-H175))*(1-(1-RM_CPR)^(1/12))</f>
        <v>0.314832680398419</v>
      </c>
      <c r="K175" s="19" t="n">
        <f aca="false">IF(C175&lt;=1,0,(F175-(G175-H175)-J175))</f>
        <v>23.0894135689093</v>
      </c>
      <c r="L175" s="19" t="n">
        <f aca="false">E175*(1-RM_SEV)</f>
        <v>0.0137652551404458</v>
      </c>
      <c r="M175" s="19" t="n">
        <f aca="false">E175-L175</f>
        <v>0.00589939506019108</v>
      </c>
      <c r="N175" s="19" t="n">
        <f aca="false">H175-D175*(RM_SERV+RM_TR)/12</f>
        <v>0.139639643643809</v>
      </c>
      <c r="O175" s="19" t="n">
        <f aca="false">T175*RM_A1_CP/12+U175*RM_A2_CP/12+V175*RM_A3_CP/12+W175*RM_M1_CP/12+X175*RM_B1_CP/12+Y175*RM_B2_CP/12+Z175*RM_B3_CP/12</f>
        <v>0.105974344173719</v>
      </c>
      <c r="P175" s="19" t="n">
        <f aca="false">MAX(0,N175-O175)</f>
        <v>0.0336652994700901</v>
      </c>
      <c r="Q175" s="19" t="n">
        <f aca="false">MIN(P175,M175)</f>
        <v>0.00589939506019108</v>
      </c>
      <c r="R175" s="19" t="n">
        <f aca="false">P175-Q175</f>
        <v>0.027765904409899</v>
      </c>
      <c r="S175" s="19" t="n">
        <f aca="false">I175+J175+L175+Q175</f>
        <v>0.399814832218998</v>
      </c>
      <c r="T175" s="19" t="n">
        <f aca="false">AW174</f>
        <v>0</v>
      </c>
      <c r="U175" s="19" t="n">
        <f aca="false">AX174</f>
        <v>0</v>
      </c>
      <c r="V175" s="19" t="n">
        <f aca="false">AY174</f>
        <v>0</v>
      </c>
      <c r="W175" s="19" t="n">
        <f aca="false">AZ174</f>
        <v>0</v>
      </c>
      <c r="X175" s="19" t="n">
        <f aca="false">BA174</f>
        <v>9.48922840112843</v>
      </c>
      <c r="Y175" s="19" t="n">
        <f aca="false">BB174</f>
        <v>7</v>
      </c>
      <c r="Z175" s="19" t="n">
        <f aca="false">BC174</f>
        <v>7</v>
      </c>
      <c r="AA175" s="19" t="n">
        <f aca="false">MIN(T175,MAX(0,S175-(0)))</f>
        <v>0</v>
      </c>
      <c r="AB175" s="19" t="n">
        <f aca="false">MIN(U175,MAX(0,S175-(T175)))</f>
        <v>0</v>
      </c>
      <c r="AC175" s="19" t="n">
        <f aca="false">MIN(V175,MAX(0,S175-(T175+U175)))</f>
        <v>0</v>
      </c>
      <c r="AD175" s="19" t="n">
        <f aca="false">MIN(W175,MAX(0,S175-(T175+U175+V175)))</f>
        <v>0</v>
      </c>
      <c r="AE175" s="19" t="n">
        <f aca="false">MIN(X175,MAX(0,S175-(T175+U175+V175+W175)))</f>
        <v>0.399814832218998</v>
      </c>
      <c r="AF175" s="19" t="n">
        <f aca="false">MIN(Y175,MAX(0,S175-(T175+U175+V175+W175+X175)))</f>
        <v>0</v>
      </c>
      <c r="AG175" s="19" t="n">
        <f aca="false">MIN(Z175,MAX(0,S175-(T175+U175+V175+W175+X175+Y175)))</f>
        <v>0</v>
      </c>
      <c r="AH175" s="19" t="n">
        <f aca="false">T175-AA175</f>
        <v>0</v>
      </c>
      <c r="AI175" s="19" t="n">
        <f aca="false">U175-AB175</f>
        <v>0</v>
      </c>
      <c r="AJ175" s="19" t="n">
        <f aca="false">V175-AC175</f>
        <v>0</v>
      </c>
      <c r="AK175" s="19" t="n">
        <f aca="false">W175-AD175</f>
        <v>0</v>
      </c>
      <c r="AL175" s="19" t="n">
        <f aca="false">X175-AE175</f>
        <v>9.08941356890943</v>
      </c>
      <c r="AM175" s="19" t="n">
        <f aca="false">Y175-AF175</f>
        <v>7</v>
      </c>
      <c r="AN175" s="19" t="n">
        <f aca="false">Z175-AG175</f>
        <v>7</v>
      </c>
      <c r="AO175" s="19" t="n">
        <f aca="false">M175-Q175</f>
        <v>0</v>
      </c>
      <c r="AP175" s="19" t="n">
        <f aca="false">MIN(AH175,MAX(0,AO175-(AI175+AJ175+AK175+AL175+AM175+AN175)))</f>
        <v>0</v>
      </c>
      <c r="AQ175" s="19" t="n">
        <f aca="false">MIN(AI175,MAX(0,AO175-(AJ175+AK175+AL175+AM175+AN175)))</f>
        <v>0</v>
      </c>
      <c r="AR175" s="19" t="n">
        <f aca="false">MIN(AJ175,MAX(0,AO175-(AK175+AL175+AM175+AN175)))</f>
        <v>0</v>
      </c>
      <c r="AS175" s="19" t="n">
        <f aca="false">MIN(AK175,MAX(0,AO175-(AL175+AM175+AN175)))</f>
        <v>0</v>
      </c>
      <c r="AT175" s="19" t="n">
        <f aca="false">MIN(AL175,MAX(0,AO175-(AM175+AN175)))</f>
        <v>0</v>
      </c>
      <c r="AU175" s="19" t="n">
        <f aca="false">MIN(AM175,MAX(0,AO175-(AN175)))</f>
        <v>0</v>
      </c>
      <c r="AV175" s="19" t="n">
        <f aca="false">MIN(AN175,MAX(0,AO175-(0)))</f>
        <v>0</v>
      </c>
      <c r="AW175" s="19" t="n">
        <f aca="false">AH175-AP175</f>
        <v>0</v>
      </c>
      <c r="AX175" s="19" t="n">
        <f aca="false">AI175-AQ175</f>
        <v>0</v>
      </c>
      <c r="AY175" s="19" t="n">
        <f aca="false">AJ175-AR175</f>
        <v>0</v>
      </c>
      <c r="AZ175" s="19" t="n">
        <f aca="false">AK175-AS175</f>
        <v>0</v>
      </c>
      <c r="BA175" s="19" t="n">
        <f aca="false">AL175-AT175</f>
        <v>9.08941356890943</v>
      </c>
      <c r="BB175" s="19" t="n">
        <f aca="false">AM175-AU175</f>
        <v>7</v>
      </c>
      <c r="BC175" s="19" t="n">
        <f aca="false">AN175-AV175</f>
        <v>7</v>
      </c>
    </row>
    <row r="176" customFormat="false" ht="15" hidden="false" customHeight="false" outlineLevel="0" collapsed="false">
      <c r="B176" s="18" t="n">
        <v>172</v>
      </c>
      <c r="C176" s="18" t="n">
        <f aca="false">RM_TERM-B176+1</f>
        <v>189</v>
      </c>
      <c r="D176" s="19" t="n">
        <f aca="false">K175</f>
        <v>23.0894135689093</v>
      </c>
      <c r="E176" s="19" t="n">
        <f aca="false">D176*(1-(1-RM_CDR)^(1/12))</f>
        <v>0.0193299342752626</v>
      </c>
      <c r="F176" s="19" t="n">
        <f aca="false">D176-E176</f>
        <v>23.070083634634</v>
      </c>
      <c r="G176" s="19" t="n">
        <f aca="false">IF(F176&gt;0,F176*(RM_WAC/12)/(1-(1+RM_WAC/12)^(-C176)),0)</f>
        <v>0.207047463308135</v>
      </c>
      <c r="H176" s="19" t="n">
        <f aca="false">F176*RM_WAC/12</f>
        <v>0.14226551574691</v>
      </c>
      <c r="I176" s="19" t="n">
        <f aca="false">G176-H176+IF(C176&lt;=1,(F176-(G176-H176)-J176),0)</f>
        <v>0.0647819475612256</v>
      </c>
      <c r="J176" s="19" t="n">
        <f aca="false">(F176-(G176-H176))*(1-(1-RM_CPR)^(1/12))</f>
        <v>0.309466099286562</v>
      </c>
      <c r="K176" s="19" t="n">
        <f aca="false">IF(C176&lt;=1,0,(F176-(G176-H176)-J176))</f>
        <v>22.6958355877863</v>
      </c>
      <c r="L176" s="19" t="n">
        <f aca="false">E176*(1-RM_SEV)</f>
        <v>0.0135309539926838</v>
      </c>
      <c r="M176" s="19" t="n">
        <f aca="false">E176-L176</f>
        <v>0.00579898028257878</v>
      </c>
      <c r="N176" s="19" t="n">
        <f aca="false">H176-D176*(RM_SERV+RM_TR)/12</f>
        <v>0.137262809473646</v>
      </c>
      <c r="O176" s="19" t="n">
        <f aca="false">T176*RM_A1_CP/12+U176*RM_A2_CP/12+V176*RM_A3_CP/12+W176*RM_M1_CP/12+X176*RM_B1_CP/12+Y176*RM_B2_CP/12+Z176*RM_B3_CP/12</f>
        <v>0.103475501472351</v>
      </c>
      <c r="P176" s="19" t="n">
        <f aca="false">MAX(0,N176-O176)</f>
        <v>0.0337873080012956</v>
      </c>
      <c r="Q176" s="19" t="n">
        <f aca="false">MIN(P176,M176)</f>
        <v>0.00579898028257878</v>
      </c>
      <c r="R176" s="19" t="n">
        <f aca="false">P176-Q176</f>
        <v>0.0279883277187169</v>
      </c>
      <c r="S176" s="19" t="n">
        <f aca="false">I176+J176+L176+Q176</f>
        <v>0.39357798112305</v>
      </c>
      <c r="T176" s="19" t="n">
        <f aca="false">AW175</f>
        <v>0</v>
      </c>
      <c r="U176" s="19" t="n">
        <f aca="false">AX175</f>
        <v>0</v>
      </c>
      <c r="V176" s="19" t="n">
        <f aca="false">AY175</f>
        <v>0</v>
      </c>
      <c r="W176" s="19" t="n">
        <f aca="false">AZ175</f>
        <v>0</v>
      </c>
      <c r="X176" s="19" t="n">
        <f aca="false">BA175</f>
        <v>9.08941356890943</v>
      </c>
      <c r="Y176" s="19" t="n">
        <f aca="false">BB175</f>
        <v>7</v>
      </c>
      <c r="Z176" s="19" t="n">
        <f aca="false">BC175</f>
        <v>7</v>
      </c>
      <c r="AA176" s="19" t="n">
        <f aca="false">MIN(T176,MAX(0,S176-(0)))</f>
        <v>0</v>
      </c>
      <c r="AB176" s="19" t="n">
        <f aca="false">MIN(U176,MAX(0,S176-(T176)))</f>
        <v>0</v>
      </c>
      <c r="AC176" s="19" t="n">
        <f aca="false">MIN(V176,MAX(0,S176-(T176+U176)))</f>
        <v>0</v>
      </c>
      <c r="AD176" s="19" t="n">
        <f aca="false">MIN(W176,MAX(0,S176-(T176+U176+V176)))</f>
        <v>0</v>
      </c>
      <c r="AE176" s="19" t="n">
        <f aca="false">MIN(X176,MAX(0,S176-(T176+U176+V176+W176)))</f>
        <v>0.39357798112305</v>
      </c>
      <c r="AF176" s="19" t="n">
        <f aca="false">MIN(Y176,MAX(0,S176-(T176+U176+V176+W176+X176)))</f>
        <v>0</v>
      </c>
      <c r="AG176" s="19" t="n">
        <f aca="false">MIN(Z176,MAX(0,S176-(T176+U176+V176+W176+X176+Y176)))</f>
        <v>0</v>
      </c>
      <c r="AH176" s="19" t="n">
        <f aca="false">T176-AA176</f>
        <v>0</v>
      </c>
      <c r="AI176" s="19" t="n">
        <f aca="false">U176-AB176</f>
        <v>0</v>
      </c>
      <c r="AJ176" s="19" t="n">
        <f aca="false">V176-AC176</f>
        <v>0</v>
      </c>
      <c r="AK176" s="19" t="n">
        <f aca="false">W176-AD176</f>
        <v>0</v>
      </c>
      <c r="AL176" s="19" t="n">
        <f aca="false">X176-AE176</f>
        <v>8.69583558778638</v>
      </c>
      <c r="AM176" s="19" t="n">
        <f aca="false">Y176-AF176</f>
        <v>7</v>
      </c>
      <c r="AN176" s="19" t="n">
        <f aca="false">Z176-AG176</f>
        <v>7</v>
      </c>
      <c r="AO176" s="19" t="n">
        <f aca="false">M176-Q176</f>
        <v>0</v>
      </c>
      <c r="AP176" s="19" t="n">
        <f aca="false">MIN(AH176,MAX(0,AO176-(AI176+AJ176+AK176+AL176+AM176+AN176)))</f>
        <v>0</v>
      </c>
      <c r="AQ176" s="19" t="n">
        <f aca="false">MIN(AI176,MAX(0,AO176-(AJ176+AK176+AL176+AM176+AN176)))</f>
        <v>0</v>
      </c>
      <c r="AR176" s="19" t="n">
        <f aca="false">MIN(AJ176,MAX(0,AO176-(AK176+AL176+AM176+AN176)))</f>
        <v>0</v>
      </c>
      <c r="AS176" s="19" t="n">
        <f aca="false">MIN(AK176,MAX(0,AO176-(AL176+AM176+AN176)))</f>
        <v>0</v>
      </c>
      <c r="AT176" s="19" t="n">
        <f aca="false">MIN(AL176,MAX(0,AO176-(AM176+AN176)))</f>
        <v>0</v>
      </c>
      <c r="AU176" s="19" t="n">
        <f aca="false">MIN(AM176,MAX(0,AO176-(AN176)))</f>
        <v>0</v>
      </c>
      <c r="AV176" s="19" t="n">
        <f aca="false">MIN(AN176,MAX(0,AO176-(0)))</f>
        <v>0</v>
      </c>
      <c r="AW176" s="19" t="n">
        <f aca="false">AH176-AP176</f>
        <v>0</v>
      </c>
      <c r="AX176" s="19" t="n">
        <f aca="false">AI176-AQ176</f>
        <v>0</v>
      </c>
      <c r="AY176" s="19" t="n">
        <f aca="false">AJ176-AR176</f>
        <v>0</v>
      </c>
      <c r="AZ176" s="19" t="n">
        <f aca="false">AK176-AS176</f>
        <v>0</v>
      </c>
      <c r="BA176" s="19" t="n">
        <f aca="false">AL176-AT176</f>
        <v>8.69583558778638</v>
      </c>
      <c r="BB176" s="19" t="n">
        <f aca="false">AM176-AU176</f>
        <v>7</v>
      </c>
      <c r="BC176" s="19" t="n">
        <f aca="false">AN176-AV176</f>
        <v>7</v>
      </c>
    </row>
    <row r="177" customFormat="false" ht="15" hidden="false" customHeight="false" outlineLevel="0" collapsed="false">
      <c r="B177" s="18" t="n">
        <v>173</v>
      </c>
      <c r="C177" s="18" t="n">
        <f aca="false">RM_TERM-B177+1</f>
        <v>188</v>
      </c>
      <c r="D177" s="19" t="n">
        <f aca="false">K176</f>
        <v>22.6958355877863</v>
      </c>
      <c r="E177" s="19" t="n">
        <f aca="false">D177*(1-(1-RM_CDR)^(1/12))</f>
        <v>0.019000439700418</v>
      </c>
      <c r="F177" s="19" t="n">
        <f aca="false">D177-E177</f>
        <v>22.6768351480858</v>
      </c>
      <c r="G177" s="19" t="n">
        <f aca="false">IF(F177&gt;0,F177*(RM_WAC/12)/(1-(1+RM_WAC/12)^(-C177)),0)</f>
        <v>0.204091268053497</v>
      </c>
      <c r="H177" s="19" t="n">
        <f aca="false">F177*RM_WAC/12</f>
        <v>0.139840483413196</v>
      </c>
      <c r="I177" s="19" t="n">
        <f aca="false">G177-H177+IF(C177&lt;=1,(F177-(G177-H177)-J177),0)</f>
        <v>0.0642507846403007</v>
      </c>
      <c r="J177" s="19" t="n">
        <f aca="false">(F177-(G177-H177))*(1-(1-RM_CPR)^(1/12))</f>
        <v>0.304183286658485</v>
      </c>
      <c r="K177" s="19" t="n">
        <f aca="false">IF(C177&lt;=1,0,(F177-(G177-H177)-J177))</f>
        <v>22.308401076787</v>
      </c>
      <c r="L177" s="19" t="n">
        <f aca="false">E177*(1-RM_SEV)</f>
        <v>0.0133003077902926</v>
      </c>
      <c r="M177" s="19" t="n">
        <f aca="false">E177-L177</f>
        <v>0.00570013191012539</v>
      </c>
      <c r="N177" s="19" t="n">
        <f aca="false">H177-D177*(RM_SERV+RM_TR)/12</f>
        <v>0.134923052369176</v>
      </c>
      <c r="O177" s="19" t="n">
        <f aca="false">T177*RM_A1_CP/12+U177*RM_A2_CP/12+V177*RM_A3_CP/12+W177*RM_M1_CP/12+X177*RM_B1_CP/12+Y177*RM_B2_CP/12+Z177*RM_B3_CP/12</f>
        <v>0.101015639090332</v>
      </c>
      <c r="P177" s="19" t="n">
        <f aca="false">MAX(0,N177-O177)</f>
        <v>0.0339074132788441</v>
      </c>
      <c r="Q177" s="19" t="n">
        <f aca="false">MIN(P177,M177)</f>
        <v>0.00570013191012539</v>
      </c>
      <c r="R177" s="19" t="n">
        <f aca="false">P177-Q177</f>
        <v>0.0282072813687187</v>
      </c>
      <c r="S177" s="19" t="n">
        <f aca="false">I177+J177+L177+Q177</f>
        <v>0.387434510999204</v>
      </c>
      <c r="T177" s="19" t="n">
        <f aca="false">AW176</f>
        <v>0</v>
      </c>
      <c r="U177" s="19" t="n">
        <f aca="false">AX176</f>
        <v>0</v>
      </c>
      <c r="V177" s="19" t="n">
        <f aca="false">AY176</f>
        <v>0</v>
      </c>
      <c r="W177" s="19" t="n">
        <f aca="false">AZ176</f>
        <v>0</v>
      </c>
      <c r="X177" s="19" t="n">
        <f aca="false">BA176</f>
        <v>8.69583558778638</v>
      </c>
      <c r="Y177" s="19" t="n">
        <f aca="false">BB176</f>
        <v>7</v>
      </c>
      <c r="Z177" s="19" t="n">
        <f aca="false">BC176</f>
        <v>7</v>
      </c>
      <c r="AA177" s="19" t="n">
        <f aca="false">MIN(T177,MAX(0,S177-(0)))</f>
        <v>0</v>
      </c>
      <c r="AB177" s="19" t="n">
        <f aca="false">MIN(U177,MAX(0,S177-(T177)))</f>
        <v>0</v>
      </c>
      <c r="AC177" s="19" t="n">
        <f aca="false">MIN(V177,MAX(0,S177-(T177+U177)))</f>
        <v>0</v>
      </c>
      <c r="AD177" s="19" t="n">
        <f aca="false">MIN(W177,MAX(0,S177-(T177+U177+V177)))</f>
        <v>0</v>
      </c>
      <c r="AE177" s="19" t="n">
        <f aca="false">MIN(X177,MAX(0,S177-(T177+U177+V177+W177)))</f>
        <v>0.387434510999204</v>
      </c>
      <c r="AF177" s="19" t="n">
        <f aca="false">MIN(Y177,MAX(0,S177-(T177+U177+V177+W177+X177)))</f>
        <v>0</v>
      </c>
      <c r="AG177" s="19" t="n">
        <f aca="false">MIN(Z177,MAX(0,S177-(T177+U177+V177+W177+X177+Y177)))</f>
        <v>0</v>
      </c>
      <c r="AH177" s="19" t="n">
        <f aca="false">T177-AA177</f>
        <v>0</v>
      </c>
      <c r="AI177" s="19" t="n">
        <f aca="false">U177-AB177</f>
        <v>0</v>
      </c>
      <c r="AJ177" s="19" t="n">
        <f aca="false">V177-AC177</f>
        <v>0</v>
      </c>
      <c r="AK177" s="19" t="n">
        <f aca="false">W177-AD177</f>
        <v>0</v>
      </c>
      <c r="AL177" s="19" t="n">
        <f aca="false">X177-AE177</f>
        <v>8.30840107678717</v>
      </c>
      <c r="AM177" s="19" t="n">
        <f aca="false">Y177-AF177</f>
        <v>7</v>
      </c>
      <c r="AN177" s="19" t="n">
        <f aca="false">Z177-AG177</f>
        <v>7</v>
      </c>
      <c r="AO177" s="19" t="n">
        <f aca="false">M177-Q177</f>
        <v>0</v>
      </c>
      <c r="AP177" s="19" t="n">
        <f aca="false">MIN(AH177,MAX(0,AO177-(AI177+AJ177+AK177+AL177+AM177+AN177)))</f>
        <v>0</v>
      </c>
      <c r="AQ177" s="19" t="n">
        <f aca="false">MIN(AI177,MAX(0,AO177-(AJ177+AK177+AL177+AM177+AN177)))</f>
        <v>0</v>
      </c>
      <c r="AR177" s="19" t="n">
        <f aca="false">MIN(AJ177,MAX(0,AO177-(AK177+AL177+AM177+AN177)))</f>
        <v>0</v>
      </c>
      <c r="AS177" s="19" t="n">
        <f aca="false">MIN(AK177,MAX(0,AO177-(AL177+AM177+AN177)))</f>
        <v>0</v>
      </c>
      <c r="AT177" s="19" t="n">
        <f aca="false">MIN(AL177,MAX(0,AO177-(AM177+AN177)))</f>
        <v>0</v>
      </c>
      <c r="AU177" s="19" t="n">
        <f aca="false">MIN(AM177,MAX(0,AO177-(AN177)))</f>
        <v>0</v>
      </c>
      <c r="AV177" s="19" t="n">
        <f aca="false">MIN(AN177,MAX(0,AO177-(0)))</f>
        <v>0</v>
      </c>
      <c r="AW177" s="19" t="n">
        <f aca="false">AH177-AP177</f>
        <v>0</v>
      </c>
      <c r="AX177" s="19" t="n">
        <f aca="false">AI177-AQ177</f>
        <v>0</v>
      </c>
      <c r="AY177" s="19" t="n">
        <f aca="false">AJ177-AR177</f>
        <v>0</v>
      </c>
      <c r="AZ177" s="19" t="n">
        <f aca="false">AK177-AS177</f>
        <v>0</v>
      </c>
      <c r="BA177" s="19" t="n">
        <f aca="false">AL177-AT177</f>
        <v>8.30840107678717</v>
      </c>
      <c r="BB177" s="19" t="n">
        <f aca="false">AM177-AU177</f>
        <v>7</v>
      </c>
      <c r="BC177" s="19" t="n">
        <f aca="false">AN177-AV177</f>
        <v>7</v>
      </c>
    </row>
    <row r="178" customFormat="false" ht="15" hidden="false" customHeight="false" outlineLevel="0" collapsed="false">
      <c r="B178" s="18" t="n">
        <v>174</v>
      </c>
      <c r="C178" s="18" t="n">
        <f aca="false">RM_TERM-B178+1</f>
        <v>187</v>
      </c>
      <c r="D178" s="19" t="n">
        <f aca="false">K177</f>
        <v>22.308401076787</v>
      </c>
      <c r="E178" s="19" t="n">
        <f aca="false">D178*(1-(1-RM_CDR)^(1/12))</f>
        <v>0.0186760882996675</v>
      </c>
      <c r="F178" s="19" t="n">
        <f aca="false">D178-E178</f>
        <v>22.2897249884874</v>
      </c>
      <c r="G178" s="19" t="n">
        <f aca="false">IF(F178&gt;0,F178*(RM_WAC/12)/(1-(1+RM_WAC/12)^(-C178)),0)</f>
        <v>0.201177280948834</v>
      </c>
      <c r="H178" s="19" t="n">
        <f aca="false">F178*RM_WAC/12</f>
        <v>0.137453304095672</v>
      </c>
      <c r="I178" s="19" t="n">
        <f aca="false">G178-H178+IF(C178&lt;=1,(F178-(G178-H178)-J178),0)</f>
        <v>0.0637239768531622</v>
      </c>
      <c r="J178" s="19" t="n">
        <f aca="false">(F178-(G178-H178))*(1-(1-RM_CPR)^(1/12))</f>
        <v>0.298982987894248</v>
      </c>
      <c r="K178" s="19" t="n">
        <f aca="false">IF(C178&lt;=1,0,(F178-(G178-H178)-J178))</f>
        <v>21.92701802374</v>
      </c>
      <c r="L178" s="19" t="n">
        <f aca="false">E178*(1-RM_SEV)</f>
        <v>0.0130732618097672</v>
      </c>
      <c r="M178" s="19" t="n">
        <f aca="false">E178-L178</f>
        <v>0.00560282648990025</v>
      </c>
      <c r="N178" s="19" t="n">
        <f aca="false">H178-D178*(RM_SERV+RM_TR)/12</f>
        <v>0.132619817195702</v>
      </c>
      <c r="O178" s="19" t="n">
        <f aca="false">T178*RM_A1_CP/12+U178*RM_A2_CP/12+V178*RM_A3_CP/12+W178*RM_M1_CP/12+X178*RM_B1_CP/12+Y178*RM_B2_CP/12+Z178*RM_B3_CP/12</f>
        <v>0.0985941733965865</v>
      </c>
      <c r="P178" s="19" t="n">
        <f aca="false">MAX(0,N178-O178)</f>
        <v>0.0340256437991152</v>
      </c>
      <c r="Q178" s="19" t="n">
        <f aca="false">MIN(P178,M178)</f>
        <v>0.00560282648990025</v>
      </c>
      <c r="R178" s="19" t="n">
        <f aca="false">P178-Q178</f>
        <v>0.0284228173092149</v>
      </c>
      <c r="S178" s="19" t="n">
        <f aca="false">I178+J178+L178+Q178</f>
        <v>0.381383053047078</v>
      </c>
      <c r="T178" s="19" t="n">
        <f aca="false">AW177</f>
        <v>0</v>
      </c>
      <c r="U178" s="19" t="n">
        <f aca="false">AX177</f>
        <v>0</v>
      </c>
      <c r="V178" s="19" t="n">
        <f aca="false">AY177</f>
        <v>0</v>
      </c>
      <c r="W178" s="19" t="n">
        <f aca="false">AZ177</f>
        <v>0</v>
      </c>
      <c r="X178" s="19" t="n">
        <f aca="false">BA177</f>
        <v>8.30840107678717</v>
      </c>
      <c r="Y178" s="19" t="n">
        <f aca="false">BB177</f>
        <v>7</v>
      </c>
      <c r="Z178" s="19" t="n">
        <f aca="false">BC177</f>
        <v>7</v>
      </c>
      <c r="AA178" s="19" t="n">
        <f aca="false">MIN(T178,MAX(0,S178-(0)))</f>
        <v>0</v>
      </c>
      <c r="AB178" s="19" t="n">
        <f aca="false">MIN(U178,MAX(0,S178-(T178)))</f>
        <v>0</v>
      </c>
      <c r="AC178" s="19" t="n">
        <f aca="false">MIN(V178,MAX(0,S178-(T178+U178)))</f>
        <v>0</v>
      </c>
      <c r="AD178" s="19" t="n">
        <f aca="false">MIN(W178,MAX(0,S178-(T178+U178+V178)))</f>
        <v>0</v>
      </c>
      <c r="AE178" s="19" t="n">
        <f aca="false">MIN(X178,MAX(0,S178-(T178+U178+V178+W178)))</f>
        <v>0.381383053047078</v>
      </c>
      <c r="AF178" s="19" t="n">
        <f aca="false">MIN(Y178,MAX(0,S178-(T178+U178+V178+W178+X178)))</f>
        <v>0</v>
      </c>
      <c r="AG178" s="19" t="n">
        <f aca="false">MIN(Z178,MAX(0,S178-(T178+U178+V178+W178+X178+Y178)))</f>
        <v>0</v>
      </c>
      <c r="AH178" s="19" t="n">
        <f aca="false">T178-AA178</f>
        <v>0</v>
      </c>
      <c r="AI178" s="19" t="n">
        <f aca="false">U178-AB178</f>
        <v>0</v>
      </c>
      <c r="AJ178" s="19" t="n">
        <f aca="false">V178-AC178</f>
        <v>0</v>
      </c>
      <c r="AK178" s="19" t="n">
        <f aca="false">W178-AD178</f>
        <v>0</v>
      </c>
      <c r="AL178" s="19" t="n">
        <f aca="false">X178-AE178</f>
        <v>7.9270180237401</v>
      </c>
      <c r="AM178" s="19" t="n">
        <f aca="false">Y178-AF178</f>
        <v>7</v>
      </c>
      <c r="AN178" s="19" t="n">
        <f aca="false">Z178-AG178</f>
        <v>7</v>
      </c>
      <c r="AO178" s="19" t="n">
        <f aca="false">M178-Q178</f>
        <v>0</v>
      </c>
      <c r="AP178" s="19" t="n">
        <f aca="false">MIN(AH178,MAX(0,AO178-(AI178+AJ178+AK178+AL178+AM178+AN178)))</f>
        <v>0</v>
      </c>
      <c r="AQ178" s="19" t="n">
        <f aca="false">MIN(AI178,MAX(0,AO178-(AJ178+AK178+AL178+AM178+AN178)))</f>
        <v>0</v>
      </c>
      <c r="AR178" s="19" t="n">
        <f aca="false">MIN(AJ178,MAX(0,AO178-(AK178+AL178+AM178+AN178)))</f>
        <v>0</v>
      </c>
      <c r="AS178" s="19" t="n">
        <f aca="false">MIN(AK178,MAX(0,AO178-(AL178+AM178+AN178)))</f>
        <v>0</v>
      </c>
      <c r="AT178" s="19" t="n">
        <f aca="false">MIN(AL178,MAX(0,AO178-(AM178+AN178)))</f>
        <v>0</v>
      </c>
      <c r="AU178" s="19" t="n">
        <f aca="false">MIN(AM178,MAX(0,AO178-(AN178)))</f>
        <v>0</v>
      </c>
      <c r="AV178" s="19" t="n">
        <f aca="false">MIN(AN178,MAX(0,AO178-(0)))</f>
        <v>0</v>
      </c>
      <c r="AW178" s="19" t="n">
        <f aca="false">AH178-AP178</f>
        <v>0</v>
      </c>
      <c r="AX178" s="19" t="n">
        <f aca="false">AI178-AQ178</f>
        <v>0</v>
      </c>
      <c r="AY178" s="19" t="n">
        <f aca="false">AJ178-AR178</f>
        <v>0</v>
      </c>
      <c r="AZ178" s="19" t="n">
        <f aca="false">AK178-AS178</f>
        <v>0</v>
      </c>
      <c r="BA178" s="19" t="n">
        <f aca="false">AL178-AT178</f>
        <v>7.9270180237401</v>
      </c>
      <c r="BB178" s="19" t="n">
        <f aca="false">AM178-AU178</f>
        <v>7</v>
      </c>
      <c r="BC178" s="19" t="n">
        <f aca="false">AN178-AV178</f>
        <v>7</v>
      </c>
    </row>
    <row r="179" customFormat="false" ht="15" hidden="false" customHeight="false" outlineLevel="0" collapsed="false">
      <c r="B179" s="18" t="n">
        <v>175</v>
      </c>
      <c r="C179" s="18" t="n">
        <f aca="false">RM_TERM-B179+1</f>
        <v>186</v>
      </c>
      <c r="D179" s="19" t="n">
        <f aca="false">K178</f>
        <v>21.92701802374</v>
      </c>
      <c r="E179" s="19" t="n">
        <f aca="false">D179*(1-(1-RM_CDR)^(1/12))</f>
        <v>0.0183568030425042</v>
      </c>
      <c r="F179" s="19" t="n">
        <f aca="false">D179-E179</f>
        <v>21.9086612206975</v>
      </c>
      <c r="G179" s="19" t="n">
        <f aca="false">IF(F179&gt;0,F179*(RM_WAC/12)/(1-(1+RM_WAC/12)^(-C179)),0)</f>
        <v>0.198304899351978</v>
      </c>
      <c r="H179" s="19" t="n">
        <f aca="false">F179*RM_WAC/12</f>
        <v>0.135103410860968</v>
      </c>
      <c r="I179" s="19" t="n">
        <f aca="false">G179-H179+IF(C179&lt;=1,(F179-(G179-H179)-J179),0)</f>
        <v>0.0632014884910104</v>
      </c>
      <c r="J179" s="19" t="n">
        <f aca="false">(F179-(G179-H179))*(1-(1-RM_CPR)^(1/12))</f>
        <v>0.293863966767557</v>
      </c>
      <c r="K179" s="19" t="n">
        <f aca="false">IF(C179&lt;=1,0,(F179-(G179-H179)-J179))</f>
        <v>21.5515957654389</v>
      </c>
      <c r="L179" s="19" t="n">
        <f aca="false">E179*(1-RM_SEV)</f>
        <v>0.0128497621297529</v>
      </c>
      <c r="M179" s="19" t="n">
        <f aca="false">E179-L179</f>
        <v>0.00550704091275126</v>
      </c>
      <c r="N179" s="19" t="n">
        <f aca="false">H179-D179*(RM_SERV+RM_TR)/12</f>
        <v>0.130352556955824</v>
      </c>
      <c r="O179" s="19" t="n">
        <f aca="false">T179*RM_A1_CP/12+U179*RM_A2_CP/12+V179*RM_A3_CP/12+W179*RM_M1_CP/12+X179*RM_B1_CP/12+Y179*RM_B2_CP/12+Z179*RM_B3_CP/12</f>
        <v>0.0962105293150423</v>
      </c>
      <c r="P179" s="19" t="n">
        <f aca="false">MAX(0,N179-O179)</f>
        <v>0.0341420276407818</v>
      </c>
      <c r="Q179" s="19" t="n">
        <f aca="false">MIN(P179,M179)</f>
        <v>0.00550704091275126</v>
      </c>
      <c r="R179" s="19" t="n">
        <f aca="false">P179-Q179</f>
        <v>0.0286349867280305</v>
      </c>
      <c r="S179" s="19" t="n">
        <f aca="false">I179+J179+L179+Q179</f>
        <v>0.375422258301072</v>
      </c>
      <c r="T179" s="19" t="n">
        <f aca="false">AW178</f>
        <v>0</v>
      </c>
      <c r="U179" s="19" t="n">
        <f aca="false">AX178</f>
        <v>0</v>
      </c>
      <c r="V179" s="19" t="n">
        <f aca="false">AY178</f>
        <v>0</v>
      </c>
      <c r="W179" s="19" t="n">
        <f aca="false">AZ178</f>
        <v>0</v>
      </c>
      <c r="X179" s="19" t="n">
        <f aca="false">BA178</f>
        <v>7.9270180237401</v>
      </c>
      <c r="Y179" s="19" t="n">
        <f aca="false">BB178</f>
        <v>7</v>
      </c>
      <c r="Z179" s="19" t="n">
        <f aca="false">BC178</f>
        <v>7</v>
      </c>
      <c r="AA179" s="19" t="n">
        <f aca="false">MIN(T179,MAX(0,S179-(0)))</f>
        <v>0</v>
      </c>
      <c r="AB179" s="19" t="n">
        <f aca="false">MIN(U179,MAX(0,S179-(T179)))</f>
        <v>0</v>
      </c>
      <c r="AC179" s="19" t="n">
        <f aca="false">MIN(V179,MAX(0,S179-(T179+U179)))</f>
        <v>0</v>
      </c>
      <c r="AD179" s="19" t="n">
        <f aca="false">MIN(W179,MAX(0,S179-(T179+U179+V179)))</f>
        <v>0</v>
      </c>
      <c r="AE179" s="19" t="n">
        <f aca="false">MIN(X179,MAX(0,S179-(T179+U179+V179+W179)))</f>
        <v>0.375422258301072</v>
      </c>
      <c r="AF179" s="19" t="n">
        <f aca="false">MIN(Y179,MAX(0,S179-(T179+U179+V179+W179+X179)))</f>
        <v>0</v>
      </c>
      <c r="AG179" s="19" t="n">
        <f aca="false">MIN(Z179,MAX(0,S179-(T179+U179+V179+W179+X179+Y179)))</f>
        <v>0</v>
      </c>
      <c r="AH179" s="19" t="n">
        <f aca="false">T179-AA179</f>
        <v>0</v>
      </c>
      <c r="AI179" s="19" t="n">
        <f aca="false">U179-AB179</f>
        <v>0</v>
      </c>
      <c r="AJ179" s="19" t="n">
        <f aca="false">V179-AC179</f>
        <v>0</v>
      </c>
      <c r="AK179" s="19" t="n">
        <f aca="false">W179-AD179</f>
        <v>0</v>
      </c>
      <c r="AL179" s="19" t="n">
        <f aca="false">X179-AE179</f>
        <v>7.55159576543902</v>
      </c>
      <c r="AM179" s="19" t="n">
        <f aca="false">Y179-AF179</f>
        <v>7</v>
      </c>
      <c r="AN179" s="19" t="n">
        <f aca="false">Z179-AG179</f>
        <v>7</v>
      </c>
      <c r="AO179" s="19" t="n">
        <f aca="false">M179-Q179</f>
        <v>0</v>
      </c>
      <c r="AP179" s="19" t="n">
        <f aca="false">MIN(AH179,MAX(0,AO179-(AI179+AJ179+AK179+AL179+AM179+AN179)))</f>
        <v>0</v>
      </c>
      <c r="AQ179" s="19" t="n">
        <f aca="false">MIN(AI179,MAX(0,AO179-(AJ179+AK179+AL179+AM179+AN179)))</f>
        <v>0</v>
      </c>
      <c r="AR179" s="19" t="n">
        <f aca="false">MIN(AJ179,MAX(0,AO179-(AK179+AL179+AM179+AN179)))</f>
        <v>0</v>
      </c>
      <c r="AS179" s="19" t="n">
        <f aca="false">MIN(AK179,MAX(0,AO179-(AL179+AM179+AN179)))</f>
        <v>0</v>
      </c>
      <c r="AT179" s="19" t="n">
        <f aca="false">MIN(AL179,MAX(0,AO179-(AM179+AN179)))</f>
        <v>0</v>
      </c>
      <c r="AU179" s="19" t="n">
        <f aca="false">MIN(AM179,MAX(0,AO179-(AN179)))</f>
        <v>0</v>
      </c>
      <c r="AV179" s="19" t="n">
        <f aca="false">MIN(AN179,MAX(0,AO179-(0)))</f>
        <v>0</v>
      </c>
      <c r="AW179" s="19" t="n">
        <f aca="false">AH179-AP179</f>
        <v>0</v>
      </c>
      <c r="AX179" s="19" t="n">
        <f aca="false">AI179-AQ179</f>
        <v>0</v>
      </c>
      <c r="AY179" s="19" t="n">
        <f aca="false">AJ179-AR179</f>
        <v>0</v>
      </c>
      <c r="AZ179" s="19" t="n">
        <f aca="false">AK179-AS179</f>
        <v>0</v>
      </c>
      <c r="BA179" s="19" t="n">
        <f aca="false">AL179-AT179</f>
        <v>7.55159576543902</v>
      </c>
      <c r="BB179" s="19" t="n">
        <f aca="false">AM179-AU179</f>
        <v>7</v>
      </c>
      <c r="BC179" s="19" t="n">
        <f aca="false">AN179-AV179</f>
        <v>7</v>
      </c>
    </row>
    <row r="180" customFormat="false" ht="15" hidden="false" customHeight="false" outlineLevel="0" collapsed="false">
      <c r="B180" s="18" t="n">
        <v>176</v>
      </c>
      <c r="C180" s="18" t="n">
        <f aca="false">RM_TERM-B180+1</f>
        <v>185</v>
      </c>
      <c r="D180" s="19" t="n">
        <f aca="false">K179</f>
        <v>21.5515957654389</v>
      </c>
      <c r="E180" s="19" t="n">
        <f aca="false">D180*(1-(1-RM_CDR)^(1/12))</f>
        <v>0.0180425080277446</v>
      </c>
      <c r="F180" s="19" t="n">
        <f aca="false">D180-E180</f>
        <v>21.5335532574112</v>
      </c>
      <c r="G180" s="19" t="n">
        <f aca="false">IF(F180&gt;0,F180*(RM_WAC/12)/(1-(1+RM_WAC/12)^(-C180)),0)</f>
        <v>0.1954735292252</v>
      </c>
      <c r="H180" s="19" t="n">
        <f aca="false">F180*RM_WAC/12</f>
        <v>0.132790245087369</v>
      </c>
      <c r="I180" s="19" t="n">
        <f aca="false">G180-H180+IF(C180&lt;=1,(F180-(G180-H180)-J180),0)</f>
        <v>0.0626832841378308</v>
      </c>
      <c r="J180" s="19" t="n">
        <f aca="false">(F180-(G180-H180))*(1-(1-RM_CPR)^(1/12))</f>
        <v>0.2888250051792</v>
      </c>
      <c r="K180" s="19" t="n">
        <f aca="false">IF(C180&lt;=1,0,(F180-(G180-H180)-J180))</f>
        <v>21.1820449680941</v>
      </c>
      <c r="L180" s="19" t="n">
        <f aca="false">E180*(1-RM_SEV)</f>
        <v>0.0126297556194212</v>
      </c>
      <c r="M180" s="19" t="n">
        <f aca="false">E180-L180</f>
        <v>0.00541275240832338</v>
      </c>
      <c r="N180" s="19" t="n">
        <f aca="false">H180-D180*(RM_SERV+RM_TR)/12</f>
        <v>0.128120732671524</v>
      </c>
      <c r="O180" s="19" t="n">
        <f aca="false">T180*RM_A1_CP/12+U180*RM_A2_CP/12+V180*RM_A3_CP/12+W180*RM_M1_CP/12+X180*RM_B1_CP/12+Y180*RM_B2_CP/12+Z180*RM_B3_CP/12</f>
        <v>0.0938641402006606</v>
      </c>
      <c r="P180" s="19" t="n">
        <f aca="false">MAX(0,N180-O180)</f>
        <v>0.0342565924708631</v>
      </c>
      <c r="Q180" s="19" t="n">
        <f aca="false">MIN(P180,M180)</f>
        <v>0.00541275240832338</v>
      </c>
      <c r="R180" s="19" t="n">
        <f aca="false">P180-Q180</f>
        <v>0.0288438400625397</v>
      </c>
      <c r="S180" s="19" t="n">
        <f aca="false">I180+J180+L180+Q180</f>
        <v>0.369550797344776</v>
      </c>
      <c r="T180" s="19" t="n">
        <f aca="false">AW179</f>
        <v>0</v>
      </c>
      <c r="U180" s="19" t="n">
        <f aca="false">AX179</f>
        <v>0</v>
      </c>
      <c r="V180" s="19" t="n">
        <f aca="false">AY179</f>
        <v>0</v>
      </c>
      <c r="W180" s="19" t="n">
        <f aca="false">AZ179</f>
        <v>0</v>
      </c>
      <c r="X180" s="19" t="n">
        <f aca="false">BA179</f>
        <v>7.55159576543902</v>
      </c>
      <c r="Y180" s="19" t="n">
        <f aca="false">BB179</f>
        <v>7</v>
      </c>
      <c r="Z180" s="19" t="n">
        <f aca="false">BC179</f>
        <v>7</v>
      </c>
      <c r="AA180" s="19" t="n">
        <f aca="false">MIN(T180,MAX(0,S180-(0)))</f>
        <v>0</v>
      </c>
      <c r="AB180" s="19" t="n">
        <f aca="false">MIN(U180,MAX(0,S180-(T180)))</f>
        <v>0</v>
      </c>
      <c r="AC180" s="19" t="n">
        <f aca="false">MIN(V180,MAX(0,S180-(T180+U180)))</f>
        <v>0</v>
      </c>
      <c r="AD180" s="19" t="n">
        <f aca="false">MIN(W180,MAX(0,S180-(T180+U180+V180)))</f>
        <v>0</v>
      </c>
      <c r="AE180" s="19" t="n">
        <f aca="false">MIN(X180,MAX(0,S180-(T180+U180+V180+W180)))</f>
        <v>0.369550797344776</v>
      </c>
      <c r="AF180" s="19" t="n">
        <f aca="false">MIN(Y180,MAX(0,S180-(T180+U180+V180+W180+X180)))</f>
        <v>0</v>
      </c>
      <c r="AG180" s="19" t="n">
        <f aca="false">MIN(Z180,MAX(0,S180-(T180+U180+V180+W180+X180+Y180)))</f>
        <v>0</v>
      </c>
      <c r="AH180" s="19" t="n">
        <f aca="false">T180-AA180</f>
        <v>0</v>
      </c>
      <c r="AI180" s="19" t="n">
        <f aca="false">U180-AB180</f>
        <v>0</v>
      </c>
      <c r="AJ180" s="19" t="n">
        <f aca="false">V180-AC180</f>
        <v>0</v>
      </c>
      <c r="AK180" s="19" t="n">
        <f aca="false">W180-AD180</f>
        <v>0</v>
      </c>
      <c r="AL180" s="19" t="n">
        <f aca="false">X180-AE180</f>
        <v>7.18204496809425</v>
      </c>
      <c r="AM180" s="19" t="n">
        <f aca="false">Y180-AF180</f>
        <v>7</v>
      </c>
      <c r="AN180" s="19" t="n">
        <f aca="false">Z180-AG180</f>
        <v>7</v>
      </c>
      <c r="AO180" s="19" t="n">
        <f aca="false">M180-Q180</f>
        <v>0</v>
      </c>
      <c r="AP180" s="19" t="n">
        <f aca="false">MIN(AH180,MAX(0,AO180-(AI180+AJ180+AK180+AL180+AM180+AN180)))</f>
        <v>0</v>
      </c>
      <c r="AQ180" s="19" t="n">
        <f aca="false">MIN(AI180,MAX(0,AO180-(AJ180+AK180+AL180+AM180+AN180)))</f>
        <v>0</v>
      </c>
      <c r="AR180" s="19" t="n">
        <f aca="false">MIN(AJ180,MAX(0,AO180-(AK180+AL180+AM180+AN180)))</f>
        <v>0</v>
      </c>
      <c r="AS180" s="19" t="n">
        <f aca="false">MIN(AK180,MAX(0,AO180-(AL180+AM180+AN180)))</f>
        <v>0</v>
      </c>
      <c r="AT180" s="19" t="n">
        <f aca="false">MIN(AL180,MAX(0,AO180-(AM180+AN180)))</f>
        <v>0</v>
      </c>
      <c r="AU180" s="19" t="n">
        <f aca="false">MIN(AM180,MAX(0,AO180-(AN180)))</f>
        <v>0</v>
      </c>
      <c r="AV180" s="19" t="n">
        <f aca="false">MIN(AN180,MAX(0,AO180-(0)))</f>
        <v>0</v>
      </c>
      <c r="AW180" s="19" t="n">
        <f aca="false">AH180-AP180</f>
        <v>0</v>
      </c>
      <c r="AX180" s="19" t="n">
        <f aca="false">AI180-AQ180</f>
        <v>0</v>
      </c>
      <c r="AY180" s="19" t="n">
        <f aca="false">AJ180-AR180</f>
        <v>0</v>
      </c>
      <c r="AZ180" s="19" t="n">
        <f aca="false">AK180-AS180</f>
        <v>0</v>
      </c>
      <c r="BA180" s="19" t="n">
        <f aca="false">AL180-AT180</f>
        <v>7.18204496809425</v>
      </c>
      <c r="BB180" s="19" t="n">
        <f aca="false">AM180-AU180</f>
        <v>7</v>
      </c>
      <c r="BC180" s="19" t="n">
        <f aca="false">AN180-AV180</f>
        <v>7</v>
      </c>
    </row>
    <row r="181" customFormat="false" ht="15" hidden="false" customHeight="false" outlineLevel="0" collapsed="false">
      <c r="B181" s="18" t="n">
        <v>177</v>
      </c>
      <c r="C181" s="18" t="n">
        <f aca="false">RM_TERM-B181+1</f>
        <v>184</v>
      </c>
      <c r="D181" s="19" t="n">
        <f aca="false">K180</f>
        <v>21.1820449680941</v>
      </c>
      <c r="E181" s="19" t="n">
        <f aca="false">D181*(1-(1-RM_CDR)^(1/12))</f>
        <v>0.0177331284671626</v>
      </c>
      <c r="F181" s="19" t="n">
        <f aca="false">D181-E181</f>
        <v>21.164311839627</v>
      </c>
      <c r="G181" s="19" t="n">
        <f aca="false">IF(F181&gt;0,F181*(RM_WAC/12)/(1-(1+RM_WAC/12)^(-C181)),0)</f>
        <v>0.19268258501236</v>
      </c>
      <c r="H181" s="19" t="n">
        <f aca="false">F181*RM_WAC/12</f>
        <v>0.130513256344366</v>
      </c>
      <c r="I181" s="19" t="n">
        <f aca="false">G181-H181+IF(C181&lt;=1,(F181-(G181-H181)-J181),0)</f>
        <v>0.0621693286679935</v>
      </c>
      <c r="J181" s="19" t="n">
        <f aca="false">(F181-(G181-H181))*(1-(1-RM_CPR)^(1/12))</f>
        <v>0.283864902894327</v>
      </c>
      <c r="K181" s="19" t="n">
        <f aca="false">IF(C181&lt;=1,0,(F181-(G181-H181)-J181))</f>
        <v>20.8182776080646</v>
      </c>
      <c r="L181" s="19" t="n">
        <f aca="false">E181*(1-RM_SEV)</f>
        <v>0.0124131899270138</v>
      </c>
      <c r="M181" s="19" t="n">
        <f aca="false">E181-L181</f>
        <v>0.00531993854014878</v>
      </c>
      <c r="N181" s="19" t="n">
        <f aca="false">H181-D181*(RM_SERV+RM_TR)/12</f>
        <v>0.125923813267946</v>
      </c>
      <c r="O181" s="19" t="n">
        <f aca="false">T181*RM_A1_CP/12+U181*RM_A2_CP/12+V181*RM_A3_CP/12+W181*RM_M1_CP/12+X181*RM_B1_CP/12+Y181*RM_B2_CP/12+Z181*RM_B3_CP/12</f>
        <v>0.0915544477172557</v>
      </c>
      <c r="P181" s="19" t="n">
        <f aca="false">MAX(0,N181-O181)</f>
        <v>0.0343693655506901</v>
      </c>
      <c r="Q181" s="19" t="n">
        <f aca="false">MIN(P181,M181)</f>
        <v>0.00531993854014878</v>
      </c>
      <c r="R181" s="19" t="n">
        <f aca="false">P181-Q181</f>
        <v>0.0290494270105414</v>
      </c>
      <c r="S181" s="19" t="n">
        <f aca="false">I181+J181+L181+Q181</f>
        <v>0.363767360029483</v>
      </c>
      <c r="T181" s="19" t="n">
        <f aca="false">AW180</f>
        <v>0</v>
      </c>
      <c r="U181" s="19" t="n">
        <f aca="false">AX180</f>
        <v>0</v>
      </c>
      <c r="V181" s="19" t="n">
        <f aca="false">AY180</f>
        <v>0</v>
      </c>
      <c r="W181" s="19" t="n">
        <f aca="false">AZ180</f>
        <v>0</v>
      </c>
      <c r="X181" s="19" t="n">
        <f aca="false">BA180</f>
        <v>7.18204496809425</v>
      </c>
      <c r="Y181" s="19" t="n">
        <f aca="false">BB180</f>
        <v>7</v>
      </c>
      <c r="Z181" s="19" t="n">
        <f aca="false">BC180</f>
        <v>7</v>
      </c>
      <c r="AA181" s="19" t="n">
        <f aca="false">MIN(T181,MAX(0,S181-(0)))</f>
        <v>0</v>
      </c>
      <c r="AB181" s="19" t="n">
        <f aca="false">MIN(U181,MAX(0,S181-(T181)))</f>
        <v>0</v>
      </c>
      <c r="AC181" s="19" t="n">
        <f aca="false">MIN(V181,MAX(0,S181-(T181+U181)))</f>
        <v>0</v>
      </c>
      <c r="AD181" s="19" t="n">
        <f aca="false">MIN(W181,MAX(0,S181-(T181+U181+V181)))</f>
        <v>0</v>
      </c>
      <c r="AE181" s="19" t="n">
        <f aca="false">MIN(X181,MAX(0,S181-(T181+U181+V181+W181)))</f>
        <v>0.363767360029483</v>
      </c>
      <c r="AF181" s="19" t="n">
        <f aca="false">MIN(Y181,MAX(0,S181-(T181+U181+V181+W181+X181)))</f>
        <v>0</v>
      </c>
      <c r="AG181" s="19" t="n">
        <f aca="false">MIN(Z181,MAX(0,S181-(T181+U181+V181+W181+X181+Y181)))</f>
        <v>0</v>
      </c>
      <c r="AH181" s="19" t="n">
        <f aca="false">T181-AA181</f>
        <v>0</v>
      </c>
      <c r="AI181" s="19" t="n">
        <f aca="false">U181-AB181</f>
        <v>0</v>
      </c>
      <c r="AJ181" s="19" t="n">
        <f aca="false">V181-AC181</f>
        <v>0</v>
      </c>
      <c r="AK181" s="19" t="n">
        <f aca="false">W181-AD181</f>
        <v>0</v>
      </c>
      <c r="AL181" s="19" t="n">
        <f aca="false">X181-AE181</f>
        <v>6.81827760806477</v>
      </c>
      <c r="AM181" s="19" t="n">
        <f aca="false">Y181-AF181</f>
        <v>7</v>
      </c>
      <c r="AN181" s="19" t="n">
        <f aca="false">Z181-AG181</f>
        <v>7</v>
      </c>
      <c r="AO181" s="19" t="n">
        <f aca="false">M181-Q181</f>
        <v>0</v>
      </c>
      <c r="AP181" s="19" t="n">
        <f aca="false">MIN(AH181,MAX(0,AO181-(AI181+AJ181+AK181+AL181+AM181+AN181)))</f>
        <v>0</v>
      </c>
      <c r="AQ181" s="19" t="n">
        <f aca="false">MIN(AI181,MAX(0,AO181-(AJ181+AK181+AL181+AM181+AN181)))</f>
        <v>0</v>
      </c>
      <c r="AR181" s="19" t="n">
        <f aca="false">MIN(AJ181,MAX(0,AO181-(AK181+AL181+AM181+AN181)))</f>
        <v>0</v>
      </c>
      <c r="AS181" s="19" t="n">
        <f aca="false">MIN(AK181,MAX(0,AO181-(AL181+AM181+AN181)))</f>
        <v>0</v>
      </c>
      <c r="AT181" s="19" t="n">
        <f aca="false">MIN(AL181,MAX(0,AO181-(AM181+AN181)))</f>
        <v>0</v>
      </c>
      <c r="AU181" s="19" t="n">
        <f aca="false">MIN(AM181,MAX(0,AO181-(AN181)))</f>
        <v>0</v>
      </c>
      <c r="AV181" s="19" t="n">
        <f aca="false">MIN(AN181,MAX(0,AO181-(0)))</f>
        <v>0</v>
      </c>
      <c r="AW181" s="19" t="n">
        <f aca="false">AH181-AP181</f>
        <v>0</v>
      </c>
      <c r="AX181" s="19" t="n">
        <f aca="false">AI181-AQ181</f>
        <v>0</v>
      </c>
      <c r="AY181" s="19" t="n">
        <f aca="false">AJ181-AR181</f>
        <v>0</v>
      </c>
      <c r="AZ181" s="19" t="n">
        <f aca="false">AK181-AS181</f>
        <v>0</v>
      </c>
      <c r="BA181" s="19" t="n">
        <f aca="false">AL181-AT181</f>
        <v>6.81827760806477</v>
      </c>
      <c r="BB181" s="19" t="n">
        <f aca="false">AM181-AU181</f>
        <v>7</v>
      </c>
      <c r="BC181" s="19" t="n">
        <f aca="false">AN181-AV181</f>
        <v>7</v>
      </c>
    </row>
    <row r="182" customFormat="false" ht="15" hidden="false" customHeight="false" outlineLevel="0" collapsed="false">
      <c r="B182" s="18" t="n">
        <v>178</v>
      </c>
      <c r="C182" s="18" t="n">
        <f aca="false">RM_TERM-B182+1</f>
        <v>183</v>
      </c>
      <c r="D182" s="19" t="n">
        <f aca="false">K181</f>
        <v>20.8182776080646</v>
      </c>
      <c r="E182" s="19" t="n">
        <f aca="false">D182*(1-(1-RM_CDR)^(1/12))</f>
        <v>0.0174285906693588</v>
      </c>
      <c r="F182" s="19" t="n">
        <f aca="false">D182-E182</f>
        <v>20.8008490173953</v>
      </c>
      <c r="G182" s="19" t="n">
        <f aca="false">IF(F182&gt;0,F182*(RM_WAC/12)/(1-(1+RM_WAC/12)^(-C182)),0)</f>
        <v>0.18993148951781</v>
      </c>
      <c r="H182" s="19" t="n">
        <f aca="false">F182*RM_WAC/12</f>
        <v>0.128271902273938</v>
      </c>
      <c r="I182" s="19" t="n">
        <f aca="false">G182-H182+IF(C182&lt;=1,(F182-(G182-H182)-J182),0)</f>
        <v>0.061659587243872</v>
      </c>
      <c r="J182" s="19" t="n">
        <f aca="false">(F182-(G182-H182))*(1-(1-RM_CPR)^(1/12))</f>
        <v>0.278982477283509</v>
      </c>
      <c r="K182" s="19" t="n">
        <f aca="false">IF(C182&lt;=1,0,(F182-(G182-H182)-J182))</f>
        <v>20.4602069528679</v>
      </c>
      <c r="L182" s="19" t="n">
        <f aca="false">E182*(1-RM_SEV)</f>
        <v>0.0122000134685512</v>
      </c>
      <c r="M182" s="19" t="n">
        <f aca="false">E182-L182</f>
        <v>0.00522857720080766</v>
      </c>
      <c r="N182" s="19" t="n">
        <f aca="false">H182-D182*(RM_SERV+RM_TR)/12</f>
        <v>0.123761275458857</v>
      </c>
      <c r="O182" s="19" t="n">
        <f aca="false">T182*RM_A1_CP/12+U182*RM_A2_CP/12+V182*RM_A3_CP/12+W182*RM_M1_CP/12+X182*RM_B1_CP/12+Y182*RM_B2_CP/12+Z182*RM_B3_CP/12</f>
        <v>0.0892809017170715</v>
      </c>
      <c r="P182" s="19" t="n">
        <f aca="false">MAX(0,N182-O182)</f>
        <v>0.0344803737417854</v>
      </c>
      <c r="Q182" s="19" t="n">
        <f aca="false">MIN(P182,M182)</f>
        <v>0.00522857720080766</v>
      </c>
      <c r="R182" s="19" t="n">
        <f aca="false">P182-Q182</f>
        <v>0.0292517965409778</v>
      </c>
      <c r="S182" s="19" t="n">
        <f aca="false">I182+J182+L182+Q182</f>
        <v>0.35807065519674</v>
      </c>
      <c r="T182" s="19" t="n">
        <f aca="false">AW181</f>
        <v>0</v>
      </c>
      <c r="U182" s="19" t="n">
        <f aca="false">AX181</f>
        <v>0</v>
      </c>
      <c r="V182" s="19" t="n">
        <f aca="false">AY181</f>
        <v>0</v>
      </c>
      <c r="W182" s="19" t="n">
        <f aca="false">AZ181</f>
        <v>0</v>
      </c>
      <c r="X182" s="19" t="n">
        <f aca="false">BA181</f>
        <v>6.81827760806477</v>
      </c>
      <c r="Y182" s="19" t="n">
        <f aca="false">BB181</f>
        <v>7</v>
      </c>
      <c r="Z182" s="19" t="n">
        <f aca="false">BC181</f>
        <v>7</v>
      </c>
      <c r="AA182" s="19" t="n">
        <f aca="false">MIN(T182,MAX(0,S182-(0)))</f>
        <v>0</v>
      </c>
      <c r="AB182" s="19" t="n">
        <f aca="false">MIN(U182,MAX(0,S182-(T182)))</f>
        <v>0</v>
      </c>
      <c r="AC182" s="19" t="n">
        <f aca="false">MIN(V182,MAX(0,S182-(T182+U182)))</f>
        <v>0</v>
      </c>
      <c r="AD182" s="19" t="n">
        <f aca="false">MIN(W182,MAX(0,S182-(T182+U182+V182)))</f>
        <v>0</v>
      </c>
      <c r="AE182" s="19" t="n">
        <f aca="false">MIN(X182,MAX(0,S182-(T182+U182+V182+W182)))</f>
        <v>0.35807065519674</v>
      </c>
      <c r="AF182" s="19" t="n">
        <f aca="false">MIN(Y182,MAX(0,S182-(T182+U182+V182+W182+X182)))</f>
        <v>0</v>
      </c>
      <c r="AG182" s="19" t="n">
        <f aca="false">MIN(Z182,MAX(0,S182-(T182+U182+V182+W182+X182+Y182)))</f>
        <v>0</v>
      </c>
      <c r="AH182" s="19" t="n">
        <f aca="false">T182-AA182</f>
        <v>0</v>
      </c>
      <c r="AI182" s="19" t="n">
        <f aca="false">U182-AB182</f>
        <v>0</v>
      </c>
      <c r="AJ182" s="19" t="n">
        <f aca="false">V182-AC182</f>
        <v>0</v>
      </c>
      <c r="AK182" s="19" t="n">
        <f aca="false">W182-AD182</f>
        <v>0</v>
      </c>
      <c r="AL182" s="19" t="n">
        <f aca="false">X182-AE182</f>
        <v>6.46020695286803</v>
      </c>
      <c r="AM182" s="19" t="n">
        <f aca="false">Y182-AF182</f>
        <v>7</v>
      </c>
      <c r="AN182" s="19" t="n">
        <f aca="false">Z182-AG182</f>
        <v>7</v>
      </c>
      <c r="AO182" s="19" t="n">
        <f aca="false">M182-Q182</f>
        <v>0</v>
      </c>
      <c r="AP182" s="19" t="n">
        <f aca="false">MIN(AH182,MAX(0,AO182-(AI182+AJ182+AK182+AL182+AM182+AN182)))</f>
        <v>0</v>
      </c>
      <c r="AQ182" s="19" t="n">
        <f aca="false">MIN(AI182,MAX(0,AO182-(AJ182+AK182+AL182+AM182+AN182)))</f>
        <v>0</v>
      </c>
      <c r="AR182" s="19" t="n">
        <f aca="false">MIN(AJ182,MAX(0,AO182-(AK182+AL182+AM182+AN182)))</f>
        <v>0</v>
      </c>
      <c r="AS182" s="19" t="n">
        <f aca="false">MIN(AK182,MAX(0,AO182-(AL182+AM182+AN182)))</f>
        <v>0</v>
      </c>
      <c r="AT182" s="19" t="n">
        <f aca="false">MIN(AL182,MAX(0,AO182-(AM182+AN182)))</f>
        <v>0</v>
      </c>
      <c r="AU182" s="19" t="n">
        <f aca="false">MIN(AM182,MAX(0,AO182-(AN182)))</f>
        <v>0</v>
      </c>
      <c r="AV182" s="19" t="n">
        <f aca="false">MIN(AN182,MAX(0,AO182-(0)))</f>
        <v>0</v>
      </c>
      <c r="AW182" s="19" t="n">
        <f aca="false">AH182-AP182</f>
        <v>0</v>
      </c>
      <c r="AX182" s="19" t="n">
        <f aca="false">AI182-AQ182</f>
        <v>0</v>
      </c>
      <c r="AY182" s="19" t="n">
        <f aca="false">AJ182-AR182</f>
        <v>0</v>
      </c>
      <c r="AZ182" s="19" t="n">
        <f aca="false">AK182-AS182</f>
        <v>0</v>
      </c>
      <c r="BA182" s="19" t="n">
        <f aca="false">AL182-AT182</f>
        <v>6.46020695286803</v>
      </c>
      <c r="BB182" s="19" t="n">
        <f aca="false">AM182-AU182</f>
        <v>7</v>
      </c>
      <c r="BC182" s="19" t="n">
        <f aca="false">AN182-AV182</f>
        <v>7</v>
      </c>
    </row>
    <row r="183" customFormat="false" ht="15" hidden="false" customHeight="false" outlineLevel="0" collapsed="false">
      <c r="B183" s="18" t="n">
        <v>179</v>
      </c>
      <c r="C183" s="18" t="n">
        <f aca="false">RM_TERM-B183+1</f>
        <v>182</v>
      </c>
      <c r="D183" s="19" t="n">
        <f aca="false">K182</f>
        <v>20.4602069528679</v>
      </c>
      <c r="E183" s="19" t="n">
        <f aca="false">D183*(1-(1-RM_CDR)^(1/12))</f>
        <v>0.0171288220238627</v>
      </c>
      <c r="F183" s="19" t="n">
        <f aca="false">D183-E183</f>
        <v>20.443078130844</v>
      </c>
      <c r="G183" s="19" t="n">
        <f aca="false">IF(F183&gt;0,F183*(RM_WAC/12)/(1-(1+RM_WAC/12)^(-C183)),0)</f>
        <v>0.18721967378702</v>
      </c>
      <c r="H183" s="19" t="n">
        <f aca="false">F183*RM_WAC/12</f>
        <v>0.126065648473538</v>
      </c>
      <c r="I183" s="19" t="n">
        <f aca="false">G183-H183+IF(C183&lt;=1,(F183-(G183-H183)-J183),0)</f>
        <v>0.061154025313482</v>
      </c>
      <c r="J183" s="19" t="n">
        <f aca="false">(F183-(G183-H183))*(1-(1-RM_CPR)^(1/12))</f>
        <v>0.274176563067531</v>
      </c>
      <c r="K183" s="19" t="n">
        <f aca="false">IF(C183&lt;=1,0,(F183-(G183-H183)-J183))</f>
        <v>20.107747542463</v>
      </c>
      <c r="L183" s="19" t="n">
        <f aca="false">E183*(1-RM_SEV)</f>
        <v>0.0119901754167039</v>
      </c>
      <c r="M183" s="19" t="n">
        <f aca="false">E183-L183</f>
        <v>0.0051386466071588</v>
      </c>
      <c r="N183" s="19" t="n">
        <f aca="false">H183-D183*(RM_SERV+RM_TR)/12</f>
        <v>0.12163260363375</v>
      </c>
      <c r="O183" s="19" t="n">
        <f aca="false">T183*RM_A1_CP/12+U183*RM_A2_CP/12+V183*RM_A3_CP/12+W183*RM_M1_CP/12+X183*RM_B1_CP/12+Y183*RM_B2_CP/12+Z183*RM_B3_CP/12</f>
        <v>0.0870429601220918</v>
      </c>
      <c r="P183" s="19" t="n">
        <f aca="false">MAX(0,N183-O183)</f>
        <v>0.0345896435116583</v>
      </c>
      <c r="Q183" s="19" t="n">
        <f aca="false">MIN(P183,M183)</f>
        <v>0.0051386466071588</v>
      </c>
      <c r="R183" s="19" t="n">
        <f aca="false">P183-Q183</f>
        <v>0.0294509969044995</v>
      </c>
      <c r="S183" s="19" t="n">
        <f aca="false">I183+J183+L183+Q183</f>
        <v>0.352459410404875</v>
      </c>
      <c r="T183" s="19" t="n">
        <f aca="false">AW182</f>
        <v>0</v>
      </c>
      <c r="U183" s="19" t="n">
        <f aca="false">AX182</f>
        <v>0</v>
      </c>
      <c r="V183" s="19" t="n">
        <f aca="false">AY182</f>
        <v>0</v>
      </c>
      <c r="W183" s="19" t="n">
        <f aca="false">AZ182</f>
        <v>0</v>
      </c>
      <c r="X183" s="19" t="n">
        <f aca="false">BA182</f>
        <v>6.46020695286803</v>
      </c>
      <c r="Y183" s="19" t="n">
        <f aca="false">BB182</f>
        <v>7</v>
      </c>
      <c r="Z183" s="19" t="n">
        <f aca="false">BC182</f>
        <v>7</v>
      </c>
      <c r="AA183" s="19" t="n">
        <f aca="false">MIN(T183,MAX(0,S183-(0)))</f>
        <v>0</v>
      </c>
      <c r="AB183" s="19" t="n">
        <f aca="false">MIN(U183,MAX(0,S183-(T183)))</f>
        <v>0</v>
      </c>
      <c r="AC183" s="19" t="n">
        <f aca="false">MIN(V183,MAX(0,S183-(T183+U183)))</f>
        <v>0</v>
      </c>
      <c r="AD183" s="19" t="n">
        <f aca="false">MIN(W183,MAX(0,S183-(T183+U183+V183)))</f>
        <v>0</v>
      </c>
      <c r="AE183" s="19" t="n">
        <f aca="false">MIN(X183,MAX(0,S183-(T183+U183+V183+W183)))</f>
        <v>0.352459410404875</v>
      </c>
      <c r="AF183" s="19" t="n">
        <f aca="false">MIN(Y183,MAX(0,S183-(T183+U183+V183+W183+X183)))</f>
        <v>0</v>
      </c>
      <c r="AG183" s="19" t="n">
        <f aca="false">MIN(Z183,MAX(0,S183-(T183+U183+V183+W183+X183+Y183)))</f>
        <v>0</v>
      </c>
      <c r="AH183" s="19" t="n">
        <f aca="false">T183-AA183</f>
        <v>0</v>
      </c>
      <c r="AI183" s="19" t="n">
        <f aca="false">U183-AB183</f>
        <v>0</v>
      </c>
      <c r="AJ183" s="19" t="n">
        <f aca="false">V183-AC183</f>
        <v>0</v>
      </c>
      <c r="AK183" s="19" t="n">
        <f aca="false">W183-AD183</f>
        <v>0</v>
      </c>
      <c r="AL183" s="19" t="n">
        <f aca="false">X183-AE183</f>
        <v>6.10774754246315</v>
      </c>
      <c r="AM183" s="19" t="n">
        <f aca="false">Y183-AF183</f>
        <v>7</v>
      </c>
      <c r="AN183" s="19" t="n">
        <f aca="false">Z183-AG183</f>
        <v>7</v>
      </c>
      <c r="AO183" s="19" t="n">
        <f aca="false">M183-Q183</f>
        <v>0</v>
      </c>
      <c r="AP183" s="19" t="n">
        <f aca="false">MIN(AH183,MAX(0,AO183-(AI183+AJ183+AK183+AL183+AM183+AN183)))</f>
        <v>0</v>
      </c>
      <c r="AQ183" s="19" t="n">
        <f aca="false">MIN(AI183,MAX(0,AO183-(AJ183+AK183+AL183+AM183+AN183)))</f>
        <v>0</v>
      </c>
      <c r="AR183" s="19" t="n">
        <f aca="false">MIN(AJ183,MAX(0,AO183-(AK183+AL183+AM183+AN183)))</f>
        <v>0</v>
      </c>
      <c r="AS183" s="19" t="n">
        <f aca="false">MIN(AK183,MAX(0,AO183-(AL183+AM183+AN183)))</f>
        <v>0</v>
      </c>
      <c r="AT183" s="19" t="n">
        <f aca="false">MIN(AL183,MAX(0,AO183-(AM183+AN183)))</f>
        <v>0</v>
      </c>
      <c r="AU183" s="19" t="n">
        <f aca="false">MIN(AM183,MAX(0,AO183-(AN183)))</f>
        <v>0</v>
      </c>
      <c r="AV183" s="19" t="n">
        <f aca="false">MIN(AN183,MAX(0,AO183-(0)))</f>
        <v>0</v>
      </c>
      <c r="AW183" s="19" t="n">
        <f aca="false">AH183-AP183</f>
        <v>0</v>
      </c>
      <c r="AX183" s="19" t="n">
        <f aca="false">AI183-AQ183</f>
        <v>0</v>
      </c>
      <c r="AY183" s="19" t="n">
        <f aca="false">AJ183-AR183</f>
        <v>0</v>
      </c>
      <c r="AZ183" s="19" t="n">
        <f aca="false">AK183-AS183</f>
        <v>0</v>
      </c>
      <c r="BA183" s="19" t="n">
        <f aca="false">AL183-AT183</f>
        <v>6.10774754246315</v>
      </c>
      <c r="BB183" s="19" t="n">
        <f aca="false">AM183-AU183</f>
        <v>7</v>
      </c>
      <c r="BC183" s="19" t="n">
        <f aca="false">AN183-AV183</f>
        <v>7</v>
      </c>
    </row>
    <row r="184" customFormat="false" ht="15" hidden="false" customHeight="false" outlineLevel="0" collapsed="false">
      <c r="B184" s="18" t="n">
        <v>180</v>
      </c>
      <c r="C184" s="18" t="n">
        <f aca="false">RM_TERM-B184+1</f>
        <v>181</v>
      </c>
      <c r="D184" s="19" t="n">
        <f aca="false">K183</f>
        <v>20.107747542463</v>
      </c>
      <c r="E184" s="19" t="n">
        <f aca="false">D184*(1-(1-RM_CDR)^(1/12))</f>
        <v>0.0168337509854627</v>
      </c>
      <c r="F184" s="19" t="n">
        <f aca="false">D184-E184</f>
        <v>20.0909137914776</v>
      </c>
      <c r="G184" s="19" t="n">
        <f aca="false">IF(F184&gt;0,F184*(RM_WAC/12)/(1-(1+RM_WAC/12)^(-C184)),0)</f>
        <v>0.184546576988918</v>
      </c>
      <c r="H184" s="19" t="n">
        <f aca="false">F184*RM_WAC/12</f>
        <v>0.123893968380778</v>
      </c>
      <c r="I184" s="19" t="n">
        <f aca="false">G184-H184+IF(C184&lt;=1,(F184-(G184-H184)-J184),0)</f>
        <v>0.0606526086081396</v>
      </c>
      <c r="J184" s="19" t="n">
        <f aca="false">(F184-(G184-H184))*(1-(1-RM_CPR)^(1/12))</f>
        <v>0.269446012065854</v>
      </c>
      <c r="K184" s="19" t="n">
        <f aca="false">IF(C184&lt;=1,0,(F184-(G184-H184)-J184))</f>
        <v>19.7608151708036</v>
      </c>
      <c r="L184" s="19" t="n">
        <f aca="false">E184*(1-RM_SEV)</f>
        <v>0.0117836256898239</v>
      </c>
      <c r="M184" s="19" t="n">
        <f aca="false">E184-L184</f>
        <v>0.00505012529563881</v>
      </c>
      <c r="N184" s="19" t="n">
        <f aca="false">H184-D184*(RM_SERV+RM_TR)/12</f>
        <v>0.119537289746578</v>
      </c>
      <c r="O184" s="19" t="n">
        <f aca="false">T184*RM_A1_CP/12+U184*RM_A2_CP/12+V184*RM_A3_CP/12+W184*RM_M1_CP/12+X184*RM_B1_CP/12+Y184*RM_B2_CP/12+Z184*RM_B3_CP/12</f>
        <v>0.0848400888070614</v>
      </c>
      <c r="P184" s="19" t="n">
        <f aca="false">MAX(0,N184-O184)</f>
        <v>0.0346972009395166</v>
      </c>
      <c r="Q184" s="19" t="n">
        <f aca="false">MIN(P184,M184)</f>
        <v>0.00505012529563881</v>
      </c>
      <c r="R184" s="19" t="n">
        <f aca="false">P184-Q184</f>
        <v>0.0296470756438778</v>
      </c>
      <c r="S184" s="19" t="n">
        <f aca="false">I184+J184+L184+Q184</f>
        <v>0.346932371659456</v>
      </c>
      <c r="T184" s="19" t="n">
        <f aca="false">AW183</f>
        <v>0</v>
      </c>
      <c r="U184" s="19" t="n">
        <f aca="false">AX183</f>
        <v>0</v>
      </c>
      <c r="V184" s="19" t="n">
        <f aca="false">AY183</f>
        <v>0</v>
      </c>
      <c r="W184" s="19" t="n">
        <f aca="false">AZ183</f>
        <v>0</v>
      </c>
      <c r="X184" s="19" t="n">
        <f aca="false">BA183</f>
        <v>6.10774754246315</v>
      </c>
      <c r="Y184" s="19" t="n">
        <f aca="false">BB183</f>
        <v>7</v>
      </c>
      <c r="Z184" s="19" t="n">
        <f aca="false">BC183</f>
        <v>7</v>
      </c>
      <c r="AA184" s="19" t="n">
        <f aca="false">MIN(T184,MAX(0,S184-(0)))</f>
        <v>0</v>
      </c>
      <c r="AB184" s="19" t="n">
        <f aca="false">MIN(U184,MAX(0,S184-(T184)))</f>
        <v>0</v>
      </c>
      <c r="AC184" s="19" t="n">
        <f aca="false">MIN(V184,MAX(0,S184-(T184+U184)))</f>
        <v>0</v>
      </c>
      <c r="AD184" s="19" t="n">
        <f aca="false">MIN(W184,MAX(0,S184-(T184+U184+V184)))</f>
        <v>0</v>
      </c>
      <c r="AE184" s="19" t="n">
        <f aca="false">MIN(X184,MAX(0,S184-(T184+U184+V184+W184)))</f>
        <v>0.346932371659456</v>
      </c>
      <c r="AF184" s="19" t="n">
        <f aca="false">MIN(Y184,MAX(0,S184-(T184+U184+V184+W184+X184)))</f>
        <v>0</v>
      </c>
      <c r="AG184" s="19" t="n">
        <f aca="false">MIN(Z184,MAX(0,S184-(T184+U184+V184+W184+X184+Y184)))</f>
        <v>0</v>
      </c>
      <c r="AH184" s="19" t="n">
        <f aca="false">T184-AA184</f>
        <v>0</v>
      </c>
      <c r="AI184" s="19" t="n">
        <f aca="false">U184-AB184</f>
        <v>0</v>
      </c>
      <c r="AJ184" s="19" t="n">
        <f aca="false">V184-AC184</f>
        <v>0</v>
      </c>
      <c r="AK184" s="19" t="n">
        <f aca="false">W184-AD184</f>
        <v>0</v>
      </c>
      <c r="AL184" s="19" t="n">
        <f aca="false">X184-AE184</f>
        <v>5.7608151708037</v>
      </c>
      <c r="AM184" s="19" t="n">
        <f aca="false">Y184-AF184</f>
        <v>7</v>
      </c>
      <c r="AN184" s="19" t="n">
        <f aca="false">Z184-AG184</f>
        <v>7</v>
      </c>
      <c r="AO184" s="19" t="n">
        <f aca="false">M184-Q184</f>
        <v>0</v>
      </c>
      <c r="AP184" s="19" t="n">
        <f aca="false">MIN(AH184,MAX(0,AO184-(AI184+AJ184+AK184+AL184+AM184+AN184)))</f>
        <v>0</v>
      </c>
      <c r="AQ184" s="19" t="n">
        <f aca="false">MIN(AI184,MAX(0,AO184-(AJ184+AK184+AL184+AM184+AN184)))</f>
        <v>0</v>
      </c>
      <c r="AR184" s="19" t="n">
        <f aca="false">MIN(AJ184,MAX(0,AO184-(AK184+AL184+AM184+AN184)))</f>
        <v>0</v>
      </c>
      <c r="AS184" s="19" t="n">
        <f aca="false">MIN(AK184,MAX(0,AO184-(AL184+AM184+AN184)))</f>
        <v>0</v>
      </c>
      <c r="AT184" s="19" t="n">
        <f aca="false">MIN(AL184,MAX(0,AO184-(AM184+AN184)))</f>
        <v>0</v>
      </c>
      <c r="AU184" s="19" t="n">
        <f aca="false">MIN(AM184,MAX(0,AO184-(AN184)))</f>
        <v>0</v>
      </c>
      <c r="AV184" s="19" t="n">
        <f aca="false">MIN(AN184,MAX(0,AO184-(0)))</f>
        <v>0</v>
      </c>
      <c r="AW184" s="19" t="n">
        <f aca="false">AH184-AP184</f>
        <v>0</v>
      </c>
      <c r="AX184" s="19" t="n">
        <f aca="false">AI184-AQ184</f>
        <v>0</v>
      </c>
      <c r="AY184" s="19" t="n">
        <f aca="false">AJ184-AR184</f>
        <v>0</v>
      </c>
      <c r="AZ184" s="19" t="n">
        <f aca="false">AK184-AS184</f>
        <v>0</v>
      </c>
      <c r="BA184" s="19" t="n">
        <f aca="false">AL184-AT184</f>
        <v>5.7608151708037</v>
      </c>
      <c r="BB184" s="19" t="n">
        <f aca="false">AM184-AU184</f>
        <v>7</v>
      </c>
      <c r="BC184" s="19" t="n">
        <f aca="false">AN184-AV184</f>
        <v>7</v>
      </c>
    </row>
    <row r="185" customFormat="false" ht="15" hidden="false" customHeight="false" outlineLevel="0" collapsed="false">
      <c r="B185" s="18" t="n">
        <v>181</v>
      </c>
      <c r="C185" s="18" t="n">
        <f aca="false">RM_TERM-B185+1</f>
        <v>180</v>
      </c>
      <c r="D185" s="19" t="n">
        <f aca="false">K184</f>
        <v>19.7608151708036</v>
      </c>
      <c r="E185" s="19" t="n">
        <f aca="false">D185*(1-(1-RM_CDR)^(1/12))</f>
        <v>0.0165433070587634</v>
      </c>
      <c r="F185" s="19" t="n">
        <f aca="false">D185-E185</f>
        <v>19.7442718637448</v>
      </c>
      <c r="G185" s="19" t="n">
        <f aca="false">IF(F185&gt;0,F185*(RM_WAC/12)/(1-(1+RM_WAC/12)^(-C185)),0)</f>
        <v>0.181911646299897</v>
      </c>
      <c r="H185" s="19" t="n">
        <f aca="false">F185*RM_WAC/12</f>
        <v>0.12175634315976</v>
      </c>
      <c r="I185" s="19" t="n">
        <f aca="false">G185-H185+IF(C185&lt;=1,(F185-(G185-H185)-J185),0)</f>
        <v>0.0601553031401377</v>
      </c>
      <c r="J185" s="19" t="n">
        <f aca="false">(F185-(G185-H185))*(1-(1-RM_CPR)^(1/12))</f>
        <v>0.264789692948705</v>
      </c>
      <c r="K185" s="19" t="n">
        <f aca="false">IF(C185&lt;=1,0,(F185-(G185-H185)-J185))</f>
        <v>19.419326867656</v>
      </c>
      <c r="L185" s="19" t="n">
        <f aca="false">E185*(1-RM_SEV)</f>
        <v>0.0115803149411344</v>
      </c>
      <c r="M185" s="19" t="n">
        <f aca="false">E185-L185</f>
        <v>0.00496299211762902</v>
      </c>
      <c r="N185" s="19" t="n">
        <f aca="false">H185-D185*(RM_SERV+RM_TR)/12</f>
        <v>0.117474833206086</v>
      </c>
      <c r="O185" s="19" t="n">
        <f aca="false">T185*RM_A1_CP/12+U185*RM_A2_CP/12+V185*RM_A3_CP/12+W185*RM_M1_CP/12+X185*RM_B1_CP/12+Y185*RM_B2_CP/12+Z185*RM_B3_CP/12</f>
        <v>0.0826717614841898</v>
      </c>
      <c r="P185" s="19" t="n">
        <f aca="false">MAX(0,N185-O185)</f>
        <v>0.0348030717218958</v>
      </c>
      <c r="Q185" s="19" t="n">
        <f aca="false">MIN(P185,M185)</f>
        <v>0.00496299211762902</v>
      </c>
      <c r="R185" s="19" t="n">
        <f aca="false">P185-Q185</f>
        <v>0.0298400796042668</v>
      </c>
      <c r="S185" s="19" t="n">
        <f aca="false">I185+J185+L185+Q185</f>
        <v>0.341488303147606</v>
      </c>
      <c r="T185" s="19" t="n">
        <f aca="false">AW184</f>
        <v>0</v>
      </c>
      <c r="U185" s="19" t="n">
        <f aca="false">AX184</f>
        <v>0</v>
      </c>
      <c r="V185" s="19" t="n">
        <f aca="false">AY184</f>
        <v>0</v>
      </c>
      <c r="W185" s="19" t="n">
        <f aca="false">AZ184</f>
        <v>0</v>
      </c>
      <c r="X185" s="19" t="n">
        <f aca="false">BA184</f>
        <v>5.7608151708037</v>
      </c>
      <c r="Y185" s="19" t="n">
        <f aca="false">BB184</f>
        <v>7</v>
      </c>
      <c r="Z185" s="19" t="n">
        <f aca="false">BC184</f>
        <v>7</v>
      </c>
      <c r="AA185" s="19" t="n">
        <f aca="false">MIN(T185,MAX(0,S185-(0)))</f>
        <v>0</v>
      </c>
      <c r="AB185" s="19" t="n">
        <f aca="false">MIN(U185,MAX(0,S185-(T185)))</f>
        <v>0</v>
      </c>
      <c r="AC185" s="19" t="n">
        <f aca="false">MIN(V185,MAX(0,S185-(T185+U185)))</f>
        <v>0</v>
      </c>
      <c r="AD185" s="19" t="n">
        <f aca="false">MIN(W185,MAX(0,S185-(T185+U185+V185)))</f>
        <v>0</v>
      </c>
      <c r="AE185" s="19" t="n">
        <f aca="false">MIN(X185,MAX(0,S185-(T185+U185+V185+W185)))</f>
        <v>0.341488303147606</v>
      </c>
      <c r="AF185" s="19" t="n">
        <f aca="false">MIN(Y185,MAX(0,S185-(T185+U185+V185+W185+X185)))</f>
        <v>0</v>
      </c>
      <c r="AG185" s="19" t="n">
        <f aca="false">MIN(Z185,MAX(0,S185-(T185+U185+V185+W185+X185+Y185)))</f>
        <v>0</v>
      </c>
      <c r="AH185" s="19" t="n">
        <f aca="false">T185-AA185</f>
        <v>0</v>
      </c>
      <c r="AI185" s="19" t="n">
        <f aca="false">U185-AB185</f>
        <v>0</v>
      </c>
      <c r="AJ185" s="19" t="n">
        <f aca="false">V185-AC185</f>
        <v>0</v>
      </c>
      <c r="AK185" s="19" t="n">
        <f aca="false">W185-AD185</f>
        <v>0</v>
      </c>
      <c r="AL185" s="19" t="n">
        <f aca="false">X185-AE185</f>
        <v>5.41932686765609</v>
      </c>
      <c r="AM185" s="19" t="n">
        <f aca="false">Y185-AF185</f>
        <v>7</v>
      </c>
      <c r="AN185" s="19" t="n">
        <f aca="false">Z185-AG185</f>
        <v>7</v>
      </c>
      <c r="AO185" s="19" t="n">
        <f aca="false">M185-Q185</f>
        <v>0</v>
      </c>
      <c r="AP185" s="19" t="n">
        <f aca="false">MIN(AH185,MAX(0,AO185-(AI185+AJ185+AK185+AL185+AM185+AN185)))</f>
        <v>0</v>
      </c>
      <c r="AQ185" s="19" t="n">
        <f aca="false">MIN(AI185,MAX(0,AO185-(AJ185+AK185+AL185+AM185+AN185)))</f>
        <v>0</v>
      </c>
      <c r="AR185" s="19" t="n">
        <f aca="false">MIN(AJ185,MAX(0,AO185-(AK185+AL185+AM185+AN185)))</f>
        <v>0</v>
      </c>
      <c r="AS185" s="19" t="n">
        <f aca="false">MIN(AK185,MAX(0,AO185-(AL185+AM185+AN185)))</f>
        <v>0</v>
      </c>
      <c r="AT185" s="19" t="n">
        <f aca="false">MIN(AL185,MAX(0,AO185-(AM185+AN185)))</f>
        <v>0</v>
      </c>
      <c r="AU185" s="19" t="n">
        <f aca="false">MIN(AM185,MAX(0,AO185-(AN185)))</f>
        <v>0</v>
      </c>
      <c r="AV185" s="19" t="n">
        <f aca="false">MIN(AN185,MAX(0,AO185-(0)))</f>
        <v>0</v>
      </c>
      <c r="AW185" s="19" t="n">
        <f aca="false">AH185-AP185</f>
        <v>0</v>
      </c>
      <c r="AX185" s="19" t="n">
        <f aca="false">AI185-AQ185</f>
        <v>0</v>
      </c>
      <c r="AY185" s="19" t="n">
        <f aca="false">AJ185-AR185</f>
        <v>0</v>
      </c>
      <c r="AZ185" s="19" t="n">
        <f aca="false">AK185-AS185</f>
        <v>0</v>
      </c>
      <c r="BA185" s="19" t="n">
        <f aca="false">AL185-AT185</f>
        <v>5.41932686765609</v>
      </c>
      <c r="BB185" s="19" t="n">
        <f aca="false">AM185-AU185</f>
        <v>7</v>
      </c>
      <c r="BC185" s="19" t="n">
        <f aca="false">AN185-AV185</f>
        <v>7</v>
      </c>
    </row>
    <row r="186" customFormat="false" ht="15" hidden="false" customHeight="false" outlineLevel="0" collapsed="false">
      <c r="B186" s="18" t="n">
        <v>182</v>
      </c>
      <c r="C186" s="18" t="n">
        <f aca="false">RM_TERM-B186+1</f>
        <v>179</v>
      </c>
      <c r="D186" s="19" t="n">
        <f aca="false">K185</f>
        <v>19.419326867656</v>
      </c>
      <c r="E186" s="19" t="n">
        <f aca="false">D186*(1-(1-RM_CDR)^(1/12))</f>
        <v>0.0162574207829637</v>
      </c>
      <c r="F186" s="19" t="n">
        <f aca="false">D186-E186</f>
        <v>19.403069446873</v>
      </c>
      <c r="G186" s="19" t="n">
        <f aca="false">IF(F186&gt;0,F186*(RM_WAC/12)/(1-(1+RM_WAC/12)^(-C186)),0)</f>
        <v>0.179314336789493</v>
      </c>
      <c r="H186" s="19" t="n">
        <f aca="false">F186*RM_WAC/12</f>
        <v>0.11965226158905</v>
      </c>
      <c r="I186" s="19" t="n">
        <f aca="false">G186-H186+IF(C186&lt;=1,(F186-(G186-H186)-J186),0)</f>
        <v>0.059662075200443</v>
      </c>
      <c r="J186" s="19" t="n">
        <f aca="false">(F186-(G186-H186))*(1-(1-RM_CPR)^(1/12))</f>
        <v>0.260206490992734</v>
      </c>
      <c r="K186" s="19" t="n">
        <f aca="false">IF(C186&lt;=1,0,(F186-(G186-H186)-J186))</f>
        <v>19.0832008806798</v>
      </c>
      <c r="L186" s="19" t="n">
        <f aca="false">E186*(1-RM_SEV)</f>
        <v>0.0113801945480746</v>
      </c>
      <c r="M186" s="19" t="n">
        <f aca="false">E186-L186</f>
        <v>0.00487722623488912</v>
      </c>
      <c r="N186" s="19" t="n">
        <f aca="false">H186-D186*(RM_SERV+RM_TR)/12</f>
        <v>0.115444740767725</v>
      </c>
      <c r="O186" s="19" t="n">
        <f aca="false">T186*RM_A1_CP/12+U186*RM_A2_CP/12+V186*RM_A3_CP/12+W186*RM_M1_CP/12+X186*RM_B1_CP/12+Y186*RM_B2_CP/12+Z186*RM_B3_CP/12</f>
        <v>0.0805374595895172</v>
      </c>
      <c r="P186" s="19" t="n">
        <f aca="false">MAX(0,N186-O186)</f>
        <v>0.0349072811782075</v>
      </c>
      <c r="Q186" s="19" t="n">
        <f aca="false">MIN(P186,M186)</f>
        <v>0.00487722623488912</v>
      </c>
      <c r="R186" s="19" t="n">
        <f aca="false">P186-Q186</f>
        <v>0.0300300549433183</v>
      </c>
      <c r="S186" s="19" t="n">
        <f aca="false">I186+J186+L186+Q186</f>
        <v>0.33612598697614</v>
      </c>
      <c r="T186" s="19" t="n">
        <f aca="false">AW185</f>
        <v>0</v>
      </c>
      <c r="U186" s="19" t="n">
        <f aca="false">AX185</f>
        <v>0</v>
      </c>
      <c r="V186" s="19" t="n">
        <f aca="false">AY185</f>
        <v>0</v>
      </c>
      <c r="W186" s="19" t="n">
        <f aca="false">AZ185</f>
        <v>0</v>
      </c>
      <c r="X186" s="19" t="n">
        <f aca="false">BA185</f>
        <v>5.41932686765609</v>
      </c>
      <c r="Y186" s="19" t="n">
        <f aca="false">BB185</f>
        <v>7</v>
      </c>
      <c r="Z186" s="19" t="n">
        <f aca="false">BC185</f>
        <v>7</v>
      </c>
      <c r="AA186" s="19" t="n">
        <f aca="false">MIN(T186,MAX(0,S186-(0)))</f>
        <v>0</v>
      </c>
      <c r="AB186" s="19" t="n">
        <f aca="false">MIN(U186,MAX(0,S186-(T186)))</f>
        <v>0</v>
      </c>
      <c r="AC186" s="19" t="n">
        <f aca="false">MIN(V186,MAX(0,S186-(T186+U186)))</f>
        <v>0</v>
      </c>
      <c r="AD186" s="19" t="n">
        <f aca="false">MIN(W186,MAX(0,S186-(T186+U186+V186)))</f>
        <v>0</v>
      </c>
      <c r="AE186" s="19" t="n">
        <f aca="false">MIN(X186,MAX(0,S186-(T186+U186+V186+W186)))</f>
        <v>0.33612598697614</v>
      </c>
      <c r="AF186" s="19" t="n">
        <f aca="false">MIN(Y186,MAX(0,S186-(T186+U186+V186+W186+X186)))</f>
        <v>0</v>
      </c>
      <c r="AG186" s="19" t="n">
        <f aca="false">MIN(Z186,MAX(0,S186-(T186+U186+V186+W186+X186+Y186)))</f>
        <v>0</v>
      </c>
      <c r="AH186" s="19" t="n">
        <f aca="false">T186-AA186</f>
        <v>0</v>
      </c>
      <c r="AI186" s="19" t="n">
        <f aca="false">U186-AB186</f>
        <v>0</v>
      </c>
      <c r="AJ186" s="19" t="n">
        <f aca="false">V186-AC186</f>
        <v>0</v>
      </c>
      <c r="AK186" s="19" t="n">
        <f aca="false">W186-AD186</f>
        <v>0</v>
      </c>
      <c r="AL186" s="19" t="n">
        <f aca="false">X186-AE186</f>
        <v>5.08320088067995</v>
      </c>
      <c r="AM186" s="19" t="n">
        <f aca="false">Y186-AF186</f>
        <v>7</v>
      </c>
      <c r="AN186" s="19" t="n">
        <f aca="false">Z186-AG186</f>
        <v>7</v>
      </c>
      <c r="AO186" s="19" t="n">
        <f aca="false">M186-Q186</f>
        <v>0</v>
      </c>
      <c r="AP186" s="19" t="n">
        <f aca="false">MIN(AH186,MAX(0,AO186-(AI186+AJ186+AK186+AL186+AM186+AN186)))</f>
        <v>0</v>
      </c>
      <c r="AQ186" s="19" t="n">
        <f aca="false">MIN(AI186,MAX(0,AO186-(AJ186+AK186+AL186+AM186+AN186)))</f>
        <v>0</v>
      </c>
      <c r="AR186" s="19" t="n">
        <f aca="false">MIN(AJ186,MAX(0,AO186-(AK186+AL186+AM186+AN186)))</f>
        <v>0</v>
      </c>
      <c r="AS186" s="19" t="n">
        <f aca="false">MIN(AK186,MAX(0,AO186-(AL186+AM186+AN186)))</f>
        <v>0</v>
      </c>
      <c r="AT186" s="19" t="n">
        <f aca="false">MIN(AL186,MAX(0,AO186-(AM186+AN186)))</f>
        <v>0</v>
      </c>
      <c r="AU186" s="19" t="n">
        <f aca="false">MIN(AM186,MAX(0,AO186-(AN186)))</f>
        <v>0</v>
      </c>
      <c r="AV186" s="19" t="n">
        <f aca="false">MIN(AN186,MAX(0,AO186-(0)))</f>
        <v>0</v>
      </c>
      <c r="AW186" s="19" t="n">
        <f aca="false">AH186-AP186</f>
        <v>0</v>
      </c>
      <c r="AX186" s="19" t="n">
        <f aca="false">AI186-AQ186</f>
        <v>0</v>
      </c>
      <c r="AY186" s="19" t="n">
        <f aca="false">AJ186-AR186</f>
        <v>0</v>
      </c>
      <c r="AZ186" s="19" t="n">
        <f aca="false">AK186-AS186</f>
        <v>0</v>
      </c>
      <c r="BA186" s="19" t="n">
        <f aca="false">AL186-AT186</f>
        <v>5.08320088067995</v>
      </c>
      <c r="BB186" s="19" t="n">
        <f aca="false">AM186-AU186</f>
        <v>7</v>
      </c>
      <c r="BC186" s="19" t="n">
        <f aca="false">AN186-AV186</f>
        <v>7</v>
      </c>
    </row>
    <row r="187" customFormat="false" ht="15" hidden="false" customHeight="false" outlineLevel="0" collapsed="false">
      <c r="B187" s="18" t="n">
        <v>183</v>
      </c>
      <c r="C187" s="18" t="n">
        <f aca="false">RM_TERM-B187+1</f>
        <v>178</v>
      </c>
      <c r="D187" s="19" t="n">
        <f aca="false">K186</f>
        <v>19.0832008806798</v>
      </c>
      <c r="E187" s="19" t="n">
        <f aca="false">D187*(1-(1-RM_CDR)^(1/12))</f>
        <v>0.0159760237168552</v>
      </c>
      <c r="F187" s="19" t="n">
        <f aca="false">D187-E187</f>
        <v>19.067224856963</v>
      </c>
      <c r="G187" s="19" t="n">
        <f aca="false">IF(F187&gt;0,F187*(RM_WAC/12)/(1-(1+RM_WAC/12)^(-C187)),0)</f>
        <v>0.176754111307682</v>
      </c>
      <c r="H187" s="19" t="n">
        <f aca="false">F187*RM_WAC/12</f>
        <v>0.117581219951272</v>
      </c>
      <c r="I187" s="19" t="n">
        <f aca="false">G187-H187+IF(C187&lt;=1,(F187-(G187-H187)-J187),0)</f>
        <v>0.0591728913564106</v>
      </c>
      <c r="J187" s="19" t="n">
        <f aca="false">(F187-(G187-H187))*(1-(1-RM_CPR)^(1/12))</f>
        <v>0.25569530784019</v>
      </c>
      <c r="K187" s="19" t="n">
        <f aca="false">IF(C187&lt;=1,0,(F187-(G187-H187)-J187))</f>
        <v>18.7523566577664</v>
      </c>
      <c r="L187" s="19" t="n">
        <f aca="false">E187*(1-RM_SEV)</f>
        <v>0.0111832166017987</v>
      </c>
      <c r="M187" s="19" t="n">
        <f aca="false">E187-L187</f>
        <v>0.00479280711505657</v>
      </c>
      <c r="N187" s="19" t="n">
        <f aca="false">H187-D187*(RM_SERV+RM_TR)/12</f>
        <v>0.113446526427124</v>
      </c>
      <c r="O187" s="19" t="n">
        <f aca="false">T187*RM_A1_CP/12+U187*RM_A2_CP/12+V187*RM_A3_CP/12+W187*RM_M1_CP/12+X187*RM_B1_CP/12+Y187*RM_B2_CP/12+Z187*RM_B3_CP/12</f>
        <v>0.0784366721709164</v>
      </c>
      <c r="P187" s="19" t="n">
        <f aca="false">MAX(0,N187-O187)</f>
        <v>0.035009854256208</v>
      </c>
      <c r="Q187" s="19" t="n">
        <f aca="false">MIN(P187,M187)</f>
        <v>0.00479280711505657</v>
      </c>
      <c r="R187" s="19" t="n">
        <f aca="false">P187-Q187</f>
        <v>0.0302170471411514</v>
      </c>
      <c r="S187" s="19" t="n">
        <f aca="false">I187+J187+L187+Q187</f>
        <v>0.330844222913456</v>
      </c>
      <c r="T187" s="19" t="n">
        <f aca="false">AW186</f>
        <v>0</v>
      </c>
      <c r="U187" s="19" t="n">
        <f aca="false">AX186</f>
        <v>0</v>
      </c>
      <c r="V187" s="19" t="n">
        <f aca="false">AY186</f>
        <v>0</v>
      </c>
      <c r="W187" s="19" t="n">
        <f aca="false">AZ186</f>
        <v>0</v>
      </c>
      <c r="X187" s="19" t="n">
        <f aca="false">BA186</f>
        <v>5.08320088067995</v>
      </c>
      <c r="Y187" s="19" t="n">
        <f aca="false">BB186</f>
        <v>7</v>
      </c>
      <c r="Z187" s="19" t="n">
        <f aca="false">BC186</f>
        <v>7</v>
      </c>
      <c r="AA187" s="19" t="n">
        <f aca="false">MIN(T187,MAX(0,S187-(0)))</f>
        <v>0</v>
      </c>
      <c r="AB187" s="19" t="n">
        <f aca="false">MIN(U187,MAX(0,S187-(T187)))</f>
        <v>0</v>
      </c>
      <c r="AC187" s="19" t="n">
        <f aca="false">MIN(V187,MAX(0,S187-(T187+U187)))</f>
        <v>0</v>
      </c>
      <c r="AD187" s="19" t="n">
        <f aca="false">MIN(W187,MAX(0,S187-(T187+U187+V187)))</f>
        <v>0</v>
      </c>
      <c r="AE187" s="19" t="n">
        <f aca="false">MIN(X187,MAX(0,S187-(T187+U187+V187+W187)))</f>
        <v>0.330844222913456</v>
      </c>
      <c r="AF187" s="19" t="n">
        <f aca="false">MIN(Y187,MAX(0,S187-(T187+U187+V187+W187+X187)))</f>
        <v>0</v>
      </c>
      <c r="AG187" s="19" t="n">
        <f aca="false">MIN(Z187,MAX(0,S187-(T187+U187+V187+W187+X187+Y187)))</f>
        <v>0</v>
      </c>
      <c r="AH187" s="19" t="n">
        <f aca="false">T187-AA187</f>
        <v>0</v>
      </c>
      <c r="AI187" s="19" t="n">
        <f aca="false">U187-AB187</f>
        <v>0</v>
      </c>
      <c r="AJ187" s="19" t="n">
        <f aca="false">V187-AC187</f>
        <v>0</v>
      </c>
      <c r="AK187" s="19" t="n">
        <f aca="false">W187-AD187</f>
        <v>0</v>
      </c>
      <c r="AL187" s="19" t="n">
        <f aca="false">X187-AE187</f>
        <v>4.75235665776649</v>
      </c>
      <c r="AM187" s="19" t="n">
        <f aca="false">Y187-AF187</f>
        <v>7</v>
      </c>
      <c r="AN187" s="19" t="n">
        <f aca="false">Z187-AG187</f>
        <v>7</v>
      </c>
      <c r="AO187" s="19" t="n">
        <f aca="false">M187-Q187</f>
        <v>0</v>
      </c>
      <c r="AP187" s="19" t="n">
        <f aca="false">MIN(AH187,MAX(0,AO187-(AI187+AJ187+AK187+AL187+AM187+AN187)))</f>
        <v>0</v>
      </c>
      <c r="AQ187" s="19" t="n">
        <f aca="false">MIN(AI187,MAX(0,AO187-(AJ187+AK187+AL187+AM187+AN187)))</f>
        <v>0</v>
      </c>
      <c r="AR187" s="19" t="n">
        <f aca="false">MIN(AJ187,MAX(0,AO187-(AK187+AL187+AM187+AN187)))</f>
        <v>0</v>
      </c>
      <c r="AS187" s="19" t="n">
        <f aca="false">MIN(AK187,MAX(0,AO187-(AL187+AM187+AN187)))</f>
        <v>0</v>
      </c>
      <c r="AT187" s="19" t="n">
        <f aca="false">MIN(AL187,MAX(0,AO187-(AM187+AN187)))</f>
        <v>0</v>
      </c>
      <c r="AU187" s="19" t="n">
        <f aca="false">MIN(AM187,MAX(0,AO187-(AN187)))</f>
        <v>0</v>
      </c>
      <c r="AV187" s="19" t="n">
        <f aca="false">MIN(AN187,MAX(0,AO187-(0)))</f>
        <v>0</v>
      </c>
      <c r="AW187" s="19" t="n">
        <f aca="false">AH187-AP187</f>
        <v>0</v>
      </c>
      <c r="AX187" s="19" t="n">
        <f aca="false">AI187-AQ187</f>
        <v>0</v>
      </c>
      <c r="AY187" s="19" t="n">
        <f aca="false">AJ187-AR187</f>
        <v>0</v>
      </c>
      <c r="AZ187" s="19" t="n">
        <f aca="false">AK187-AS187</f>
        <v>0</v>
      </c>
      <c r="BA187" s="19" t="n">
        <f aca="false">AL187-AT187</f>
        <v>4.75235665776649</v>
      </c>
      <c r="BB187" s="19" t="n">
        <f aca="false">AM187-AU187</f>
        <v>7</v>
      </c>
      <c r="BC187" s="19" t="n">
        <f aca="false">AN187-AV187</f>
        <v>7</v>
      </c>
    </row>
    <row r="188" customFormat="false" ht="15" hidden="false" customHeight="false" outlineLevel="0" collapsed="false">
      <c r="B188" s="18" t="n">
        <v>184</v>
      </c>
      <c r="C188" s="18" t="n">
        <f aca="false">RM_TERM-B188+1</f>
        <v>177</v>
      </c>
      <c r="D188" s="19" t="n">
        <f aca="false">K187</f>
        <v>18.7523566577664</v>
      </c>
      <c r="E188" s="19" t="n">
        <f aca="false">D188*(1-(1-RM_CDR)^(1/12))</f>
        <v>0.0156990484240362</v>
      </c>
      <c r="F188" s="19" t="n">
        <f aca="false">D188-E188</f>
        <v>18.7366576093423</v>
      </c>
      <c r="G188" s="19" t="n">
        <f aca="false">IF(F188&gt;0,F188*(RM_WAC/12)/(1-(1+RM_WAC/12)^(-C188)),0)</f>
        <v>0.174230440373796</v>
      </c>
      <c r="H188" s="19" t="n">
        <f aca="false">F188*RM_WAC/12</f>
        <v>0.115542721924278</v>
      </c>
      <c r="I188" s="19" t="n">
        <f aca="false">G188-H188+IF(C188&lt;=1,(F188-(G188-H188)-J188),0)</f>
        <v>0.0586877184495182</v>
      </c>
      <c r="J188" s="19" t="n">
        <f aca="false">(F188-(G188-H188))*(1-(1-RM_CPR)^(1/12))</f>
        <v>0.251255061261573</v>
      </c>
      <c r="K188" s="19" t="n">
        <f aca="false">IF(C188&lt;=1,0,(F188-(G188-H188)-J188))</f>
        <v>18.4267148296312</v>
      </c>
      <c r="L188" s="19" t="n">
        <f aca="false">E188*(1-RM_SEV)</f>
        <v>0.0109893338968254</v>
      </c>
      <c r="M188" s="19" t="n">
        <f aca="false">E188-L188</f>
        <v>0.00470971452721087</v>
      </c>
      <c r="N188" s="19" t="n">
        <f aca="false">H188-D188*(RM_SERV+RM_TR)/12</f>
        <v>0.111479711315095</v>
      </c>
      <c r="O188" s="19" t="n">
        <f aca="false">T188*RM_A1_CP/12+U188*RM_A2_CP/12+V188*RM_A3_CP/12+W188*RM_M1_CP/12+X188*RM_B1_CP/12+Y188*RM_B2_CP/12+Z188*RM_B3_CP/12</f>
        <v>0.0763688957777073</v>
      </c>
      <c r="P188" s="19" t="n">
        <f aca="false">MAX(0,N188-O188)</f>
        <v>0.0351108155373877</v>
      </c>
      <c r="Q188" s="19" t="n">
        <f aca="false">MIN(P188,M188)</f>
        <v>0.00470971452721087</v>
      </c>
      <c r="R188" s="19" t="n">
        <f aca="false">P188-Q188</f>
        <v>0.0304011010101768</v>
      </c>
      <c r="S188" s="19" t="n">
        <f aca="false">I188+J188+L188+Q188</f>
        <v>0.325641828135127</v>
      </c>
      <c r="T188" s="19" t="n">
        <f aca="false">AW187</f>
        <v>0</v>
      </c>
      <c r="U188" s="19" t="n">
        <f aca="false">AX187</f>
        <v>0</v>
      </c>
      <c r="V188" s="19" t="n">
        <f aca="false">AY187</f>
        <v>0</v>
      </c>
      <c r="W188" s="19" t="n">
        <f aca="false">AZ187</f>
        <v>0</v>
      </c>
      <c r="X188" s="19" t="n">
        <f aca="false">BA187</f>
        <v>4.75235665776649</v>
      </c>
      <c r="Y188" s="19" t="n">
        <f aca="false">BB187</f>
        <v>7</v>
      </c>
      <c r="Z188" s="19" t="n">
        <f aca="false">BC187</f>
        <v>7</v>
      </c>
      <c r="AA188" s="19" t="n">
        <f aca="false">MIN(T188,MAX(0,S188-(0)))</f>
        <v>0</v>
      </c>
      <c r="AB188" s="19" t="n">
        <f aca="false">MIN(U188,MAX(0,S188-(T188)))</f>
        <v>0</v>
      </c>
      <c r="AC188" s="19" t="n">
        <f aca="false">MIN(V188,MAX(0,S188-(T188+U188)))</f>
        <v>0</v>
      </c>
      <c r="AD188" s="19" t="n">
        <f aca="false">MIN(W188,MAX(0,S188-(T188+U188+V188)))</f>
        <v>0</v>
      </c>
      <c r="AE188" s="19" t="n">
        <f aca="false">MIN(X188,MAX(0,S188-(T188+U188+V188+W188)))</f>
        <v>0.325641828135127</v>
      </c>
      <c r="AF188" s="19" t="n">
        <f aca="false">MIN(Y188,MAX(0,S188-(T188+U188+V188+W188+X188)))</f>
        <v>0</v>
      </c>
      <c r="AG188" s="19" t="n">
        <f aca="false">MIN(Z188,MAX(0,S188-(T188+U188+V188+W188+X188+Y188)))</f>
        <v>0</v>
      </c>
      <c r="AH188" s="19" t="n">
        <f aca="false">T188-AA188</f>
        <v>0</v>
      </c>
      <c r="AI188" s="19" t="n">
        <f aca="false">U188-AB188</f>
        <v>0</v>
      </c>
      <c r="AJ188" s="19" t="n">
        <f aca="false">V188-AC188</f>
        <v>0</v>
      </c>
      <c r="AK188" s="19" t="n">
        <f aca="false">W188-AD188</f>
        <v>0</v>
      </c>
      <c r="AL188" s="19" t="n">
        <f aca="false">X188-AE188</f>
        <v>4.42671482963137</v>
      </c>
      <c r="AM188" s="19" t="n">
        <f aca="false">Y188-AF188</f>
        <v>7</v>
      </c>
      <c r="AN188" s="19" t="n">
        <f aca="false">Z188-AG188</f>
        <v>7</v>
      </c>
      <c r="AO188" s="19" t="n">
        <f aca="false">M188-Q188</f>
        <v>0</v>
      </c>
      <c r="AP188" s="19" t="n">
        <f aca="false">MIN(AH188,MAX(0,AO188-(AI188+AJ188+AK188+AL188+AM188+AN188)))</f>
        <v>0</v>
      </c>
      <c r="AQ188" s="19" t="n">
        <f aca="false">MIN(AI188,MAX(0,AO188-(AJ188+AK188+AL188+AM188+AN188)))</f>
        <v>0</v>
      </c>
      <c r="AR188" s="19" t="n">
        <f aca="false">MIN(AJ188,MAX(0,AO188-(AK188+AL188+AM188+AN188)))</f>
        <v>0</v>
      </c>
      <c r="AS188" s="19" t="n">
        <f aca="false">MIN(AK188,MAX(0,AO188-(AL188+AM188+AN188)))</f>
        <v>0</v>
      </c>
      <c r="AT188" s="19" t="n">
        <f aca="false">MIN(AL188,MAX(0,AO188-(AM188+AN188)))</f>
        <v>0</v>
      </c>
      <c r="AU188" s="19" t="n">
        <f aca="false">MIN(AM188,MAX(0,AO188-(AN188)))</f>
        <v>0</v>
      </c>
      <c r="AV188" s="19" t="n">
        <f aca="false">MIN(AN188,MAX(0,AO188-(0)))</f>
        <v>0</v>
      </c>
      <c r="AW188" s="19" t="n">
        <f aca="false">AH188-AP188</f>
        <v>0</v>
      </c>
      <c r="AX188" s="19" t="n">
        <f aca="false">AI188-AQ188</f>
        <v>0</v>
      </c>
      <c r="AY188" s="19" t="n">
        <f aca="false">AJ188-AR188</f>
        <v>0</v>
      </c>
      <c r="AZ188" s="19" t="n">
        <f aca="false">AK188-AS188</f>
        <v>0</v>
      </c>
      <c r="BA188" s="19" t="n">
        <f aca="false">AL188-AT188</f>
        <v>4.42671482963137</v>
      </c>
      <c r="BB188" s="19" t="n">
        <f aca="false">AM188-AU188</f>
        <v>7</v>
      </c>
      <c r="BC188" s="19" t="n">
        <f aca="false">AN188-AV188</f>
        <v>7</v>
      </c>
    </row>
    <row r="189" customFormat="false" ht="15" hidden="false" customHeight="false" outlineLevel="0" collapsed="false">
      <c r="B189" s="18" t="n">
        <v>185</v>
      </c>
      <c r="C189" s="18" t="n">
        <f aca="false">RM_TERM-B189+1</f>
        <v>176</v>
      </c>
      <c r="D189" s="19" t="n">
        <f aca="false">K188</f>
        <v>18.4267148296312</v>
      </c>
      <c r="E189" s="19" t="n">
        <f aca="false">D189*(1-(1-RM_CDR)^(1/12))</f>
        <v>0.0154264284583389</v>
      </c>
      <c r="F189" s="19" t="n">
        <f aca="false">D189-E189</f>
        <v>18.4112884011729</v>
      </c>
      <c r="G189" s="19" t="n">
        <f aca="false">IF(F189&gt;0,F189*(RM_WAC/12)/(1-(1+RM_WAC/12)^(-C189)),0)</f>
        <v>0.171742802067017</v>
      </c>
      <c r="H189" s="19" t="n">
        <f aca="false">F189*RM_WAC/12</f>
        <v>0.113536278473899</v>
      </c>
      <c r="I189" s="19" t="n">
        <f aca="false">G189-H189+IF(C189&lt;=1,(F189-(G189-H189)-J189),0)</f>
        <v>0.0582065235931178</v>
      </c>
      <c r="J189" s="19" t="n">
        <f aca="false">(F189-(G189-H189))*(1-(1-RM_CPR)^(1/12))</f>
        <v>0.246884684921695</v>
      </c>
      <c r="K189" s="19" t="n">
        <f aca="false">IF(C189&lt;=1,0,(F189-(G189-H189)-J189))</f>
        <v>18.1061971926581</v>
      </c>
      <c r="L189" s="19" t="n">
        <f aca="false">E189*(1-RM_SEV)</f>
        <v>0.0107984999208372</v>
      </c>
      <c r="M189" s="19" t="n">
        <f aca="false">E189-L189</f>
        <v>0.00462792853750166</v>
      </c>
      <c r="N189" s="19" t="n">
        <f aca="false">H189-D189*(RM_SERV+RM_TR)/12</f>
        <v>0.109543823594146</v>
      </c>
      <c r="O189" s="19" t="n">
        <f aca="false">T189*RM_A1_CP/12+U189*RM_A2_CP/12+V189*RM_A3_CP/12+W189*RM_M1_CP/12+X189*RM_B1_CP/12+Y189*RM_B2_CP/12+Z189*RM_B3_CP/12</f>
        <v>0.0743336343518627</v>
      </c>
      <c r="P189" s="19" t="n">
        <f aca="false">MAX(0,N189-O189)</f>
        <v>0.0352101892422834</v>
      </c>
      <c r="Q189" s="19" t="n">
        <f aca="false">MIN(P189,M189)</f>
        <v>0.00462792853750166</v>
      </c>
      <c r="R189" s="19" t="n">
        <f aca="false">P189-Q189</f>
        <v>0.0305822607047817</v>
      </c>
      <c r="S189" s="19" t="n">
        <f aca="false">I189+J189+L189+Q189</f>
        <v>0.320517636973151</v>
      </c>
      <c r="T189" s="19" t="n">
        <f aca="false">AW188</f>
        <v>0</v>
      </c>
      <c r="U189" s="19" t="n">
        <f aca="false">AX188</f>
        <v>0</v>
      </c>
      <c r="V189" s="19" t="n">
        <f aca="false">AY188</f>
        <v>0</v>
      </c>
      <c r="W189" s="19" t="n">
        <f aca="false">AZ188</f>
        <v>0</v>
      </c>
      <c r="X189" s="19" t="n">
        <f aca="false">BA188</f>
        <v>4.42671482963137</v>
      </c>
      <c r="Y189" s="19" t="n">
        <f aca="false">BB188</f>
        <v>7</v>
      </c>
      <c r="Z189" s="19" t="n">
        <f aca="false">BC188</f>
        <v>7</v>
      </c>
      <c r="AA189" s="19" t="n">
        <f aca="false">MIN(T189,MAX(0,S189-(0)))</f>
        <v>0</v>
      </c>
      <c r="AB189" s="19" t="n">
        <f aca="false">MIN(U189,MAX(0,S189-(T189)))</f>
        <v>0</v>
      </c>
      <c r="AC189" s="19" t="n">
        <f aca="false">MIN(V189,MAX(0,S189-(T189+U189)))</f>
        <v>0</v>
      </c>
      <c r="AD189" s="19" t="n">
        <f aca="false">MIN(W189,MAX(0,S189-(T189+U189+V189)))</f>
        <v>0</v>
      </c>
      <c r="AE189" s="19" t="n">
        <f aca="false">MIN(X189,MAX(0,S189-(T189+U189+V189+W189)))</f>
        <v>0.320517636973151</v>
      </c>
      <c r="AF189" s="19" t="n">
        <f aca="false">MIN(Y189,MAX(0,S189-(T189+U189+V189+W189+X189)))</f>
        <v>0</v>
      </c>
      <c r="AG189" s="19" t="n">
        <f aca="false">MIN(Z189,MAX(0,S189-(T189+U189+V189+W189+X189+Y189)))</f>
        <v>0</v>
      </c>
      <c r="AH189" s="19" t="n">
        <f aca="false">T189-AA189</f>
        <v>0</v>
      </c>
      <c r="AI189" s="19" t="n">
        <f aca="false">U189-AB189</f>
        <v>0</v>
      </c>
      <c r="AJ189" s="19" t="n">
        <f aca="false">V189-AC189</f>
        <v>0</v>
      </c>
      <c r="AK189" s="19" t="n">
        <f aca="false">W189-AD189</f>
        <v>0</v>
      </c>
      <c r="AL189" s="19" t="n">
        <f aca="false">X189-AE189</f>
        <v>4.10619719265821</v>
      </c>
      <c r="AM189" s="19" t="n">
        <f aca="false">Y189-AF189</f>
        <v>7</v>
      </c>
      <c r="AN189" s="19" t="n">
        <f aca="false">Z189-AG189</f>
        <v>7</v>
      </c>
      <c r="AO189" s="19" t="n">
        <f aca="false">M189-Q189</f>
        <v>0</v>
      </c>
      <c r="AP189" s="19" t="n">
        <f aca="false">MIN(AH189,MAX(0,AO189-(AI189+AJ189+AK189+AL189+AM189+AN189)))</f>
        <v>0</v>
      </c>
      <c r="AQ189" s="19" t="n">
        <f aca="false">MIN(AI189,MAX(0,AO189-(AJ189+AK189+AL189+AM189+AN189)))</f>
        <v>0</v>
      </c>
      <c r="AR189" s="19" t="n">
        <f aca="false">MIN(AJ189,MAX(0,AO189-(AK189+AL189+AM189+AN189)))</f>
        <v>0</v>
      </c>
      <c r="AS189" s="19" t="n">
        <f aca="false">MIN(AK189,MAX(0,AO189-(AL189+AM189+AN189)))</f>
        <v>0</v>
      </c>
      <c r="AT189" s="19" t="n">
        <f aca="false">MIN(AL189,MAX(0,AO189-(AM189+AN189)))</f>
        <v>0</v>
      </c>
      <c r="AU189" s="19" t="n">
        <f aca="false">MIN(AM189,MAX(0,AO189-(AN189)))</f>
        <v>0</v>
      </c>
      <c r="AV189" s="19" t="n">
        <f aca="false">MIN(AN189,MAX(0,AO189-(0)))</f>
        <v>0</v>
      </c>
      <c r="AW189" s="19" t="n">
        <f aca="false">AH189-AP189</f>
        <v>0</v>
      </c>
      <c r="AX189" s="19" t="n">
        <f aca="false">AI189-AQ189</f>
        <v>0</v>
      </c>
      <c r="AY189" s="19" t="n">
        <f aca="false">AJ189-AR189</f>
        <v>0</v>
      </c>
      <c r="AZ189" s="19" t="n">
        <f aca="false">AK189-AS189</f>
        <v>0</v>
      </c>
      <c r="BA189" s="19" t="n">
        <f aca="false">AL189-AT189</f>
        <v>4.10619719265821</v>
      </c>
      <c r="BB189" s="19" t="n">
        <f aca="false">AM189-AU189</f>
        <v>7</v>
      </c>
      <c r="BC189" s="19" t="n">
        <f aca="false">AN189-AV189</f>
        <v>7</v>
      </c>
    </row>
    <row r="190" customFormat="false" ht="15" hidden="false" customHeight="false" outlineLevel="0" collapsed="false">
      <c r="B190" s="18" t="n">
        <v>186</v>
      </c>
      <c r="C190" s="18" t="n">
        <f aca="false">RM_TERM-B190+1</f>
        <v>175</v>
      </c>
      <c r="D190" s="19" t="n">
        <f aca="false">K189</f>
        <v>18.1061971926581</v>
      </c>
      <c r="E190" s="19" t="n">
        <f aca="false">D190*(1-(1-RM_CDR)^(1/12))</f>
        <v>0.0151580983494661</v>
      </c>
      <c r="F190" s="19" t="n">
        <f aca="false">D190-E190</f>
        <v>18.0910390943086</v>
      </c>
      <c r="G190" s="19" t="n">
        <f aca="false">IF(F190&gt;0,F190*(RM_WAC/12)/(1-(1+RM_WAC/12)^(-C190)),0)</f>
        <v>0.169290681918444</v>
      </c>
      <c r="H190" s="19" t="n">
        <f aca="false">F190*RM_WAC/12</f>
        <v>0.111561407748236</v>
      </c>
      <c r="I190" s="19" t="n">
        <f aca="false">G190-H190+IF(C190&lt;=1,(F190-(G190-H190)-J190),0)</f>
        <v>0.0577292741702075</v>
      </c>
      <c r="J190" s="19" t="n">
        <f aca="false">(F190-(G190-H190))*(1-(1-RM_CPR)^(1/12))</f>
        <v>0.242583128149117</v>
      </c>
      <c r="K190" s="19" t="n">
        <f aca="false">IF(C190&lt;=1,0,(F190-(G190-H190)-J190))</f>
        <v>17.7907266919893</v>
      </c>
      <c r="L190" s="19" t="n">
        <f aca="false">E190*(1-RM_SEV)</f>
        <v>0.0106106688446263</v>
      </c>
      <c r="M190" s="19" t="n">
        <f aca="false">E190-L190</f>
        <v>0.00454742950483983</v>
      </c>
      <c r="N190" s="19" t="n">
        <f aca="false">H190-D190*(RM_SERV+RM_TR)/12</f>
        <v>0.107638398356494</v>
      </c>
      <c r="O190" s="19" t="n">
        <f aca="false">T190*RM_A1_CP/12+U190*RM_A2_CP/12+V190*RM_A3_CP/12+W190*RM_M1_CP/12+X190*RM_B1_CP/12+Y190*RM_B2_CP/12+Z190*RM_B3_CP/12</f>
        <v>0.0723303991207805</v>
      </c>
      <c r="P190" s="19" t="n">
        <f aca="false">MAX(0,N190-O190)</f>
        <v>0.0353079992357133</v>
      </c>
      <c r="Q190" s="19" t="n">
        <f aca="false">MIN(P190,M190)</f>
        <v>0.00454742950483983</v>
      </c>
      <c r="R190" s="19" t="n">
        <f aca="false">P190-Q190</f>
        <v>0.0307605697308735</v>
      </c>
      <c r="S190" s="19" t="n">
        <f aca="false">I190+J190+L190+Q190</f>
        <v>0.315470500668791</v>
      </c>
      <c r="T190" s="19" t="n">
        <f aca="false">AW189</f>
        <v>0</v>
      </c>
      <c r="U190" s="19" t="n">
        <f aca="false">AX189</f>
        <v>0</v>
      </c>
      <c r="V190" s="19" t="n">
        <f aca="false">AY189</f>
        <v>0</v>
      </c>
      <c r="W190" s="19" t="n">
        <f aca="false">AZ189</f>
        <v>0</v>
      </c>
      <c r="X190" s="19" t="n">
        <f aca="false">BA189</f>
        <v>4.10619719265821</v>
      </c>
      <c r="Y190" s="19" t="n">
        <f aca="false">BB189</f>
        <v>7</v>
      </c>
      <c r="Z190" s="19" t="n">
        <f aca="false">BC189</f>
        <v>7</v>
      </c>
      <c r="AA190" s="19" t="n">
        <f aca="false">MIN(T190,MAX(0,S190-(0)))</f>
        <v>0</v>
      </c>
      <c r="AB190" s="19" t="n">
        <f aca="false">MIN(U190,MAX(0,S190-(T190)))</f>
        <v>0</v>
      </c>
      <c r="AC190" s="19" t="n">
        <f aca="false">MIN(V190,MAX(0,S190-(T190+U190)))</f>
        <v>0</v>
      </c>
      <c r="AD190" s="19" t="n">
        <f aca="false">MIN(W190,MAX(0,S190-(T190+U190+V190)))</f>
        <v>0</v>
      </c>
      <c r="AE190" s="19" t="n">
        <f aca="false">MIN(X190,MAX(0,S190-(T190+U190+V190+W190)))</f>
        <v>0.315470500668791</v>
      </c>
      <c r="AF190" s="19" t="n">
        <f aca="false">MIN(Y190,MAX(0,S190-(T190+U190+V190+W190+X190)))</f>
        <v>0</v>
      </c>
      <c r="AG190" s="19" t="n">
        <f aca="false">MIN(Z190,MAX(0,S190-(T190+U190+V190+W190+X190+Y190)))</f>
        <v>0</v>
      </c>
      <c r="AH190" s="19" t="n">
        <f aca="false">T190-AA190</f>
        <v>0</v>
      </c>
      <c r="AI190" s="19" t="n">
        <f aca="false">U190-AB190</f>
        <v>0</v>
      </c>
      <c r="AJ190" s="19" t="n">
        <f aca="false">V190-AC190</f>
        <v>0</v>
      </c>
      <c r="AK190" s="19" t="n">
        <f aca="false">W190-AD190</f>
        <v>0</v>
      </c>
      <c r="AL190" s="19" t="n">
        <f aca="false">X190-AE190</f>
        <v>3.79072669198942</v>
      </c>
      <c r="AM190" s="19" t="n">
        <f aca="false">Y190-AF190</f>
        <v>7</v>
      </c>
      <c r="AN190" s="19" t="n">
        <f aca="false">Z190-AG190</f>
        <v>7</v>
      </c>
      <c r="AO190" s="19" t="n">
        <f aca="false">M190-Q190</f>
        <v>0</v>
      </c>
      <c r="AP190" s="19" t="n">
        <f aca="false">MIN(AH190,MAX(0,AO190-(AI190+AJ190+AK190+AL190+AM190+AN190)))</f>
        <v>0</v>
      </c>
      <c r="AQ190" s="19" t="n">
        <f aca="false">MIN(AI190,MAX(0,AO190-(AJ190+AK190+AL190+AM190+AN190)))</f>
        <v>0</v>
      </c>
      <c r="AR190" s="19" t="n">
        <f aca="false">MIN(AJ190,MAX(0,AO190-(AK190+AL190+AM190+AN190)))</f>
        <v>0</v>
      </c>
      <c r="AS190" s="19" t="n">
        <f aca="false">MIN(AK190,MAX(0,AO190-(AL190+AM190+AN190)))</f>
        <v>0</v>
      </c>
      <c r="AT190" s="19" t="n">
        <f aca="false">MIN(AL190,MAX(0,AO190-(AM190+AN190)))</f>
        <v>0</v>
      </c>
      <c r="AU190" s="19" t="n">
        <f aca="false">MIN(AM190,MAX(0,AO190-(AN190)))</f>
        <v>0</v>
      </c>
      <c r="AV190" s="19" t="n">
        <f aca="false">MIN(AN190,MAX(0,AO190-(0)))</f>
        <v>0</v>
      </c>
      <c r="AW190" s="19" t="n">
        <f aca="false">AH190-AP190</f>
        <v>0</v>
      </c>
      <c r="AX190" s="19" t="n">
        <f aca="false">AI190-AQ190</f>
        <v>0</v>
      </c>
      <c r="AY190" s="19" t="n">
        <f aca="false">AJ190-AR190</f>
        <v>0</v>
      </c>
      <c r="AZ190" s="19" t="n">
        <f aca="false">AK190-AS190</f>
        <v>0</v>
      </c>
      <c r="BA190" s="19" t="n">
        <f aca="false">AL190-AT190</f>
        <v>3.79072669198942</v>
      </c>
      <c r="BB190" s="19" t="n">
        <f aca="false">AM190-AU190</f>
        <v>7</v>
      </c>
      <c r="BC190" s="19" t="n">
        <f aca="false">AN190-AV190</f>
        <v>7</v>
      </c>
    </row>
    <row r="191" customFormat="false" ht="15" hidden="false" customHeight="false" outlineLevel="0" collapsed="false">
      <c r="B191" s="18" t="n">
        <v>187</v>
      </c>
      <c r="C191" s="18" t="n">
        <f aca="false">RM_TERM-B191+1</f>
        <v>174</v>
      </c>
      <c r="D191" s="19" t="n">
        <f aca="false">K190</f>
        <v>17.7907266919893</v>
      </c>
      <c r="E191" s="19" t="n">
        <f aca="false">D191*(1-(1-RM_CDR)^(1/12))</f>
        <v>0.0148939935888358</v>
      </c>
      <c r="F191" s="19" t="n">
        <f aca="false">D191-E191</f>
        <v>17.7758326984005</v>
      </c>
      <c r="G191" s="19" t="n">
        <f aca="false">IF(F191&gt;0,F191*(RM_WAC/12)/(1-(1+RM_WAC/12)^(-C191)),0)</f>
        <v>0.166873572804689</v>
      </c>
      <c r="H191" s="19" t="n">
        <f aca="false">F191*RM_WAC/12</f>
        <v>0.109617634973469</v>
      </c>
      <c r="I191" s="19" t="n">
        <f aca="false">G191-H191+IF(C191&lt;=1,(F191-(G191-H191)-J191),0)</f>
        <v>0.0572559378312199</v>
      </c>
      <c r="J191" s="19" t="n">
        <f aca="false">(F191-(G191-H191))*(1-(1-RM_CPR)^(1/12))</f>
        <v>0.238349355708909</v>
      </c>
      <c r="K191" s="19" t="n">
        <f aca="false">IF(C191&lt;=1,0,(F191-(G191-H191)-J191))</f>
        <v>17.4802274048603</v>
      </c>
      <c r="L191" s="19" t="n">
        <f aca="false">E191*(1-RM_SEV)</f>
        <v>0.010425795512185</v>
      </c>
      <c r="M191" s="19" t="n">
        <f aca="false">E191-L191</f>
        <v>0.00446819807665073</v>
      </c>
      <c r="N191" s="19" t="n">
        <f aca="false">H191-D191*(RM_SERV+RM_TR)/12</f>
        <v>0.105762977523538</v>
      </c>
      <c r="O191" s="19" t="n">
        <f aca="false">T191*RM_A1_CP/12+U191*RM_A2_CP/12+V191*RM_A3_CP/12+W191*RM_M1_CP/12+X191*RM_B1_CP/12+Y191*RM_B2_CP/12+Z191*RM_B3_CP/12</f>
        <v>0.0703587084916006</v>
      </c>
      <c r="P191" s="19" t="n">
        <f aca="false">MAX(0,N191-O191)</f>
        <v>0.0354042690319379</v>
      </c>
      <c r="Q191" s="19" t="n">
        <f aca="false">MIN(P191,M191)</f>
        <v>0.00446819807665073</v>
      </c>
      <c r="R191" s="19" t="n">
        <f aca="false">P191-Q191</f>
        <v>0.0309360709552871</v>
      </c>
      <c r="S191" s="19" t="n">
        <f aca="false">I191+J191+L191+Q191</f>
        <v>0.310499287128965</v>
      </c>
      <c r="T191" s="19" t="n">
        <f aca="false">AW190</f>
        <v>0</v>
      </c>
      <c r="U191" s="19" t="n">
        <f aca="false">AX190</f>
        <v>0</v>
      </c>
      <c r="V191" s="19" t="n">
        <f aca="false">AY190</f>
        <v>0</v>
      </c>
      <c r="W191" s="19" t="n">
        <f aca="false">AZ190</f>
        <v>0</v>
      </c>
      <c r="X191" s="19" t="n">
        <f aca="false">BA190</f>
        <v>3.79072669198942</v>
      </c>
      <c r="Y191" s="19" t="n">
        <f aca="false">BB190</f>
        <v>7</v>
      </c>
      <c r="Z191" s="19" t="n">
        <f aca="false">BC190</f>
        <v>7</v>
      </c>
      <c r="AA191" s="19" t="n">
        <f aca="false">MIN(T191,MAX(0,S191-(0)))</f>
        <v>0</v>
      </c>
      <c r="AB191" s="19" t="n">
        <f aca="false">MIN(U191,MAX(0,S191-(T191)))</f>
        <v>0</v>
      </c>
      <c r="AC191" s="19" t="n">
        <f aca="false">MIN(V191,MAX(0,S191-(T191+U191)))</f>
        <v>0</v>
      </c>
      <c r="AD191" s="19" t="n">
        <f aca="false">MIN(W191,MAX(0,S191-(T191+U191+V191)))</f>
        <v>0</v>
      </c>
      <c r="AE191" s="19" t="n">
        <f aca="false">MIN(X191,MAX(0,S191-(T191+U191+V191+W191)))</f>
        <v>0.310499287128965</v>
      </c>
      <c r="AF191" s="19" t="n">
        <f aca="false">MIN(Y191,MAX(0,S191-(T191+U191+V191+W191+X191)))</f>
        <v>0</v>
      </c>
      <c r="AG191" s="19" t="n">
        <f aca="false">MIN(Z191,MAX(0,S191-(T191+U191+V191+W191+X191+Y191)))</f>
        <v>0</v>
      </c>
      <c r="AH191" s="19" t="n">
        <f aca="false">T191-AA191</f>
        <v>0</v>
      </c>
      <c r="AI191" s="19" t="n">
        <f aca="false">U191-AB191</f>
        <v>0</v>
      </c>
      <c r="AJ191" s="19" t="n">
        <f aca="false">V191-AC191</f>
        <v>0</v>
      </c>
      <c r="AK191" s="19" t="n">
        <f aca="false">W191-AD191</f>
        <v>0</v>
      </c>
      <c r="AL191" s="19" t="n">
        <f aca="false">X191-AE191</f>
        <v>3.48022740486046</v>
      </c>
      <c r="AM191" s="19" t="n">
        <f aca="false">Y191-AF191</f>
        <v>7</v>
      </c>
      <c r="AN191" s="19" t="n">
        <f aca="false">Z191-AG191</f>
        <v>7</v>
      </c>
      <c r="AO191" s="19" t="n">
        <f aca="false">M191-Q191</f>
        <v>0</v>
      </c>
      <c r="AP191" s="19" t="n">
        <f aca="false">MIN(AH191,MAX(0,AO191-(AI191+AJ191+AK191+AL191+AM191+AN191)))</f>
        <v>0</v>
      </c>
      <c r="AQ191" s="19" t="n">
        <f aca="false">MIN(AI191,MAX(0,AO191-(AJ191+AK191+AL191+AM191+AN191)))</f>
        <v>0</v>
      </c>
      <c r="AR191" s="19" t="n">
        <f aca="false">MIN(AJ191,MAX(0,AO191-(AK191+AL191+AM191+AN191)))</f>
        <v>0</v>
      </c>
      <c r="AS191" s="19" t="n">
        <f aca="false">MIN(AK191,MAX(0,AO191-(AL191+AM191+AN191)))</f>
        <v>0</v>
      </c>
      <c r="AT191" s="19" t="n">
        <f aca="false">MIN(AL191,MAX(0,AO191-(AM191+AN191)))</f>
        <v>0</v>
      </c>
      <c r="AU191" s="19" t="n">
        <f aca="false">MIN(AM191,MAX(0,AO191-(AN191)))</f>
        <v>0</v>
      </c>
      <c r="AV191" s="19" t="n">
        <f aca="false">MIN(AN191,MAX(0,AO191-(0)))</f>
        <v>0</v>
      </c>
      <c r="AW191" s="19" t="n">
        <f aca="false">AH191-AP191</f>
        <v>0</v>
      </c>
      <c r="AX191" s="19" t="n">
        <f aca="false">AI191-AQ191</f>
        <v>0</v>
      </c>
      <c r="AY191" s="19" t="n">
        <f aca="false">AJ191-AR191</f>
        <v>0</v>
      </c>
      <c r="AZ191" s="19" t="n">
        <f aca="false">AK191-AS191</f>
        <v>0</v>
      </c>
      <c r="BA191" s="19" t="n">
        <f aca="false">AL191-AT191</f>
        <v>3.48022740486046</v>
      </c>
      <c r="BB191" s="19" t="n">
        <f aca="false">AM191-AU191</f>
        <v>7</v>
      </c>
      <c r="BC191" s="19" t="n">
        <f aca="false">AN191-AV191</f>
        <v>7</v>
      </c>
    </row>
    <row r="192" customFormat="false" ht="15" hidden="false" customHeight="false" outlineLevel="0" collapsed="false">
      <c r="B192" s="18" t="n">
        <v>188</v>
      </c>
      <c r="C192" s="18" t="n">
        <f aca="false">RM_TERM-B192+1</f>
        <v>173</v>
      </c>
      <c r="D192" s="19" t="n">
        <f aca="false">K191</f>
        <v>17.4802274048603</v>
      </c>
      <c r="E192" s="19" t="n">
        <f aca="false">D192*(1-(1-RM_CDR)^(1/12))</f>
        <v>0.0146340506156283</v>
      </c>
      <c r="F192" s="19" t="n">
        <f aca="false">D192-E192</f>
        <v>17.4655933542447</v>
      </c>
      <c r="G192" s="19" t="n">
        <f aca="false">IF(F192&gt;0,F192*(RM_WAC/12)/(1-(1+RM_WAC/12)^(-C192)),0)</f>
        <v>0.164490974843005</v>
      </c>
      <c r="H192" s="19" t="n">
        <f aca="false">F192*RM_WAC/12</f>
        <v>0.107704492351176</v>
      </c>
      <c r="I192" s="19" t="n">
        <f aca="false">G192-H192+IF(C192&lt;=1,(F192-(G192-H192)-J192),0)</f>
        <v>0.0567864824918297</v>
      </c>
      <c r="J192" s="19" t="n">
        <f aca="false">(F192-(G192-H192))*(1-(1-RM_CPR)^(1/12))</f>
        <v>0.234182347578679</v>
      </c>
      <c r="K192" s="19" t="n">
        <f aca="false">IF(C192&lt;=1,0,(F192-(G192-H192)-J192))</f>
        <v>17.1746245241742</v>
      </c>
      <c r="L192" s="19" t="n">
        <f aca="false">E192*(1-RM_SEV)</f>
        <v>0.0102438354309398</v>
      </c>
      <c r="M192" s="19" t="n">
        <f aca="false">E192-L192</f>
        <v>0.00439021518468849</v>
      </c>
      <c r="N192" s="19" t="n">
        <f aca="false">H192-D192*(RM_SERV+RM_TR)/12</f>
        <v>0.103917109746789</v>
      </c>
      <c r="O192" s="19" t="n">
        <f aca="false">T192*RM_A1_CP/12+U192*RM_A2_CP/12+V192*RM_A3_CP/12+W192*RM_M1_CP/12+X192*RM_B1_CP/12+Y192*RM_B2_CP/12+Z192*RM_B3_CP/12</f>
        <v>0.0684180879470445</v>
      </c>
      <c r="P192" s="19" t="n">
        <f aca="false">MAX(0,N192-O192)</f>
        <v>0.0354990217997447</v>
      </c>
      <c r="Q192" s="19" t="n">
        <f aca="false">MIN(P192,M192)</f>
        <v>0.00439021518468849</v>
      </c>
      <c r="R192" s="19" t="n">
        <f aca="false">P192-Q192</f>
        <v>0.0311088066150562</v>
      </c>
      <c r="S192" s="19" t="n">
        <f aca="false">I192+J192+L192+Q192</f>
        <v>0.305602880686137</v>
      </c>
      <c r="T192" s="19" t="n">
        <f aca="false">AW191</f>
        <v>0</v>
      </c>
      <c r="U192" s="19" t="n">
        <f aca="false">AX191</f>
        <v>0</v>
      </c>
      <c r="V192" s="19" t="n">
        <f aca="false">AY191</f>
        <v>0</v>
      </c>
      <c r="W192" s="19" t="n">
        <f aca="false">AZ191</f>
        <v>0</v>
      </c>
      <c r="X192" s="19" t="n">
        <f aca="false">BA191</f>
        <v>3.48022740486046</v>
      </c>
      <c r="Y192" s="19" t="n">
        <f aca="false">BB191</f>
        <v>7</v>
      </c>
      <c r="Z192" s="19" t="n">
        <f aca="false">BC191</f>
        <v>7</v>
      </c>
      <c r="AA192" s="19" t="n">
        <f aca="false">MIN(T192,MAX(0,S192-(0)))</f>
        <v>0</v>
      </c>
      <c r="AB192" s="19" t="n">
        <f aca="false">MIN(U192,MAX(0,S192-(T192)))</f>
        <v>0</v>
      </c>
      <c r="AC192" s="19" t="n">
        <f aca="false">MIN(V192,MAX(0,S192-(T192+U192)))</f>
        <v>0</v>
      </c>
      <c r="AD192" s="19" t="n">
        <f aca="false">MIN(W192,MAX(0,S192-(T192+U192+V192)))</f>
        <v>0</v>
      </c>
      <c r="AE192" s="19" t="n">
        <f aca="false">MIN(X192,MAX(0,S192-(T192+U192+V192+W192)))</f>
        <v>0.305602880686137</v>
      </c>
      <c r="AF192" s="19" t="n">
        <f aca="false">MIN(Y192,MAX(0,S192-(T192+U192+V192+W192+X192)))</f>
        <v>0</v>
      </c>
      <c r="AG192" s="19" t="n">
        <f aca="false">MIN(Z192,MAX(0,S192-(T192+U192+V192+W192+X192+Y192)))</f>
        <v>0</v>
      </c>
      <c r="AH192" s="19" t="n">
        <f aca="false">T192-AA192</f>
        <v>0</v>
      </c>
      <c r="AI192" s="19" t="n">
        <f aca="false">U192-AB192</f>
        <v>0</v>
      </c>
      <c r="AJ192" s="19" t="n">
        <f aca="false">V192-AC192</f>
        <v>0</v>
      </c>
      <c r="AK192" s="19" t="n">
        <f aca="false">W192-AD192</f>
        <v>0</v>
      </c>
      <c r="AL192" s="19" t="n">
        <f aca="false">X192-AE192</f>
        <v>3.17462452417432</v>
      </c>
      <c r="AM192" s="19" t="n">
        <f aca="false">Y192-AF192</f>
        <v>7</v>
      </c>
      <c r="AN192" s="19" t="n">
        <f aca="false">Z192-AG192</f>
        <v>7</v>
      </c>
      <c r="AO192" s="19" t="n">
        <f aca="false">M192-Q192</f>
        <v>0</v>
      </c>
      <c r="AP192" s="19" t="n">
        <f aca="false">MIN(AH192,MAX(0,AO192-(AI192+AJ192+AK192+AL192+AM192+AN192)))</f>
        <v>0</v>
      </c>
      <c r="AQ192" s="19" t="n">
        <f aca="false">MIN(AI192,MAX(0,AO192-(AJ192+AK192+AL192+AM192+AN192)))</f>
        <v>0</v>
      </c>
      <c r="AR192" s="19" t="n">
        <f aca="false">MIN(AJ192,MAX(0,AO192-(AK192+AL192+AM192+AN192)))</f>
        <v>0</v>
      </c>
      <c r="AS192" s="19" t="n">
        <f aca="false">MIN(AK192,MAX(0,AO192-(AL192+AM192+AN192)))</f>
        <v>0</v>
      </c>
      <c r="AT192" s="19" t="n">
        <f aca="false">MIN(AL192,MAX(0,AO192-(AM192+AN192)))</f>
        <v>0</v>
      </c>
      <c r="AU192" s="19" t="n">
        <f aca="false">MIN(AM192,MAX(0,AO192-(AN192)))</f>
        <v>0</v>
      </c>
      <c r="AV192" s="19" t="n">
        <f aca="false">MIN(AN192,MAX(0,AO192-(0)))</f>
        <v>0</v>
      </c>
      <c r="AW192" s="19" t="n">
        <f aca="false">AH192-AP192</f>
        <v>0</v>
      </c>
      <c r="AX192" s="19" t="n">
        <f aca="false">AI192-AQ192</f>
        <v>0</v>
      </c>
      <c r="AY192" s="19" t="n">
        <f aca="false">AJ192-AR192</f>
        <v>0</v>
      </c>
      <c r="AZ192" s="19" t="n">
        <f aca="false">AK192-AS192</f>
        <v>0</v>
      </c>
      <c r="BA192" s="19" t="n">
        <f aca="false">AL192-AT192</f>
        <v>3.17462452417432</v>
      </c>
      <c r="BB192" s="19" t="n">
        <f aca="false">AM192-AU192</f>
        <v>7</v>
      </c>
      <c r="BC192" s="19" t="n">
        <f aca="false">AN192-AV192</f>
        <v>7</v>
      </c>
    </row>
    <row r="193" customFormat="false" ht="15" hidden="false" customHeight="false" outlineLevel="0" collapsed="false">
      <c r="B193" s="18" t="n">
        <v>189</v>
      </c>
      <c r="C193" s="18" t="n">
        <f aca="false">RM_TERM-B193+1</f>
        <v>172</v>
      </c>
      <c r="D193" s="19" t="n">
        <f aca="false">K192</f>
        <v>17.1746245241742</v>
      </c>
      <c r="E193" s="19" t="n">
        <f aca="false">D193*(1-(1-RM_CDR)^(1/12))</f>
        <v>0.0143782068030358</v>
      </c>
      <c r="F193" s="19" t="n">
        <f aca="false">D193-E193</f>
        <v>17.1602463173711</v>
      </c>
      <c r="G193" s="19" t="n">
        <f aca="false">IF(F193&gt;0,F193*(RM_WAC/12)/(1-(1+RM_WAC/12)^(-C193)),0)</f>
        <v>0.1621423952879</v>
      </c>
      <c r="H193" s="19" t="n">
        <f aca="false">F193*RM_WAC/12</f>
        <v>0.105821518957122</v>
      </c>
      <c r="I193" s="19" t="n">
        <f aca="false">G193-H193+IF(C193&lt;=1,(F193-(G193-H193)-J193),0)</f>
        <v>0.0563208763307784</v>
      </c>
      <c r="J193" s="19" t="n">
        <f aca="false">(F193-(G193-H193))*(1-(1-RM_CPR)^(1/12))</f>
        <v>0.230081098727832</v>
      </c>
      <c r="K193" s="19" t="n">
        <f aca="false">IF(C193&lt;=1,0,(F193-(G193-H193)-J193))</f>
        <v>16.8738443423125</v>
      </c>
      <c r="L193" s="19" t="n">
        <f aca="false">E193*(1-RM_SEV)</f>
        <v>0.0100647447621251</v>
      </c>
      <c r="M193" s="19" t="n">
        <f aca="false">E193-L193</f>
        <v>0.00431346204091075</v>
      </c>
      <c r="N193" s="19" t="n">
        <f aca="false">H193-D193*(RM_SERV+RM_TR)/12</f>
        <v>0.102100350310218</v>
      </c>
      <c r="O193" s="19" t="n">
        <f aca="false">T193*RM_A1_CP/12+U193*RM_A2_CP/12+V193*RM_A3_CP/12+W193*RM_M1_CP/12+X193*RM_B1_CP/12+Y193*RM_B2_CP/12+Z193*RM_B3_CP/12</f>
        <v>0.0665080699427562</v>
      </c>
      <c r="P193" s="19" t="n">
        <f aca="false">MAX(0,N193-O193)</f>
        <v>0.0355922803674615</v>
      </c>
      <c r="Q193" s="19" t="n">
        <f aca="false">MIN(P193,M193)</f>
        <v>0.00431346204091075</v>
      </c>
      <c r="R193" s="19" t="n">
        <f aca="false">P193-Q193</f>
        <v>0.0312788183265507</v>
      </c>
      <c r="S193" s="19" t="n">
        <f aca="false">I193+J193+L193+Q193</f>
        <v>0.300780181861646</v>
      </c>
      <c r="T193" s="19" t="n">
        <f aca="false">AW192</f>
        <v>0</v>
      </c>
      <c r="U193" s="19" t="n">
        <f aca="false">AX192</f>
        <v>0</v>
      </c>
      <c r="V193" s="19" t="n">
        <f aca="false">AY192</f>
        <v>0</v>
      </c>
      <c r="W193" s="19" t="n">
        <f aca="false">AZ192</f>
        <v>0</v>
      </c>
      <c r="X193" s="19" t="n">
        <f aca="false">BA192</f>
        <v>3.17462452417432</v>
      </c>
      <c r="Y193" s="19" t="n">
        <f aca="false">BB192</f>
        <v>7</v>
      </c>
      <c r="Z193" s="19" t="n">
        <f aca="false">BC192</f>
        <v>7</v>
      </c>
      <c r="AA193" s="19" t="n">
        <f aca="false">MIN(T193,MAX(0,S193-(0)))</f>
        <v>0</v>
      </c>
      <c r="AB193" s="19" t="n">
        <f aca="false">MIN(U193,MAX(0,S193-(T193)))</f>
        <v>0</v>
      </c>
      <c r="AC193" s="19" t="n">
        <f aca="false">MIN(V193,MAX(0,S193-(T193+U193)))</f>
        <v>0</v>
      </c>
      <c r="AD193" s="19" t="n">
        <f aca="false">MIN(W193,MAX(0,S193-(T193+U193+V193)))</f>
        <v>0</v>
      </c>
      <c r="AE193" s="19" t="n">
        <f aca="false">MIN(X193,MAX(0,S193-(T193+U193+V193+W193)))</f>
        <v>0.300780181861646</v>
      </c>
      <c r="AF193" s="19" t="n">
        <f aca="false">MIN(Y193,MAX(0,S193-(T193+U193+V193+W193+X193)))</f>
        <v>0</v>
      </c>
      <c r="AG193" s="19" t="n">
        <f aca="false">MIN(Z193,MAX(0,S193-(T193+U193+V193+W193+X193+Y193)))</f>
        <v>0</v>
      </c>
      <c r="AH193" s="19" t="n">
        <f aca="false">T193-AA193</f>
        <v>0</v>
      </c>
      <c r="AI193" s="19" t="n">
        <f aca="false">U193-AB193</f>
        <v>0</v>
      </c>
      <c r="AJ193" s="19" t="n">
        <f aca="false">V193-AC193</f>
        <v>0</v>
      </c>
      <c r="AK193" s="19" t="n">
        <f aca="false">W193-AD193</f>
        <v>0</v>
      </c>
      <c r="AL193" s="19" t="n">
        <f aca="false">X193-AE193</f>
        <v>2.87384434231268</v>
      </c>
      <c r="AM193" s="19" t="n">
        <f aca="false">Y193-AF193</f>
        <v>7</v>
      </c>
      <c r="AN193" s="19" t="n">
        <f aca="false">Z193-AG193</f>
        <v>7</v>
      </c>
      <c r="AO193" s="19" t="n">
        <f aca="false">M193-Q193</f>
        <v>0</v>
      </c>
      <c r="AP193" s="19" t="n">
        <f aca="false">MIN(AH193,MAX(0,AO193-(AI193+AJ193+AK193+AL193+AM193+AN193)))</f>
        <v>0</v>
      </c>
      <c r="AQ193" s="19" t="n">
        <f aca="false">MIN(AI193,MAX(0,AO193-(AJ193+AK193+AL193+AM193+AN193)))</f>
        <v>0</v>
      </c>
      <c r="AR193" s="19" t="n">
        <f aca="false">MIN(AJ193,MAX(0,AO193-(AK193+AL193+AM193+AN193)))</f>
        <v>0</v>
      </c>
      <c r="AS193" s="19" t="n">
        <f aca="false">MIN(AK193,MAX(0,AO193-(AL193+AM193+AN193)))</f>
        <v>0</v>
      </c>
      <c r="AT193" s="19" t="n">
        <f aca="false">MIN(AL193,MAX(0,AO193-(AM193+AN193)))</f>
        <v>0</v>
      </c>
      <c r="AU193" s="19" t="n">
        <f aca="false">MIN(AM193,MAX(0,AO193-(AN193)))</f>
        <v>0</v>
      </c>
      <c r="AV193" s="19" t="n">
        <f aca="false">MIN(AN193,MAX(0,AO193-(0)))</f>
        <v>0</v>
      </c>
      <c r="AW193" s="19" t="n">
        <f aca="false">AH193-AP193</f>
        <v>0</v>
      </c>
      <c r="AX193" s="19" t="n">
        <f aca="false">AI193-AQ193</f>
        <v>0</v>
      </c>
      <c r="AY193" s="19" t="n">
        <f aca="false">AJ193-AR193</f>
        <v>0</v>
      </c>
      <c r="AZ193" s="19" t="n">
        <f aca="false">AK193-AS193</f>
        <v>0</v>
      </c>
      <c r="BA193" s="19" t="n">
        <f aca="false">AL193-AT193</f>
        <v>2.87384434231268</v>
      </c>
      <c r="BB193" s="19" t="n">
        <f aca="false">AM193-AU193</f>
        <v>7</v>
      </c>
      <c r="BC193" s="19" t="n">
        <f aca="false">AN193-AV193</f>
        <v>7</v>
      </c>
    </row>
    <row r="194" customFormat="false" ht="15" hidden="false" customHeight="false" outlineLevel="0" collapsed="false">
      <c r="B194" s="18" t="n">
        <v>190</v>
      </c>
      <c r="C194" s="18" t="n">
        <f aca="false">RM_TERM-B194+1</f>
        <v>171</v>
      </c>
      <c r="D194" s="19" t="n">
        <f aca="false">K193</f>
        <v>16.8738443423125</v>
      </c>
      <c r="E194" s="19" t="n">
        <f aca="false">D194*(1-(1-RM_CDR)^(1/12))</f>
        <v>0.0141264004447091</v>
      </c>
      <c r="F194" s="19" t="n">
        <f aca="false">D194-E194</f>
        <v>16.8597179418678</v>
      </c>
      <c r="G194" s="19" t="n">
        <f aca="false">IF(F194&gt;0,F194*(RM_WAC/12)/(1-(1+RM_WAC/12)^(-C194)),0)</f>
        <v>0.159827348429236</v>
      </c>
      <c r="H194" s="19" t="n">
        <f aca="false">F194*RM_WAC/12</f>
        <v>0.103968260641518</v>
      </c>
      <c r="I194" s="19" t="n">
        <f aca="false">G194-H194+IF(C194&lt;=1,(F194-(G194-H194)-J194),0)</f>
        <v>0.0558590877877182</v>
      </c>
      <c r="J194" s="19" t="n">
        <f aca="false">(F194-(G194-H194))*(1-(1-RM_CPR)^(1/12))</f>
        <v>0.22604461890001</v>
      </c>
      <c r="K194" s="19" t="n">
        <f aca="false">IF(C194&lt;=1,0,(F194-(G194-H194)-J194))</f>
        <v>16.5778142351801</v>
      </c>
      <c r="L194" s="19" t="n">
        <f aca="false">E194*(1-RM_SEV)</f>
        <v>0.00988848031129637</v>
      </c>
      <c r="M194" s="19" t="n">
        <f aca="false">E194-L194</f>
        <v>0.00423792013341273</v>
      </c>
      <c r="N194" s="19" t="n">
        <f aca="false">H194-D194*(RM_SERV+RM_TR)/12</f>
        <v>0.100312261034017</v>
      </c>
      <c r="O194" s="19" t="n">
        <f aca="false">T194*RM_A1_CP/12+U194*RM_A2_CP/12+V194*RM_A3_CP/12+W194*RM_M1_CP/12+X194*RM_B1_CP/12+Y194*RM_B2_CP/12+Z194*RM_B3_CP/12</f>
        <v>0.0646281938061209</v>
      </c>
      <c r="P194" s="19" t="n">
        <f aca="false">MAX(0,N194-O194)</f>
        <v>0.0356840672278963</v>
      </c>
      <c r="Q194" s="19" t="n">
        <f aca="false">MIN(P194,M194)</f>
        <v>0.00423792013341273</v>
      </c>
      <c r="R194" s="19" t="n">
        <f aca="false">P194-Q194</f>
        <v>0.0314461470944836</v>
      </c>
      <c r="S194" s="19" t="n">
        <f aca="false">I194+J194+L194+Q194</f>
        <v>0.296030107132437</v>
      </c>
      <c r="T194" s="19" t="n">
        <f aca="false">AW193</f>
        <v>0</v>
      </c>
      <c r="U194" s="19" t="n">
        <f aca="false">AX193</f>
        <v>0</v>
      </c>
      <c r="V194" s="19" t="n">
        <f aca="false">AY193</f>
        <v>0</v>
      </c>
      <c r="W194" s="19" t="n">
        <f aca="false">AZ193</f>
        <v>0</v>
      </c>
      <c r="X194" s="19" t="n">
        <f aca="false">BA193</f>
        <v>2.87384434231268</v>
      </c>
      <c r="Y194" s="19" t="n">
        <f aca="false">BB193</f>
        <v>7</v>
      </c>
      <c r="Z194" s="19" t="n">
        <f aca="false">BC193</f>
        <v>7</v>
      </c>
      <c r="AA194" s="19" t="n">
        <f aca="false">MIN(T194,MAX(0,S194-(0)))</f>
        <v>0</v>
      </c>
      <c r="AB194" s="19" t="n">
        <f aca="false">MIN(U194,MAX(0,S194-(T194)))</f>
        <v>0</v>
      </c>
      <c r="AC194" s="19" t="n">
        <f aca="false">MIN(V194,MAX(0,S194-(T194+U194)))</f>
        <v>0</v>
      </c>
      <c r="AD194" s="19" t="n">
        <f aca="false">MIN(W194,MAX(0,S194-(T194+U194+V194)))</f>
        <v>0</v>
      </c>
      <c r="AE194" s="19" t="n">
        <f aca="false">MIN(X194,MAX(0,S194-(T194+U194+V194+W194)))</f>
        <v>0.296030107132437</v>
      </c>
      <c r="AF194" s="19" t="n">
        <f aca="false">MIN(Y194,MAX(0,S194-(T194+U194+V194+W194+X194)))</f>
        <v>0</v>
      </c>
      <c r="AG194" s="19" t="n">
        <f aca="false">MIN(Z194,MAX(0,S194-(T194+U194+V194+W194+X194+Y194)))</f>
        <v>0</v>
      </c>
      <c r="AH194" s="19" t="n">
        <f aca="false">T194-AA194</f>
        <v>0</v>
      </c>
      <c r="AI194" s="19" t="n">
        <f aca="false">U194-AB194</f>
        <v>0</v>
      </c>
      <c r="AJ194" s="19" t="n">
        <f aca="false">V194-AC194</f>
        <v>0</v>
      </c>
      <c r="AK194" s="19" t="n">
        <f aca="false">W194-AD194</f>
        <v>0</v>
      </c>
      <c r="AL194" s="19" t="n">
        <f aca="false">X194-AE194</f>
        <v>2.57781423518024</v>
      </c>
      <c r="AM194" s="19" t="n">
        <f aca="false">Y194-AF194</f>
        <v>7</v>
      </c>
      <c r="AN194" s="19" t="n">
        <f aca="false">Z194-AG194</f>
        <v>7</v>
      </c>
      <c r="AO194" s="19" t="n">
        <f aca="false">M194-Q194</f>
        <v>0</v>
      </c>
      <c r="AP194" s="19" t="n">
        <f aca="false">MIN(AH194,MAX(0,AO194-(AI194+AJ194+AK194+AL194+AM194+AN194)))</f>
        <v>0</v>
      </c>
      <c r="AQ194" s="19" t="n">
        <f aca="false">MIN(AI194,MAX(0,AO194-(AJ194+AK194+AL194+AM194+AN194)))</f>
        <v>0</v>
      </c>
      <c r="AR194" s="19" t="n">
        <f aca="false">MIN(AJ194,MAX(0,AO194-(AK194+AL194+AM194+AN194)))</f>
        <v>0</v>
      </c>
      <c r="AS194" s="19" t="n">
        <f aca="false">MIN(AK194,MAX(0,AO194-(AL194+AM194+AN194)))</f>
        <v>0</v>
      </c>
      <c r="AT194" s="19" t="n">
        <f aca="false">MIN(AL194,MAX(0,AO194-(AM194+AN194)))</f>
        <v>0</v>
      </c>
      <c r="AU194" s="19" t="n">
        <f aca="false">MIN(AM194,MAX(0,AO194-(AN194)))</f>
        <v>0</v>
      </c>
      <c r="AV194" s="19" t="n">
        <f aca="false">MIN(AN194,MAX(0,AO194-(0)))</f>
        <v>0</v>
      </c>
      <c r="AW194" s="19" t="n">
        <f aca="false">AH194-AP194</f>
        <v>0</v>
      </c>
      <c r="AX194" s="19" t="n">
        <f aca="false">AI194-AQ194</f>
        <v>0</v>
      </c>
      <c r="AY194" s="19" t="n">
        <f aca="false">AJ194-AR194</f>
        <v>0</v>
      </c>
      <c r="AZ194" s="19" t="n">
        <f aca="false">AK194-AS194</f>
        <v>0</v>
      </c>
      <c r="BA194" s="19" t="n">
        <f aca="false">AL194-AT194</f>
        <v>2.57781423518024</v>
      </c>
      <c r="BB194" s="19" t="n">
        <f aca="false">AM194-AU194</f>
        <v>7</v>
      </c>
      <c r="BC194" s="19" t="n">
        <f aca="false">AN194-AV194</f>
        <v>7</v>
      </c>
    </row>
    <row r="195" customFormat="false" ht="15" hidden="false" customHeight="false" outlineLevel="0" collapsed="false">
      <c r="B195" s="18" t="n">
        <v>191</v>
      </c>
      <c r="C195" s="18" t="n">
        <f aca="false">RM_TERM-B195+1</f>
        <v>170</v>
      </c>
      <c r="D195" s="19" t="n">
        <f aca="false">K194</f>
        <v>16.5778142351801</v>
      </c>
      <c r="E195" s="19" t="n">
        <f aca="false">D195*(1-(1-RM_CDR)^(1/12))</f>
        <v>0.0138785707413998</v>
      </c>
      <c r="F195" s="19" t="n">
        <f aca="false">D195-E195</f>
        <v>16.5639356644387</v>
      </c>
      <c r="G195" s="19" t="n">
        <f aca="false">IF(F195&gt;0,F195*(RM_WAC/12)/(1-(1+RM_WAC/12)^(-C195)),0)</f>
        <v>0.157545355491777</v>
      </c>
      <c r="H195" s="19" t="n">
        <f aca="false">F195*RM_WAC/12</f>
        <v>0.102144269930705</v>
      </c>
      <c r="I195" s="19" t="n">
        <f aca="false">G195-H195+IF(C195&lt;=1,(F195-(G195-H195)-J195),0)</f>
        <v>0.055401085561072</v>
      </c>
      <c r="J195" s="19" t="n">
        <f aca="false">(F195-(G195-H195))*(1-(1-RM_CPR)^(1/12))</f>
        <v>0.222071932398668</v>
      </c>
      <c r="K195" s="19" t="n">
        <f aca="false">IF(C195&lt;=1,0,(F195-(G195-H195)-J195))</f>
        <v>16.286462646479</v>
      </c>
      <c r="L195" s="19" t="n">
        <f aca="false">E195*(1-RM_SEV)</f>
        <v>0.00971499951897985</v>
      </c>
      <c r="M195" s="19" t="n">
        <f aca="false">E195-L195</f>
        <v>0.00416357122241993</v>
      </c>
      <c r="N195" s="19" t="n">
        <f aca="false">H195-D195*(RM_SERV+RM_TR)/12</f>
        <v>0.0985524101797496</v>
      </c>
      <c r="O195" s="19" t="n">
        <f aca="false">T195*RM_A1_CP/12+U195*RM_A2_CP/12+V195*RM_A3_CP/12+W195*RM_M1_CP/12+X195*RM_B1_CP/12+Y195*RM_B2_CP/12+Z195*RM_B3_CP/12</f>
        <v>0.0627780056365432</v>
      </c>
      <c r="P195" s="19" t="n">
        <f aca="false">MAX(0,N195-O195)</f>
        <v>0.0357744045432065</v>
      </c>
      <c r="Q195" s="19" t="n">
        <f aca="false">MIN(P195,M195)</f>
        <v>0.00416357122241993</v>
      </c>
      <c r="R195" s="19" t="n">
        <f aca="false">P195-Q195</f>
        <v>0.0316108333207865</v>
      </c>
      <c r="S195" s="19" t="n">
        <f aca="false">I195+J195+L195+Q195</f>
        <v>0.291351588701139</v>
      </c>
      <c r="T195" s="19" t="n">
        <f aca="false">AW194</f>
        <v>0</v>
      </c>
      <c r="U195" s="19" t="n">
        <f aca="false">AX194</f>
        <v>0</v>
      </c>
      <c r="V195" s="19" t="n">
        <f aca="false">AY194</f>
        <v>0</v>
      </c>
      <c r="W195" s="19" t="n">
        <f aca="false">AZ194</f>
        <v>0</v>
      </c>
      <c r="X195" s="19" t="n">
        <f aca="false">BA194</f>
        <v>2.57781423518024</v>
      </c>
      <c r="Y195" s="19" t="n">
        <f aca="false">BB194</f>
        <v>7</v>
      </c>
      <c r="Z195" s="19" t="n">
        <f aca="false">BC194</f>
        <v>7</v>
      </c>
      <c r="AA195" s="19" t="n">
        <f aca="false">MIN(T195,MAX(0,S195-(0)))</f>
        <v>0</v>
      </c>
      <c r="AB195" s="19" t="n">
        <f aca="false">MIN(U195,MAX(0,S195-(T195)))</f>
        <v>0</v>
      </c>
      <c r="AC195" s="19" t="n">
        <f aca="false">MIN(V195,MAX(0,S195-(T195+U195)))</f>
        <v>0</v>
      </c>
      <c r="AD195" s="19" t="n">
        <f aca="false">MIN(W195,MAX(0,S195-(T195+U195+V195)))</f>
        <v>0</v>
      </c>
      <c r="AE195" s="19" t="n">
        <f aca="false">MIN(X195,MAX(0,S195-(T195+U195+V195+W195)))</f>
        <v>0.291351588701139</v>
      </c>
      <c r="AF195" s="19" t="n">
        <f aca="false">MIN(Y195,MAX(0,S195-(T195+U195+V195+W195+X195)))</f>
        <v>0</v>
      </c>
      <c r="AG195" s="19" t="n">
        <f aca="false">MIN(Z195,MAX(0,S195-(T195+U195+V195+W195+X195+Y195)))</f>
        <v>0</v>
      </c>
      <c r="AH195" s="19" t="n">
        <f aca="false">T195-AA195</f>
        <v>0</v>
      </c>
      <c r="AI195" s="19" t="n">
        <f aca="false">U195-AB195</f>
        <v>0</v>
      </c>
      <c r="AJ195" s="19" t="n">
        <f aca="false">V195-AC195</f>
        <v>0</v>
      </c>
      <c r="AK195" s="19" t="n">
        <f aca="false">W195-AD195</f>
        <v>0</v>
      </c>
      <c r="AL195" s="19" t="n">
        <f aca="false">X195-AE195</f>
        <v>2.2864626464791</v>
      </c>
      <c r="AM195" s="19" t="n">
        <f aca="false">Y195-AF195</f>
        <v>7</v>
      </c>
      <c r="AN195" s="19" t="n">
        <f aca="false">Z195-AG195</f>
        <v>7</v>
      </c>
      <c r="AO195" s="19" t="n">
        <f aca="false">M195-Q195</f>
        <v>0</v>
      </c>
      <c r="AP195" s="19" t="n">
        <f aca="false">MIN(AH195,MAX(0,AO195-(AI195+AJ195+AK195+AL195+AM195+AN195)))</f>
        <v>0</v>
      </c>
      <c r="AQ195" s="19" t="n">
        <f aca="false">MIN(AI195,MAX(0,AO195-(AJ195+AK195+AL195+AM195+AN195)))</f>
        <v>0</v>
      </c>
      <c r="AR195" s="19" t="n">
        <f aca="false">MIN(AJ195,MAX(0,AO195-(AK195+AL195+AM195+AN195)))</f>
        <v>0</v>
      </c>
      <c r="AS195" s="19" t="n">
        <f aca="false">MIN(AK195,MAX(0,AO195-(AL195+AM195+AN195)))</f>
        <v>0</v>
      </c>
      <c r="AT195" s="19" t="n">
        <f aca="false">MIN(AL195,MAX(0,AO195-(AM195+AN195)))</f>
        <v>0</v>
      </c>
      <c r="AU195" s="19" t="n">
        <f aca="false">MIN(AM195,MAX(0,AO195-(AN195)))</f>
        <v>0</v>
      </c>
      <c r="AV195" s="19" t="n">
        <f aca="false">MIN(AN195,MAX(0,AO195-(0)))</f>
        <v>0</v>
      </c>
      <c r="AW195" s="19" t="n">
        <f aca="false">AH195-AP195</f>
        <v>0</v>
      </c>
      <c r="AX195" s="19" t="n">
        <f aca="false">AI195-AQ195</f>
        <v>0</v>
      </c>
      <c r="AY195" s="19" t="n">
        <f aca="false">AJ195-AR195</f>
        <v>0</v>
      </c>
      <c r="AZ195" s="19" t="n">
        <f aca="false">AK195-AS195</f>
        <v>0</v>
      </c>
      <c r="BA195" s="19" t="n">
        <f aca="false">AL195-AT195</f>
        <v>2.2864626464791</v>
      </c>
      <c r="BB195" s="19" t="n">
        <f aca="false">AM195-AU195</f>
        <v>7</v>
      </c>
      <c r="BC195" s="19" t="n">
        <f aca="false">AN195-AV195</f>
        <v>7</v>
      </c>
    </row>
    <row r="196" customFormat="false" ht="15" hidden="false" customHeight="false" outlineLevel="0" collapsed="false">
      <c r="B196" s="18" t="n">
        <v>192</v>
      </c>
      <c r="C196" s="18" t="n">
        <f aca="false">RM_TERM-B196+1</f>
        <v>169</v>
      </c>
      <c r="D196" s="19" t="n">
        <f aca="false">K195</f>
        <v>16.286462646479</v>
      </c>
      <c r="E196" s="19" t="n">
        <f aca="false">D196*(1-(1-RM_CDR)^(1/12))</f>
        <v>0.0136346577877954</v>
      </c>
      <c r="F196" s="19" t="n">
        <f aca="false">D196-E196</f>
        <v>16.2728279886912</v>
      </c>
      <c r="G196" s="19" t="n">
        <f aca="false">IF(F196&gt;0,F196*(RM_WAC/12)/(1-(1+RM_WAC/12)^(-C196)),0)</f>
        <v>0.155295944536174</v>
      </c>
      <c r="H196" s="19" t="n">
        <f aca="false">F196*RM_WAC/12</f>
        <v>0.100349105930262</v>
      </c>
      <c r="I196" s="19" t="n">
        <f aca="false">G196-H196+IF(C196&lt;=1,(F196-(G196-H196)-J196),0)</f>
        <v>0.054946838605912</v>
      </c>
      <c r="J196" s="19" t="n">
        <f aca="false">(F196-(G196-H196))*(1-(1-RM_CPR)^(1/12))</f>
        <v>0.218162077875735</v>
      </c>
      <c r="K196" s="19" t="n">
        <f aca="false">IF(C196&lt;=1,0,(F196-(G196-H196)-J196))</f>
        <v>15.9997190722095</v>
      </c>
      <c r="L196" s="19" t="n">
        <f aca="false">E196*(1-RM_SEV)</f>
        <v>0.00954426045145676</v>
      </c>
      <c r="M196" s="19" t="n">
        <f aca="false">E196-L196</f>
        <v>0.00409039733633861</v>
      </c>
      <c r="N196" s="19" t="n">
        <f aca="false">H196-D196*(RM_SERV+RM_TR)/12</f>
        <v>0.0968203723568584</v>
      </c>
      <c r="O196" s="19" t="n">
        <f aca="false">T196*RM_A1_CP/12+U196*RM_A2_CP/12+V196*RM_A3_CP/12+W196*RM_M1_CP/12+X196*RM_B1_CP/12+Y196*RM_B2_CP/12+Z196*RM_B3_CP/12</f>
        <v>0.060957058207161</v>
      </c>
      <c r="P196" s="19" t="n">
        <f aca="false">MAX(0,N196-O196)</f>
        <v>0.0358633141496974</v>
      </c>
      <c r="Q196" s="19" t="n">
        <f aca="false">MIN(P196,M196)</f>
        <v>0.00409039733633861</v>
      </c>
      <c r="R196" s="19" t="n">
        <f aca="false">P196-Q196</f>
        <v>0.0317729168133588</v>
      </c>
      <c r="S196" s="19" t="n">
        <f aca="false">I196+J196+L196+Q196</f>
        <v>0.286743574269442</v>
      </c>
      <c r="T196" s="19" t="n">
        <f aca="false">AW195</f>
        <v>0</v>
      </c>
      <c r="U196" s="19" t="n">
        <f aca="false">AX195</f>
        <v>0</v>
      </c>
      <c r="V196" s="19" t="n">
        <f aca="false">AY195</f>
        <v>0</v>
      </c>
      <c r="W196" s="19" t="n">
        <f aca="false">AZ195</f>
        <v>0</v>
      </c>
      <c r="X196" s="19" t="n">
        <f aca="false">BA195</f>
        <v>2.2864626464791</v>
      </c>
      <c r="Y196" s="19" t="n">
        <f aca="false">BB195</f>
        <v>7</v>
      </c>
      <c r="Z196" s="19" t="n">
        <f aca="false">BC195</f>
        <v>7</v>
      </c>
      <c r="AA196" s="19" t="n">
        <f aca="false">MIN(T196,MAX(0,S196-(0)))</f>
        <v>0</v>
      </c>
      <c r="AB196" s="19" t="n">
        <f aca="false">MIN(U196,MAX(0,S196-(T196)))</f>
        <v>0</v>
      </c>
      <c r="AC196" s="19" t="n">
        <f aca="false">MIN(V196,MAX(0,S196-(T196+U196)))</f>
        <v>0</v>
      </c>
      <c r="AD196" s="19" t="n">
        <f aca="false">MIN(W196,MAX(0,S196-(T196+U196+V196)))</f>
        <v>0</v>
      </c>
      <c r="AE196" s="19" t="n">
        <f aca="false">MIN(X196,MAX(0,S196-(T196+U196+V196+W196)))</f>
        <v>0.286743574269442</v>
      </c>
      <c r="AF196" s="19" t="n">
        <f aca="false">MIN(Y196,MAX(0,S196-(T196+U196+V196+W196+X196)))</f>
        <v>0</v>
      </c>
      <c r="AG196" s="19" t="n">
        <f aca="false">MIN(Z196,MAX(0,S196-(T196+U196+V196+W196+X196+Y196)))</f>
        <v>0</v>
      </c>
      <c r="AH196" s="19" t="n">
        <f aca="false">T196-AA196</f>
        <v>0</v>
      </c>
      <c r="AI196" s="19" t="n">
        <f aca="false">U196-AB196</f>
        <v>0</v>
      </c>
      <c r="AJ196" s="19" t="n">
        <f aca="false">V196-AC196</f>
        <v>0</v>
      </c>
      <c r="AK196" s="19" t="n">
        <f aca="false">W196-AD196</f>
        <v>0</v>
      </c>
      <c r="AL196" s="19" t="n">
        <f aca="false">X196-AE196</f>
        <v>1.99971907220966</v>
      </c>
      <c r="AM196" s="19" t="n">
        <f aca="false">Y196-AF196</f>
        <v>7</v>
      </c>
      <c r="AN196" s="19" t="n">
        <f aca="false">Z196-AG196</f>
        <v>7</v>
      </c>
      <c r="AO196" s="19" t="n">
        <f aca="false">M196-Q196</f>
        <v>0</v>
      </c>
      <c r="AP196" s="19" t="n">
        <f aca="false">MIN(AH196,MAX(0,AO196-(AI196+AJ196+AK196+AL196+AM196+AN196)))</f>
        <v>0</v>
      </c>
      <c r="AQ196" s="19" t="n">
        <f aca="false">MIN(AI196,MAX(0,AO196-(AJ196+AK196+AL196+AM196+AN196)))</f>
        <v>0</v>
      </c>
      <c r="AR196" s="19" t="n">
        <f aca="false">MIN(AJ196,MAX(0,AO196-(AK196+AL196+AM196+AN196)))</f>
        <v>0</v>
      </c>
      <c r="AS196" s="19" t="n">
        <f aca="false">MIN(AK196,MAX(0,AO196-(AL196+AM196+AN196)))</f>
        <v>0</v>
      </c>
      <c r="AT196" s="19" t="n">
        <f aca="false">MIN(AL196,MAX(0,AO196-(AM196+AN196)))</f>
        <v>0</v>
      </c>
      <c r="AU196" s="19" t="n">
        <f aca="false">MIN(AM196,MAX(0,AO196-(AN196)))</f>
        <v>0</v>
      </c>
      <c r="AV196" s="19" t="n">
        <f aca="false">MIN(AN196,MAX(0,AO196-(0)))</f>
        <v>0</v>
      </c>
      <c r="AW196" s="19" t="n">
        <f aca="false">AH196-AP196</f>
        <v>0</v>
      </c>
      <c r="AX196" s="19" t="n">
        <f aca="false">AI196-AQ196</f>
        <v>0</v>
      </c>
      <c r="AY196" s="19" t="n">
        <f aca="false">AJ196-AR196</f>
        <v>0</v>
      </c>
      <c r="AZ196" s="19" t="n">
        <f aca="false">AK196-AS196</f>
        <v>0</v>
      </c>
      <c r="BA196" s="19" t="n">
        <f aca="false">AL196-AT196</f>
        <v>1.99971907220966</v>
      </c>
      <c r="BB196" s="19" t="n">
        <f aca="false">AM196-AU196</f>
        <v>7</v>
      </c>
      <c r="BC196" s="19" t="n">
        <f aca="false">AN196-AV196</f>
        <v>7</v>
      </c>
    </row>
    <row r="197" customFormat="false" ht="15" hidden="false" customHeight="false" outlineLevel="0" collapsed="false">
      <c r="B197" s="18" t="n">
        <v>193</v>
      </c>
      <c r="C197" s="18" t="n">
        <f aca="false">RM_TERM-B197+1</f>
        <v>168</v>
      </c>
      <c r="D197" s="19" t="n">
        <f aca="false">K196</f>
        <v>15.9997190722095</v>
      </c>
      <c r="E197" s="19" t="n">
        <f aca="false">D197*(1-(1-RM_CDR)^(1/12))</f>
        <v>0.0133946025595437</v>
      </c>
      <c r="F197" s="19" t="n">
        <f aca="false">D197-E197</f>
        <v>15.98632446965</v>
      </c>
      <c r="G197" s="19" t="n">
        <f aca="false">IF(F197&gt;0,F197*(RM_WAC/12)/(1-(1+RM_WAC/12)^(-C197)),0)</f>
        <v>0.153078650361363</v>
      </c>
      <c r="H197" s="19" t="n">
        <f aca="false">F197*RM_WAC/12</f>
        <v>0.0985823342295082</v>
      </c>
      <c r="I197" s="19" t="n">
        <f aca="false">G197-H197+IF(C197&lt;=1,(F197-(G197-H197)-J197),0)</f>
        <v>0.0544963161318552</v>
      </c>
      <c r="J197" s="19" t="n">
        <f aca="false">(F197-(G197-H197))*(1-(1-RM_CPR)^(1/12))</f>
        <v>0.214314108123327</v>
      </c>
      <c r="K197" s="19" t="n">
        <f aca="false">IF(C197&lt;=1,0,(F197-(G197-H197)-J197))</f>
        <v>15.7175140453948</v>
      </c>
      <c r="L197" s="19" t="n">
        <f aca="false">E197*(1-RM_SEV)</f>
        <v>0.00937622179168058</v>
      </c>
      <c r="M197" s="19" t="n">
        <f aca="false">E197-L197</f>
        <v>0.00401838076786311</v>
      </c>
      <c r="N197" s="19" t="n">
        <f aca="false">H197-D197*(RM_SERV+RM_TR)/12</f>
        <v>0.0951157284305295</v>
      </c>
      <c r="O197" s="19" t="n">
        <f aca="false">T197*RM_A1_CP/12+U197*RM_A2_CP/12+V197*RM_A3_CP/12+W197*RM_M1_CP/12+X197*RM_B1_CP/12+Y197*RM_B2_CP/12+Z197*RM_B3_CP/12</f>
        <v>0.059164910867977</v>
      </c>
      <c r="P197" s="19" t="n">
        <f aca="false">MAX(0,N197-O197)</f>
        <v>0.0359508175625524</v>
      </c>
      <c r="Q197" s="19" t="n">
        <f aca="false">MIN(P197,M197)</f>
        <v>0.00401838076786311</v>
      </c>
      <c r="R197" s="19" t="n">
        <f aca="false">P197-Q197</f>
        <v>0.0319324367946893</v>
      </c>
      <c r="S197" s="19" t="n">
        <f aca="false">I197+J197+L197+Q197</f>
        <v>0.282205026814726</v>
      </c>
      <c r="T197" s="19" t="n">
        <f aca="false">AW196</f>
        <v>0</v>
      </c>
      <c r="U197" s="19" t="n">
        <f aca="false">AX196</f>
        <v>0</v>
      </c>
      <c r="V197" s="19" t="n">
        <f aca="false">AY196</f>
        <v>0</v>
      </c>
      <c r="W197" s="19" t="n">
        <f aca="false">AZ196</f>
        <v>0</v>
      </c>
      <c r="X197" s="19" t="n">
        <f aca="false">BA196</f>
        <v>1.99971907220966</v>
      </c>
      <c r="Y197" s="19" t="n">
        <f aca="false">BB196</f>
        <v>7</v>
      </c>
      <c r="Z197" s="19" t="n">
        <f aca="false">BC196</f>
        <v>7</v>
      </c>
      <c r="AA197" s="19" t="n">
        <f aca="false">MIN(T197,MAX(0,S197-(0)))</f>
        <v>0</v>
      </c>
      <c r="AB197" s="19" t="n">
        <f aca="false">MIN(U197,MAX(0,S197-(T197)))</f>
        <v>0</v>
      </c>
      <c r="AC197" s="19" t="n">
        <f aca="false">MIN(V197,MAX(0,S197-(T197+U197)))</f>
        <v>0</v>
      </c>
      <c r="AD197" s="19" t="n">
        <f aca="false">MIN(W197,MAX(0,S197-(T197+U197+V197)))</f>
        <v>0</v>
      </c>
      <c r="AE197" s="19" t="n">
        <f aca="false">MIN(X197,MAX(0,S197-(T197+U197+V197+W197)))</f>
        <v>0.282205026814726</v>
      </c>
      <c r="AF197" s="19" t="n">
        <f aca="false">MIN(Y197,MAX(0,S197-(T197+U197+V197+W197+X197)))</f>
        <v>0</v>
      </c>
      <c r="AG197" s="19" t="n">
        <f aca="false">MIN(Z197,MAX(0,S197-(T197+U197+V197+W197+X197+Y197)))</f>
        <v>0</v>
      </c>
      <c r="AH197" s="19" t="n">
        <f aca="false">T197-AA197</f>
        <v>0</v>
      </c>
      <c r="AI197" s="19" t="n">
        <f aca="false">U197-AB197</f>
        <v>0</v>
      </c>
      <c r="AJ197" s="19" t="n">
        <f aca="false">V197-AC197</f>
        <v>0</v>
      </c>
      <c r="AK197" s="19" t="n">
        <f aca="false">W197-AD197</f>
        <v>0</v>
      </c>
      <c r="AL197" s="19" t="n">
        <f aca="false">X197-AE197</f>
        <v>1.71751404539493</v>
      </c>
      <c r="AM197" s="19" t="n">
        <f aca="false">Y197-AF197</f>
        <v>7</v>
      </c>
      <c r="AN197" s="19" t="n">
        <f aca="false">Z197-AG197</f>
        <v>7</v>
      </c>
      <c r="AO197" s="19" t="n">
        <f aca="false">M197-Q197</f>
        <v>0</v>
      </c>
      <c r="AP197" s="19" t="n">
        <f aca="false">MIN(AH197,MAX(0,AO197-(AI197+AJ197+AK197+AL197+AM197+AN197)))</f>
        <v>0</v>
      </c>
      <c r="AQ197" s="19" t="n">
        <f aca="false">MIN(AI197,MAX(0,AO197-(AJ197+AK197+AL197+AM197+AN197)))</f>
        <v>0</v>
      </c>
      <c r="AR197" s="19" t="n">
        <f aca="false">MIN(AJ197,MAX(0,AO197-(AK197+AL197+AM197+AN197)))</f>
        <v>0</v>
      </c>
      <c r="AS197" s="19" t="n">
        <f aca="false">MIN(AK197,MAX(0,AO197-(AL197+AM197+AN197)))</f>
        <v>0</v>
      </c>
      <c r="AT197" s="19" t="n">
        <f aca="false">MIN(AL197,MAX(0,AO197-(AM197+AN197)))</f>
        <v>0</v>
      </c>
      <c r="AU197" s="19" t="n">
        <f aca="false">MIN(AM197,MAX(0,AO197-(AN197)))</f>
        <v>0</v>
      </c>
      <c r="AV197" s="19" t="n">
        <f aca="false">MIN(AN197,MAX(0,AO197-(0)))</f>
        <v>0</v>
      </c>
      <c r="AW197" s="19" t="n">
        <f aca="false">AH197-AP197</f>
        <v>0</v>
      </c>
      <c r="AX197" s="19" t="n">
        <f aca="false">AI197-AQ197</f>
        <v>0</v>
      </c>
      <c r="AY197" s="19" t="n">
        <f aca="false">AJ197-AR197</f>
        <v>0</v>
      </c>
      <c r="AZ197" s="19" t="n">
        <f aca="false">AK197-AS197</f>
        <v>0</v>
      </c>
      <c r="BA197" s="19" t="n">
        <f aca="false">AL197-AT197</f>
        <v>1.71751404539493</v>
      </c>
      <c r="BB197" s="19" t="n">
        <f aca="false">AM197-AU197</f>
        <v>7</v>
      </c>
      <c r="BC197" s="19" t="n">
        <f aca="false">AN197-AV197</f>
        <v>7</v>
      </c>
    </row>
    <row r="198" customFormat="false" ht="15" hidden="false" customHeight="false" outlineLevel="0" collapsed="false">
      <c r="B198" s="18" t="n">
        <v>194</v>
      </c>
      <c r="C198" s="18" t="n">
        <f aca="false">RM_TERM-B198+1</f>
        <v>167</v>
      </c>
      <c r="D198" s="19" t="n">
        <f aca="false">K197</f>
        <v>15.7175140453948</v>
      </c>
      <c r="E198" s="19" t="n">
        <f aca="false">D198*(1-(1-RM_CDR)^(1/12))</f>
        <v>0.0131583469004644</v>
      </c>
      <c r="F198" s="19" t="n">
        <f aca="false">D198-E198</f>
        <v>15.7043556984943</v>
      </c>
      <c r="G198" s="19" t="n">
        <f aca="false">IF(F198&gt;0,F198*(RM_WAC/12)/(1-(1+RM_WAC/12)^(-C198)),0)</f>
        <v>0.150893014408358</v>
      </c>
      <c r="H198" s="19" t="n">
        <f aca="false">F198*RM_WAC/12</f>
        <v>0.0968435268073817</v>
      </c>
      <c r="I198" s="19" t="n">
        <f aca="false">G198-H198+IF(C198&lt;=1,(F198-(G198-H198)-J198),0)</f>
        <v>0.0540494876009766</v>
      </c>
      <c r="J198" s="19" t="n">
        <f aca="false">(F198-(G198-H198))*(1-(1-RM_CPR)^(1/12))</f>
        <v>0.21052708986846</v>
      </c>
      <c r="K198" s="19" t="n">
        <f aca="false">IF(C198&lt;=1,0,(F198-(G198-H198)-J198))</f>
        <v>15.4397791210249</v>
      </c>
      <c r="L198" s="19" t="n">
        <f aca="false">E198*(1-RM_SEV)</f>
        <v>0.00921084283032506</v>
      </c>
      <c r="M198" s="19" t="n">
        <f aca="false">E198-L198</f>
        <v>0.00394750407013931</v>
      </c>
      <c r="N198" s="19" t="n">
        <f aca="false">H198-D198*(RM_SERV+RM_TR)/12</f>
        <v>0.0934380654308795</v>
      </c>
      <c r="O198" s="19" t="n">
        <f aca="false">T198*RM_A1_CP/12+U198*RM_A2_CP/12+V198*RM_A3_CP/12+W198*RM_M1_CP/12+X198*RM_B1_CP/12+Y198*RM_B2_CP/12+Z198*RM_B3_CP/12</f>
        <v>0.057401129450385</v>
      </c>
      <c r="P198" s="19" t="n">
        <f aca="false">MAX(0,N198-O198)</f>
        <v>0.0360369359804945</v>
      </c>
      <c r="Q198" s="19" t="n">
        <f aca="false">MIN(P198,M198)</f>
        <v>0.00394750407013931</v>
      </c>
      <c r="R198" s="19" t="n">
        <f aca="false">P198-Q198</f>
        <v>0.0320894319103552</v>
      </c>
      <c r="S198" s="19" t="n">
        <f aca="false">I198+J198+L198+Q198</f>
        <v>0.277734924369901</v>
      </c>
      <c r="T198" s="19" t="n">
        <f aca="false">AW197</f>
        <v>0</v>
      </c>
      <c r="U198" s="19" t="n">
        <f aca="false">AX197</f>
        <v>0</v>
      </c>
      <c r="V198" s="19" t="n">
        <f aca="false">AY197</f>
        <v>0</v>
      </c>
      <c r="W198" s="19" t="n">
        <f aca="false">AZ197</f>
        <v>0</v>
      </c>
      <c r="X198" s="19" t="n">
        <f aca="false">BA197</f>
        <v>1.71751404539493</v>
      </c>
      <c r="Y198" s="19" t="n">
        <f aca="false">BB197</f>
        <v>7</v>
      </c>
      <c r="Z198" s="19" t="n">
        <f aca="false">BC197</f>
        <v>7</v>
      </c>
      <c r="AA198" s="19" t="n">
        <f aca="false">MIN(T198,MAX(0,S198-(0)))</f>
        <v>0</v>
      </c>
      <c r="AB198" s="19" t="n">
        <f aca="false">MIN(U198,MAX(0,S198-(T198)))</f>
        <v>0</v>
      </c>
      <c r="AC198" s="19" t="n">
        <f aca="false">MIN(V198,MAX(0,S198-(T198+U198)))</f>
        <v>0</v>
      </c>
      <c r="AD198" s="19" t="n">
        <f aca="false">MIN(W198,MAX(0,S198-(T198+U198+V198)))</f>
        <v>0</v>
      </c>
      <c r="AE198" s="19" t="n">
        <f aca="false">MIN(X198,MAX(0,S198-(T198+U198+V198+W198)))</f>
        <v>0.277734924369901</v>
      </c>
      <c r="AF198" s="19" t="n">
        <f aca="false">MIN(Y198,MAX(0,S198-(T198+U198+V198+W198+X198)))</f>
        <v>0</v>
      </c>
      <c r="AG198" s="19" t="n">
        <f aca="false">MIN(Z198,MAX(0,S198-(T198+U198+V198+W198+X198+Y198)))</f>
        <v>0</v>
      </c>
      <c r="AH198" s="19" t="n">
        <f aca="false">T198-AA198</f>
        <v>0</v>
      </c>
      <c r="AI198" s="19" t="n">
        <f aca="false">U198-AB198</f>
        <v>0</v>
      </c>
      <c r="AJ198" s="19" t="n">
        <f aca="false">V198-AC198</f>
        <v>0</v>
      </c>
      <c r="AK198" s="19" t="n">
        <f aca="false">W198-AD198</f>
        <v>0</v>
      </c>
      <c r="AL198" s="19" t="n">
        <f aca="false">X198-AE198</f>
        <v>1.43977912102503</v>
      </c>
      <c r="AM198" s="19" t="n">
        <f aca="false">Y198-AF198</f>
        <v>7</v>
      </c>
      <c r="AN198" s="19" t="n">
        <f aca="false">Z198-AG198</f>
        <v>7</v>
      </c>
      <c r="AO198" s="19" t="n">
        <f aca="false">M198-Q198</f>
        <v>0</v>
      </c>
      <c r="AP198" s="19" t="n">
        <f aca="false">MIN(AH198,MAX(0,AO198-(AI198+AJ198+AK198+AL198+AM198+AN198)))</f>
        <v>0</v>
      </c>
      <c r="AQ198" s="19" t="n">
        <f aca="false">MIN(AI198,MAX(0,AO198-(AJ198+AK198+AL198+AM198+AN198)))</f>
        <v>0</v>
      </c>
      <c r="AR198" s="19" t="n">
        <f aca="false">MIN(AJ198,MAX(0,AO198-(AK198+AL198+AM198+AN198)))</f>
        <v>0</v>
      </c>
      <c r="AS198" s="19" t="n">
        <f aca="false">MIN(AK198,MAX(0,AO198-(AL198+AM198+AN198)))</f>
        <v>0</v>
      </c>
      <c r="AT198" s="19" t="n">
        <f aca="false">MIN(AL198,MAX(0,AO198-(AM198+AN198)))</f>
        <v>0</v>
      </c>
      <c r="AU198" s="19" t="n">
        <f aca="false">MIN(AM198,MAX(0,AO198-(AN198)))</f>
        <v>0</v>
      </c>
      <c r="AV198" s="19" t="n">
        <f aca="false">MIN(AN198,MAX(0,AO198-(0)))</f>
        <v>0</v>
      </c>
      <c r="AW198" s="19" t="n">
        <f aca="false">AH198-AP198</f>
        <v>0</v>
      </c>
      <c r="AX198" s="19" t="n">
        <f aca="false">AI198-AQ198</f>
        <v>0</v>
      </c>
      <c r="AY198" s="19" t="n">
        <f aca="false">AJ198-AR198</f>
        <v>0</v>
      </c>
      <c r="AZ198" s="19" t="n">
        <f aca="false">AK198-AS198</f>
        <v>0</v>
      </c>
      <c r="BA198" s="19" t="n">
        <f aca="false">AL198-AT198</f>
        <v>1.43977912102503</v>
      </c>
      <c r="BB198" s="19" t="n">
        <f aca="false">AM198-AU198</f>
        <v>7</v>
      </c>
      <c r="BC198" s="19" t="n">
        <f aca="false">AN198-AV198</f>
        <v>7</v>
      </c>
    </row>
    <row r="199" customFormat="false" ht="15" hidden="false" customHeight="false" outlineLevel="0" collapsed="false">
      <c r="B199" s="18" t="n">
        <v>195</v>
      </c>
      <c r="C199" s="18" t="n">
        <f aca="false">RM_TERM-B199+1</f>
        <v>166</v>
      </c>
      <c r="D199" s="19" t="n">
        <f aca="false">K198</f>
        <v>15.4397791210249</v>
      </c>
      <c r="E199" s="19" t="n">
        <f aca="false">D199*(1-(1-RM_CDR)^(1/12))</f>
        <v>0.0129258335099448</v>
      </c>
      <c r="F199" s="19" t="n">
        <f aca="false">D199-E199</f>
        <v>15.4268532875149</v>
      </c>
      <c r="G199" s="19" t="n">
        <f aca="false">IF(F199&gt;0,F199*(RM_WAC/12)/(1-(1+RM_WAC/12)^(-C199)),0)</f>
        <v>0.148738584665414</v>
      </c>
      <c r="H199" s="19" t="n">
        <f aca="false">F199*RM_WAC/12</f>
        <v>0.0951322619396755</v>
      </c>
      <c r="I199" s="19" t="n">
        <f aca="false">G199-H199+IF(C199&lt;=1,(F199-(G199-H199)-J199),0)</f>
        <v>0.0536063227257389</v>
      </c>
      <c r="J199" s="19" t="n">
        <f aca="false">(F199-(G199-H199))*(1-(1-RM_CPR)^(1/12))</f>
        <v>0.206800103570719</v>
      </c>
      <c r="K199" s="19" t="n">
        <f aca="false">IF(C199&lt;=1,0,(F199-(G199-H199)-J199))</f>
        <v>15.1664468612185</v>
      </c>
      <c r="L199" s="19" t="n">
        <f aca="false">E199*(1-RM_SEV)</f>
        <v>0.00904808345696138</v>
      </c>
      <c r="M199" s="19" t="n">
        <f aca="false">E199-L199</f>
        <v>0.00387775005298345</v>
      </c>
      <c r="N199" s="19" t="n">
        <f aca="false">H199-D199*(RM_SERV+RM_TR)/12</f>
        <v>0.0917869764634535</v>
      </c>
      <c r="O199" s="19" t="n">
        <f aca="false">T199*RM_A1_CP/12+U199*RM_A2_CP/12+V199*RM_A3_CP/12+W199*RM_M1_CP/12+X199*RM_B1_CP/12+Y199*RM_B2_CP/12+Z199*RM_B3_CP/12</f>
        <v>0.0556652861730731</v>
      </c>
      <c r="P199" s="19" t="n">
        <f aca="false">MAX(0,N199-O199)</f>
        <v>0.0361216902903804</v>
      </c>
      <c r="Q199" s="19" t="n">
        <f aca="false">MIN(P199,M199)</f>
        <v>0.00387775005298345</v>
      </c>
      <c r="R199" s="19" t="n">
        <f aca="false">P199-Q199</f>
        <v>0.0322439402373969</v>
      </c>
      <c r="S199" s="19" t="n">
        <f aca="false">I199+J199+L199+Q199</f>
        <v>0.273332259806403</v>
      </c>
      <c r="T199" s="19" t="n">
        <f aca="false">AW198</f>
        <v>0</v>
      </c>
      <c r="U199" s="19" t="n">
        <f aca="false">AX198</f>
        <v>0</v>
      </c>
      <c r="V199" s="19" t="n">
        <f aca="false">AY198</f>
        <v>0</v>
      </c>
      <c r="W199" s="19" t="n">
        <f aca="false">AZ198</f>
        <v>0</v>
      </c>
      <c r="X199" s="19" t="n">
        <f aca="false">BA198</f>
        <v>1.43977912102503</v>
      </c>
      <c r="Y199" s="19" t="n">
        <f aca="false">BB198</f>
        <v>7</v>
      </c>
      <c r="Z199" s="19" t="n">
        <f aca="false">BC198</f>
        <v>7</v>
      </c>
      <c r="AA199" s="19" t="n">
        <f aca="false">MIN(T199,MAX(0,S199-(0)))</f>
        <v>0</v>
      </c>
      <c r="AB199" s="19" t="n">
        <f aca="false">MIN(U199,MAX(0,S199-(T199)))</f>
        <v>0</v>
      </c>
      <c r="AC199" s="19" t="n">
        <f aca="false">MIN(V199,MAX(0,S199-(T199+U199)))</f>
        <v>0</v>
      </c>
      <c r="AD199" s="19" t="n">
        <f aca="false">MIN(W199,MAX(0,S199-(T199+U199+V199)))</f>
        <v>0</v>
      </c>
      <c r="AE199" s="19" t="n">
        <f aca="false">MIN(X199,MAX(0,S199-(T199+U199+V199+W199)))</f>
        <v>0.273332259806403</v>
      </c>
      <c r="AF199" s="19" t="n">
        <f aca="false">MIN(Y199,MAX(0,S199-(T199+U199+V199+W199+X199)))</f>
        <v>0</v>
      </c>
      <c r="AG199" s="19" t="n">
        <f aca="false">MIN(Z199,MAX(0,S199-(T199+U199+V199+W199+X199+Y199)))</f>
        <v>0</v>
      </c>
      <c r="AH199" s="19" t="n">
        <f aca="false">T199-AA199</f>
        <v>0</v>
      </c>
      <c r="AI199" s="19" t="n">
        <f aca="false">U199-AB199</f>
        <v>0</v>
      </c>
      <c r="AJ199" s="19" t="n">
        <f aca="false">V199-AC199</f>
        <v>0</v>
      </c>
      <c r="AK199" s="19" t="n">
        <f aca="false">W199-AD199</f>
        <v>0</v>
      </c>
      <c r="AL199" s="19" t="n">
        <f aca="false">X199-AE199</f>
        <v>1.16644686121863</v>
      </c>
      <c r="AM199" s="19" t="n">
        <f aca="false">Y199-AF199</f>
        <v>7</v>
      </c>
      <c r="AN199" s="19" t="n">
        <f aca="false">Z199-AG199</f>
        <v>7</v>
      </c>
      <c r="AO199" s="19" t="n">
        <f aca="false">M199-Q199</f>
        <v>0</v>
      </c>
      <c r="AP199" s="19" t="n">
        <f aca="false">MIN(AH199,MAX(0,AO199-(AI199+AJ199+AK199+AL199+AM199+AN199)))</f>
        <v>0</v>
      </c>
      <c r="AQ199" s="19" t="n">
        <f aca="false">MIN(AI199,MAX(0,AO199-(AJ199+AK199+AL199+AM199+AN199)))</f>
        <v>0</v>
      </c>
      <c r="AR199" s="19" t="n">
        <f aca="false">MIN(AJ199,MAX(0,AO199-(AK199+AL199+AM199+AN199)))</f>
        <v>0</v>
      </c>
      <c r="AS199" s="19" t="n">
        <f aca="false">MIN(AK199,MAX(0,AO199-(AL199+AM199+AN199)))</f>
        <v>0</v>
      </c>
      <c r="AT199" s="19" t="n">
        <f aca="false">MIN(AL199,MAX(0,AO199-(AM199+AN199)))</f>
        <v>0</v>
      </c>
      <c r="AU199" s="19" t="n">
        <f aca="false">MIN(AM199,MAX(0,AO199-(AN199)))</f>
        <v>0</v>
      </c>
      <c r="AV199" s="19" t="n">
        <f aca="false">MIN(AN199,MAX(0,AO199-(0)))</f>
        <v>0</v>
      </c>
      <c r="AW199" s="19" t="n">
        <f aca="false">AH199-AP199</f>
        <v>0</v>
      </c>
      <c r="AX199" s="19" t="n">
        <f aca="false">AI199-AQ199</f>
        <v>0</v>
      </c>
      <c r="AY199" s="19" t="n">
        <f aca="false">AJ199-AR199</f>
        <v>0</v>
      </c>
      <c r="AZ199" s="19" t="n">
        <f aca="false">AK199-AS199</f>
        <v>0</v>
      </c>
      <c r="BA199" s="19" t="n">
        <f aca="false">AL199-AT199</f>
        <v>1.16644686121863</v>
      </c>
      <c r="BB199" s="19" t="n">
        <f aca="false">AM199-AU199</f>
        <v>7</v>
      </c>
      <c r="BC199" s="19" t="n">
        <f aca="false">AN199-AV199</f>
        <v>7</v>
      </c>
    </row>
    <row r="200" customFormat="false" ht="15" hidden="false" customHeight="false" outlineLevel="0" collapsed="false">
      <c r="B200" s="18" t="n">
        <v>196</v>
      </c>
      <c r="C200" s="18" t="n">
        <f aca="false">RM_TERM-B200+1</f>
        <v>165</v>
      </c>
      <c r="D200" s="19" t="n">
        <f aca="false">K199</f>
        <v>15.1664468612185</v>
      </c>
      <c r="E200" s="19" t="n">
        <f aca="false">D200*(1-(1-RM_CDR)^(1/12))</f>
        <v>0.0126970059305176</v>
      </c>
      <c r="F200" s="19" t="n">
        <f aca="false">D200-E200</f>
        <v>15.153749855288</v>
      </c>
      <c r="G200" s="19" t="n">
        <f aca="false">IF(F200&gt;0,F200*(RM_WAC/12)/(1-(1+RM_WAC/12)^(-C200)),0)</f>
        <v>0.146614915574549</v>
      </c>
      <c r="H200" s="19" t="n">
        <f aca="false">F200*RM_WAC/12</f>
        <v>0.0934481241076092</v>
      </c>
      <c r="I200" s="19" t="n">
        <f aca="false">G200-H200+IF(C200&lt;=1,(F200-(G200-H200)-J200),0)</f>
        <v>0.0531667914669399</v>
      </c>
      <c r="J200" s="19" t="n">
        <f aca="false">(F200-(G200-H200))*(1-(1-RM_CPR)^(1/12))</f>
        <v>0.203132243222846</v>
      </c>
      <c r="K200" s="19" t="n">
        <f aca="false">IF(C200&lt;=1,0,(F200-(G200-H200)-J200))</f>
        <v>14.8974508205982</v>
      </c>
      <c r="L200" s="19" t="n">
        <f aca="false">E200*(1-RM_SEV)</f>
        <v>0.00888790415136235</v>
      </c>
      <c r="M200" s="19" t="n">
        <f aca="false">E200-L200</f>
        <v>0.00380910177915529</v>
      </c>
      <c r="N200" s="19" t="n">
        <f aca="false">H200-D200*(RM_SERV+RM_TR)/12</f>
        <v>0.0901620606210118</v>
      </c>
      <c r="O200" s="19" t="n">
        <f aca="false">T200*RM_A1_CP/12+U200*RM_A2_CP/12+V200*RM_A3_CP/12+W200*RM_M1_CP/12+X200*RM_B1_CP/12+Y200*RM_B2_CP/12+Z200*RM_B3_CP/12</f>
        <v>0.0539569595492831</v>
      </c>
      <c r="P200" s="19" t="n">
        <f aca="false">MAX(0,N200-O200)</f>
        <v>0.0362051010717287</v>
      </c>
      <c r="Q200" s="19" t="n">
        <f aca="false">MIN(P200,M200)</f>
        <v>0.00380910177915529</v>
      </c>
      <c r="R200" s="19" t="n">
        <f aca="false">P200-Q200</f>
        <v>0.0323959992925734</v>
      </c>
      <c r="S200" s="19" t="n">
        <f aca="false">I200+J200+L200+Q200</f>
        <v>0.268996040620303</v>
      </c>
      <c r="T200" s="19" t="n">
        <f aca="false">AW199</f>
        <v>0</v>
      </c>
      <c r="U200" s="19" t="n">
        <f aca="false">AX199</f>
        <v>0</v>
      </c>
      <c r="V200" s="19" t="n">
        <f aca="false">AY199</f>
        <v>0</v>
      </c>
      <c r="W200" s="19" t="n">
        <f aca="false">AZ199</f>
        <v>0</v>
      </c>
      <c r="X200" s="19" t="n">
        <f aca="false">BA199</f>
        <v>1.16644686121863</v>
      </c>
      <c r="Y200" s="19" t="n">
        <f aca="false">BB199</f>
        <v>7</v>
      </c>
      <c r="Z200" s="19" t="n">
        <f aca="false">BC199</f>
        <v>7</v>
      </c>
      <c r="AA200" s="19" t="n">
        <f aca="false">MIN(T200,MAX(0,S200-(0)))</f>
        <v>0</v>
      </c>
      <c r="AB200" s="19" t="n">
        <f aca="false">MIN(U200,MAX(0,S200-(T200)))</f>
        <v>0</v>
      </c>
      <c r="AC200" s="19" t="n">
        <f aca="false">MIN(V200,MAX(0,S200-(T200+U200)))</f>
        <v>0</v>
      </c>
      <c r="AD200" s="19" t="n">
        <f aca="false">MIN(W200,MAX(0,S200-(T200+U200+V200)))</f>
        <v>0</v>
      </c>
      <c r="AE200" s="19" t="n">
        <f aca="false">MIN(X200,MAX(0,S200-(T200+U200+V200+W200)))</f>
        <v>0.268996040620303</v>
      </c>
      <c r="AF200" s="19" t="n">
        <f aca="false">MIN(Y200,MAX(0,S200-(T200+U200+V200+W200+X200)))</f>
        <v>0</v>
      </c>
      <c r="AG200" s="19" t="n">
        <f aca="false">MIN(Z200,MAX(0,S200-(T200+U200+V200+W200+X200+Y200)))</f>
        <v>0</v>
      </c>
      <c r="AH200" s="19" t="n">
        <f aca="false">T200-AA200</f>
        <v>0</v>
      </c>
      <c r="AI200" s="19" t="n">
        <f aca="false">U200-AB200</f>
        <v>0</v>
      </c>
      <c r="AJ200" s="19" t="n">
        <f aca="false">V200-AC200</f>
        <v>0</v>
      </c>
      <c r="AK200" s="19" t="n">
        <f aca="false">W200-AD200</f>
        <v>0</v>
      </c>
      <c r="AL200" s="19" t="n">
        <f aca="false">X200-AE200</f>
        <v>0.897450820598323</v>
      </c>
      <c r="AM200" s="19" t="n">
        <f aca="false">Y200-AF200</f>
        <v>7</v>
      </c>
      <c r="AN200" s="19" t="n">
        <f aca="false">Z200-AG200</f>
        <v>7</v>
      </c>
      <c r="AO200" s="19" t="n">
        <f aca="false">M200-Q200</f>
        <v>0</v>
      </c>
      <c r="AP200" s="19" t="n">
        <f aca="false">MIN(AH200,MAX(0,AO200-(AI200+AJ200+AK200+AL200+AM200+AN200)))</f>
        <v>0</v>
      </c>
      <c r="AQ200" s="19" t="n">
        <f aca="false">MIN(AI200,MAX(0,AO200-(AJ200+AK200+AL200+AM200+AN200)))</f>
        <v>0</v>
      </c>
      <c r="AR200" s="19" t="n">
        <f aca="false">MIN(AJ200,MAX(0,AO200-(AK200+AL200+AM200+AN200)))</f>
        <v>0</v>
      </c>
      <c r="AS200" s="19" t="n">
        <f aca="false">MIN(AK200,MAX(0,AO200-(AL200+AM200+AN200)))</f>
        <v>0</v>
      </c>
      <c r="AT200" s="19" t="n">
        <f aca="false">MIN(AL200,MAX(0,AO200-(AM200+AN200)))</f>
        <v>0</v>
      </c>
      <c r="AU200" s="19" t="n">
        <f aca="false">MIN(AM200,MAX(0,AO200-(AN200)))</f>
        <v>0</v>
      </c>
      <c r="AV200" s="19" t="n">
        <f aca="false">MIN(AN200,MAX(0,AO200-(0)))</f>
        <v>0</v>
      </c>
      <c r="AW200" s="19" t="n">
        <f aca="false">AH200-AP200</f>
        <v>0</v>
      </c>
      <c r="AX200" s="19" t="n">
        <f aca="false">AI200-AQ200</f>
        <v>0</v>
      </c>
      <c r="AY200" s="19" t="n">
        <f aca="false">AJ200-AR200</f>
        <v>0</v>
      </c>
      <c r="AZ200" s="19" t="n">
        <f aca="false">AK200-AS200</f>
        <v>0</v>
      </c>
      <c r="BA200" s="19" t="n">
        <f aca="false">AL200-AT200</f>
        <v>0.897450820598323</v>
      </c>
      <c r="BB200" s="19" t="n">
        <f aca="false">AM200-AU200</f>
        <v>7</v>
      </c>
      <c r="BC200" s="19" t="n">
        <f aca="false">AN200-AV200</f>
        <v>7</v>
      </c>
    </row>
    <row r="201" customFormat="false" ht="15" hidden="false" customHeight="false" outlineLevel="0" collapsed="false">
      <c r="B201" s="18" t="n">
        <v>197</v>
      </c>
      <c r="C201" s="18" t="n">
        <f aca="false">RM_TERM-B201+1</f>
        <v>164</v>
      </c>
      <c r="D201" s="19" t="n">
        <f aca="false">K200</f>
        <v>14.8974508205982</v>
      </c>
      <c r="E201" s="19" t="n">
        <f aca="false">D201*(1-(1-RM_CDR)^(1/12))</f>
        <v>0.0124718085356172</v>
      </c>
      <c r="F201" s="19" t="n">
        <f aca="false">D201-E201</f>
        <v>14.8849790120626</v>
      </c>
      <c r="G201" s="19" t="n">
        <f aca="false">IF(F201&gt;0,F201*(RM_WAC/12)/(1-(1+RM_WAC/12)^(-C201)),0)</f>
        <v>0.144521567939395</v>
      </c>
      <c r="H201" s="19" t="n">
        <f aca="false">F201*RM_WAC/12</f>
        <v>0.0917907039077192</v>
      </c>
      <c r="I201" s="19" t="n">
        <f aca="false">G201-H201+IF(C201&lt;=1,(F201-(G201-H201)-J201),0)</f>
        <v>0.0527308640316758</v>
      </c>
      <c r="J201" s="19" t="n">
        <f aca="false">(F201-(G201-H201))*(1-(1-RM_CPR)^(1/12))</f>
        <v>0.199522616154202</v>
      </c>
      <c r="K201" s="19" t="n">
        <f aca="false">IF(C201&lt;=1,0,(F201-(G201-H201)-J201))</f>
        <v>14.6327255318767</v>
      </c>
      <c r="L201" s="19" t="n">
        <f aca="false">E201*(1-RM_SEV)</f>
        <v>0.00873026597493207</v>
      </c>
      <c r="M201" s="19" t="n">
        <f aca="false">E201-L201</f>
        <v>0.00374154256068517</v>
      </c>
      <c r="N201" s="19" t="n">
        <f aca="false">H201-D201*(RM_SERV+RM_TR)/12</f>
        <v>0.0885629228965896</v>
      </c>
      <c r="O201" s="19" t="n">
        <f aca="false">T201*RM_A1_CP/12+U201*RM_A2_CP/12+V201*RM_A3_CP/12+W201*RM_M1_CP/12+X201*RM_B1_CP/12+Y201*RM_B2_CP/12+Z201*RM_B3_CP/12</f>
        <v>0.0522757342954062</v>
      </c>
      <c r="P201" s="19" t="n">
        <f aca="false">MAX(0,N201-O201)</f>
        <v>0.0362871886011834</v>
      </c>
      <c r="Q201" s="19" t="n">
        <f aca="false">MIN(P201,M201)</f>
        <v>0.00374154256068517</v>
      </c>
      <c r="R201" s="19" t="n">
        <f aca="false">P201-Q201</f>
        <v>0.0325456460404982</v>
      </c>
      <c r="S201" s="19" t="n">
        <f aca="false">I201+J201+L201+Q201</f>
        <v>0.264725288721495</v>
      </c>
      <c r="T201" s="19" t="n">
        <f aca="false">AW200</f>
        <v>0</v>
      </c>
      <c r="U201" s="19" t="n">
        <f aca="false">AX200</f>
        <v>0</v>
      </c>
      <c r="V201" s="19" t="n">
        <f aca="false">AY200</f>
        <v>0</v>
      </c>
      <c r="W201" s="19" t="n">
        <f aca="false">AZ200</f>
        <v>0</v>
      </c>
      <c r="X201" s="19" t="n">
        <f aca="false">BA200</f>
        <v>0.897450820598323</v>
      </c>
      <c r="Y201" s="19" t="n">
        <f aca="false">BB200</f>
        <v>7</v>
      </c>
      <c r="Z201" s="19" t="n">
        <f aca="false">BC200</f>
        <v>7</v>
      </c>
      <c r="AA201" s="19" t="n">
        <f aca="false">MIN(T201,MAX(0,S201-(0)))</f>
        <v>0</v>
      </c>
      <c r="AB201" s="19" t="n">
        <f aca="false">MIN(U201,MAX(0,S201-(T201)))</f>
        <v>0</v>
      </c>
      <c r="AC201" s="19" t="n">
        <f aca="false">MIN(V201,MAX(0,S201-(T201+U201)))</f>
        <v>0</v>
      </c>
      <c r="AD201" s="19" t="n">
        <f aca="false">MIN(W201,MAX(0,S201-(T201+U201+V201)))</f>
        <v>0</v>
      </c>
      <c r="AE201" s="19" t="n">
        <f aca="false">MIN(X201,MAX(0,S201-(T201+U201+V201+W201)))</f>
        <v>0.264725288721495</v>
      </c>
      <c r="AF201" s="19" t="n">
        <f aca="false">MIN(Y201,MAX(0,S201-(T201+U201+V201+W201+X201)))</f>
        <v>0</v>
      </c>
      <c r="AG201" s="19" t="n">
        <f aca="false">MIN(Z201,MAX(0,S201-(T201+U201+V201+W201+X201+Y201)))</f>
        <v>0</v>
      </c>
      <c r="AH201" s="19" t="n">
        <f aca="false">T201-AA201</f>
        <v>0</v>
      </c>
      <c r="AI201" s="19" t="n">
        <f aca="false">U201-AB201</f>
        <v>0</v>
      </c>
      <c r="AJ201" s="19" t="n">
        <f aca="false">V201-AC201</f>
        <v>0</v>
      </c>
      <c r="AK201" s="19" t="n">
        <f aca="false">W201-AD201</f>
        <v>0</v>
      </c>
      <c r="AL201" s="19" t="n">
        <f aca="false">X201-AE201</f>
        <v>0.632725531876828</v>
      </c>
      <c r="AM201" s="19" t="n">
        <f aca="false">Y201-AF201</f>
        <v>7</v>
      </c>
      <c r="AN201" s="19" t="n">
        <f aca="false">Z201-AG201</f>
        <v>7</v>
      </c>
      <c r="AO201" s="19" t="n">
        <f aca="false">M201-Q201</f>
        <v>0</v>
      </c>
      <c r="AP201" s="19" t="n">
        <f aca="false">MIN(AH201,MAX(0,AO201-(AI201+AJ201+AK201+AL201+AM201+AN201)))</f>
        <v>0</v>
      </c>
      <c r="AQ201" s="19" t="n">
        <f aca="false">MIN(AI201,MAX(0,AO201-(AJ201+AK201+AL201+AM201+AN201)))</f>
        <v>0</v>
      </c>
      <c r="AR201" s="19" t="n">
        <f aca="false">MIN(AJ201,MAX(0,AO201-(AK201+AL201+AM201+AN201)))</f>
        <v>0</v>
      </c>
      <c r="AS201" s="19" t="n">
        <f aca="false">MIN(AK201,MAX(0,AO201-(AL201+AM201+AN201)))</f>
        <v>0</v>
      </c>
      <c r="AT201" s="19" t="n">
        <f aca="false">MIN(AL201,MAX(0,AO201-(AM201+AN201)))</f>
        <v>0</v>
      </c>
      <c r="AU201" s="19" t="n">
        <f aca="false">MIN(AM201,MAX(0,AO201-(AN201)))</f>
        <v>0</v>
      </c>
      <c r="AV201" s="19" t="n">
        <f aca="false">MIN(AN201,MAX(0,AO201-(0)))</f>
        <v>0</v>
      </c>
      <c r="AW201" s="19" t="n">
        <f aca="false">AH201-AP201</f>
        <v>0</v>
      </c>
      <c r="AX201" s="19" t="n">
        <f aca="false">AI201-AQ201</f>
        <v>0</v>
      </c>
      <c r="AY201" s="19" t="n">
        <f aca="false">AJ201-AR201</f>
        <v>0</v>
      </c>
      <c r="AZ201" s="19" t="n">
        <f aca="false">AK201-AS201</f>
        <v>0</v>
      </c>
      <c r="BA201" s="19" t="n">
        <f aca="false">AL201-AT201</f>
        <v>0.632725531876828</v>
      </c>
      <c r="BB201" s="19" t="n">
        <f aca="false">AM201-AU201</f>
        <v>7</v>
      </c>
      <c r="BC201" s="19" t="n">
        <f aca="false">AN201-AV201</f>
        <v>7</v>
      </c>
    </row>
    <row r="202" customFormat="false" ht="15" hidden="false" customHeight="false" outlineLevel="0" collapsed="false">
      <c r="B202" s="18" t="n">
        <v>198</v>
      </c>
      <c r="C202" s="18" t="n">
        <f aca="false">RM_TERM-B202+1</f>
        <v>163</v>
      </c>
      <c r="D202" s="19" t="n">
        <f aca="false">K201</f>
        <v>14.6327255318767</v>
      </c>
      <c r="E202" s="19" t="n">
        <f aca="false">D202*(1-(1-RM_CDR)^(1/12))</f>
        <v>0.0122501865175129</v>
      </c>
      <c r="F202" s="19" t="n">
        <f aca="false">D202-E202</f>
        <v>14.6204753453592</v>
      </c>
      <c r="G202" s="19" t="n">
        <f aca="false">IF(F202&gt;0,F202*(RM_WAC/12)/(1-(1+RM_WAC/12)^(-C202)),0)</f>
        <v>0.14245810883437</v>
      </c>
      <c r="H202" s="19" t="n">
        <f aca="false">F202*RM_WAC/12</f>
        <v>0.0901595979630483</v>
      </c>
      <c r="I202" s="19" t="n">
        <f aca="false">G202-H202+IF(C202&lt;=1,(F202-(G202-H202)-J202),0)</f>
        <v>0.0522985108713222</v>
      </c>
      <c r="J202" s="19" t="n">
        <f aca="false">(F202-(G202-H202))*(1-(1-RM_CPR)^(1/12))</f>
        <v>0.195970342837067</v>
      </c>
      <c r="K202" s="19" t="n">
        <f aca="false">IF(C202&lt;=1,0,(F202-(G202-H202)-J202))</f>
        <v>14.3722064916508</v>
      </c>
      <c r="L202" s="19" t="n">
        <f aca="false">E202*(1-RM_SEV)</f>
        <v>0.00857513056225906</v>
      </c>
      <c r="M202" s="19" t="n">
        <f aca="false">E202-L202</f>
        <v>0.00367505595525388</v>
      </c>
      <c r="N202" s="19" t="n">
        <f aca="false">H202-D202*(RM_SERV+RM_TR)/12</f>
        <v>0.0869891740978083</v>
      </c>
      <c r="O202" s="19" t="n">
        <f aca="false">T202*RM_A1_CP/12+U202*RM_A2_CP/12+V202*RM_A3_CP/12+W202*RM_M1_CP/12+X202*RM_B1_CP/12+Y202*RM_B2_CP/12+Z202*RM_B3_CP/12</f>
        <v>0.0506212012408968</v>
      </c>
      <c r="P202" s="19" t="n">
        <f aca="false">MAX(0,N202-O202)</f>
        <v>0.0363679728569115</v>
      </c>
      <c r="Q202" s="19" t="n">
        <f aca="false">MIN(P202,M202)</f>
        <v>0.00367505595525388</v>
      </c>
      <c r="R202" s="19" t="n">
        <f aca="false">P202-Q202</f>
        <v>0.0326929169016576</v>
      </c>
      <c r="S202" s="19" t="n">
        <f aca="false">I202+J202+L202+Q202</f>
        <v>0.260519040225902</v>
      </c>
      <c r="T202" s="19" t="n">
        <f aca="false">AW201</f>
        <v>0</v>
      </c>
      <c r="U202" s="19" t="n">
        <f aca="false">AX201</f>
        <v>0</v>
      </c>
      <c r="V202" s="19" t="n">
        <f aca="false">AY201</f>
        <v>0</v>
      </c>
      <c r="W202" s="19" t="n">
        <f aca="false">AZ201</f>
        <v>0</v>
      </c>
      <c r="X202" s="19" t="n">
        <f aca="false">BA201</f>
        <v>0.632725531876828</v>
      </c>
      <c r="Y202" s="19" t="n">
        <f aca="false">BB201</f>
        <v>7</v>
      </c>
      <c r="Z202" s="19" t="n">
        <f aca="false">BC201</f>
        <v>7</v>
      </c>
      <c r="AA202" s="19" t="n">
        <f aca="false">MIN(T202,MAX(0,S202-(0)))</f>
        <v>0</v>
      </c>
      <c r="AB202" s="19" t="n">
        <f aca="false">MIN(U202,MAX(0,S202-(T202)))</f>
        <v>0</v>
      </c>
      <c r="AC202" s="19" t="n">
        <f aca="false">MIN(V202,MAX(0,S202-(T202+U202)))</f>
        <v>0</v>
      </c>
      <c r="AD202" s="19" t="n">
        <f aca="false">MIN(W202,MAX(0,S202-(T202+U202+V202)))</f>
        <v>0</v>
      </c>
      <c r="AE202" s="19" t="n">
        <f aca="false">MIN(X202,MAX(0,S202-(T202+U202+V202+W202)))</f>
        <v>0.260519040225902</v>
      </c>
      <c r="AF202" s="19" t="n">
        <f aca="false">MIN(Y202,MAX(0,S202-(T202+U202+V202+W202+X202)))</f>
        <v>0</v>
      </c>
      <c r="AG202" s="19" t="n">
        <f aca="false">MIN(Z202,MAX(0,S202-(T202+U202+V202+W202+X202+Y202)))</f>
        <v>0</v>
      </c>
      <c r="AH202" s="19" t="n">
        <f aca="false">T202-AA202</f>
        <v>0</v>
      </c>
      <c r="AI202" s="19" t="n">
        <f aca="false">U202-AB202</f>
        <v>0</v>
      </c>
      <c r="AJ202" s="19" t="n">
        <f aca="false">V202-AC202</f>
        <v>0</v>
      </c>
      <c r="AK202" s="19" t="n">
        <f aca="false">W202-AD202</f>
        <v>0</v>
      </c>
      <c r="AL202" s="19" t="n">
        <f aca="false">X202-AE202</f>
        <v>0.372206491650926</v>
      </c>
      <c r="AM202" s="19" t="n">
        <f aca="false">Y202-AF202</f>
        <v>7</v>
      </c>
      <c r="AN202" s="19" t="n">
        <f aca="false">Z202-AG202</f>
        <v>7</v>
      </c>
      <c r="AO202" s="19" t="n">
        <f aca="false">M202-Q202</f>
        <v>0</v>
      </c>
      <c r="AP202" s="19" t="n">
        <f aca="false">MIN(AH202,MAX(0,AO202-(AI202+AJ202+AK202+AL202+AM202+AN202)))</f>
        <v>0</v>
      </c>
      <c r="AQ202" s="19" t="n">
        <f aca="false">MIN(AI202,MAX(0,AO202-(AJ202+AK202+AL202+AM202+AN202)))</f>
        <v>0</v>
      </c>
      <c r="AR202" s="19" t="n">
        <f aca="false">MIN(AJ202,MAX(0,AO202-(AK202+AL202+AM202+AN202)))</f>
        <v>0</v>
      </c>
      <c r="AS202" s="19" t="n">
        <f aca="false">MIN(AK202,MAX(0,AO202-(AL202+AM202+AN202)))</f>
        <v>0</v>
      </c>
      <c r="AT202" s="19" t="n">
        <f aca="false">MIN(AL202,MAX(0,AO202-(AM202+AN202)))</f>
        <v>0</v>
      </c>
      <c r="AU202" s="19" t="n">
        <f aca="false">MIN(AM202,MAX(0,AO202-(AN202)))</f>
        <v>0</v>
      </c>
      <c r="AV202" s="19" t="n">
        <f aca="false">MIN(AN202,MAX(0,AO202-(0)))</f>
        <v>0</v>
      </c>
      <c r="AW202" s="19" t="n">
        <f aca="false">AH202-AP202</f>
        <v>0</v>
      </c>
      <c r="AX202" s="19" t="n">
        <f aca="false">AI202-AQ202</f>
        <v>0</v>
      </c>
      <c r="AY202" s="19" t="n">
        <f aca="false">AJ202-AR202</f>
        <v>0</v>
      </c>
      <c r="AZ202" s="19" t="n">
        <f aca="false">AK202-AS202</f>
        <v>0</v>
      </c>
      <c r="BA202" s="19" t="n">
        <f aca="false">AL202-AT202</f>
        <v>0.372206491650926</v>
      </c>
      <c r="BB202" s="19" t="n">
        <f aca="false">AM202-AU202</f>
        <v>7</v>
      </c>
      <c r="BC202" s="19" t="n">
        <f aca="false">AN202-AV202</f>
        <v>7</v>
      </c>
    </row>
    <row r="203" customFormat="false" ht="15" hidden="false" customHeight="false" outlineLevel="0" collapsed="false">
      <c r="B203" s="18" t="n">
        <v>199</v>
      </c>
      <c r="C203" s="18" t="n">
        <f aca="false">RM_TERM-B203+1</f>
        <v>162</v>
      </c>
      <c r="D203" s="19" t="n">
        <f aca="false">K202</f>
        <v>14.3722064916508</v>
      </c>
      <c r="E203" s="19" t="n">
        <f aca="false">D203*(1-(1-RM_CDR)^(1/12))</f>
        <v>0.012032085875416</v>
      </c>
      <c r="F203" s="19" t="n">
        <f aca="false">D203-E203</f>
        <v>14.3601744057754</v>
      </c>
      <c r="G203" s="19" t="n">
        <f aca="false">IF(F203&gt;0,F203*(RM_WAC/12)/(1-(1+RM_WAC/12)^(-C203)),0)</f>
        <v>0.140424111515146</v>
      </c>
      <c r="H203" s="19" t="n">
        <f aca="false">F203*RM_WAC/12</f>
        <v>0.0885544088356148</v>
      </c>
      <c r="I203" s="19" t="n">
        <f aca="false">G203-H203+IF(C203&lt;=1,(F203-(G203-H203)-J203),0)</f>
        <v>0.0518697026795312</v>
      </c>
      <c r="J203" s="19" t="n">
        <f aca="false">(F203-(G203-H203))*(1-(1-RM_CPR)^(1/12))</f>
        <v>0.19247455669572</v>
      </c>
      <c r="K203" s="19" t="n">
        <f aca="false">IF(C203&lt;=1,0,(F203-(G203-H203)-J203))</f>
        <v>14.1158301464001</v>
      </c>
      <c r="L203" s="19" t="n">
        <f aca="false">E203*(1-RM_SEV)</f>
        <v>0.00842246011279119</v>
      </c>
      <c r="M203" s="19" t="n">
        <f aca="false">E203-L203</f>
        <v>0.0036096257626248</v>
      </c>
      <c r="N203" s="19" t="n">
        <f aca="false">H203-D203*(RM_SERV+RM_TR)/12</f>
        <v>0.0854404307624238</v>
      </c>
      <c r="O203" s="19" t="n">
        <f aca="false">T203*RM_A1_CP/12+U203*RM_A2_CP/12+V203*RM_A3_CP/12+W203*RM_M1_CP/12+X203*RM_B1_CP/12+Y203*RM_B2_CP/12+Z203*RM_B3_CP/12</f>
        <v>0.048992957239485</v>
      </c>
      <c r="P203" s="19" t="n">
        <f aca="false">MAX(0,N203-O203)</f>
        <v>0.0364474735229388</v>
      </c>
      <c r="Q203" s="19" t="n">
        <f aca="false">MIN(P203,M203)</f>
        <v>0.0036096257626248</v>
      </c>
      <c r="R203" s="19" t="n">
        <f aca="false">P203-Q203</f>
        <v>0.032837847760314</v>
      </c>
      <c r="S203" s="19" t="n">
        <f aca="false">I203+J203+L203+Q203</f>
        <v>0.256376345250667</v>
      </c>
      <c r="T203" s="19" t="n">
        <f aca="false">AW202</f>
        <v>0</v>
      </c>
      <c r="U203" s="19" t="n">
        <f aca="false">AX202</f>
        <v>0</v>
      </c>
      <c r="V203" s="19" t="n">
        <f aca="false">AY202</f>
        <v>0</v>
      </c>
      <c r="W203" s="19" t="n">
        <f aca="false">AZ202</f>
        <v>0</v>
      </c>
      <c r="X203" s="19" t="n">
        <f aca="false">BA202</f>
        <v>0.372206491650926</v>
      </c>
      <c r="Y203" s="19" t="n">
        <f aca="false">BB202</f>
        <v>7</v>
      </c>
      <c r="Z203" s="19" t="n">
        <f aca="false">BC202</f>
        <v>7</v>
      </c>
      <c r="AA203" s="19" t="n">
        <f aca="false">MIN(T203,MAX(0,S203-(0)))</f>
        <v>0</v>
      </c>
      <c r="AB203" s="19" t="n">
        <f aca="false">MIN(U203,MAX(0,S203-(T203)))</f>
        <v>0</v>
      </c>
      <c r="AC203" s="19" t="n">
        <f aca="false">MIN(V203,MAX(0,S203-(T203+U203)))</f>
        <v>0</v>
      </c>
      <c r="AD203" s="19" t="n">
        <f aca="false">MIN(W203,MAX(0,S203-(T203+U203+V203)))</f>
        <v>0</v>
      </c>
      <c r="AE203" s="19" t="n">
        <f aca="false">MIN(X203,MAX(0,S203-(T203+U203+V203+W203)))</f>
        <v>0.256376345250667</v>
      </c>
      <c r="AF203" s="19" t="n">
        <f aca="false">MIN(Y203,MAX(0,S203-(T203+U203+V203+W203+X203)))</f>
        <v>0</v>
      </c>
      <c r="AG203" s="19" t="n">
        <f aca="false">MIN(Z203,MAX(0,S203-(T203+U203+V203+W203+X203+Y203)))</f>
        <v>0</v>
      </c>
      <c r="AH203" s="19" t="n">
        <f aca="false">T203-AA203</f>
        <v>0</v>
      </c>
      <c r="AI203" s="19" t="n">
        <f aca="false">U203-AB203</f>
        <v>0</v>
      </c>
      <c r="AJ203" s="19" t="n">
        <f aca="false">V203-AC203</f>
        <v>0</v>
      </c>
      <c r="AK203" s="19" t="n">
        <f aca="false">W203-AD203</f>
        <v>0</v>
      </c>
      <c r="AL203" s="19" t="n">
        <f aca="false">X203-AE203</f>
        <v>0.115830146400259</v>
      </c>
      <c r="AM203" s="19" t="n">
        <f aca="false">Y203-AF203</f>
        <v>7</v>
      </c>
      <c r="AN203" s="19" t="n">
        <f aca="false">Z203-AG203</f>
        <v>7</v>
      </c>
      <c r="AO203" s="19" t="n">
        <f aca="false">M203-Q203</f>
        <v>0</v>
      </c>
      <c r="AP203" s="19" t="n">
        <f aca="false">MIN(AH203,MAX(0,AO203-(AI203+AJ203+AK203+AL203+AM203+AN203)))</f>
        <v>0</v>
      </c>
      <c r="AQ203" s="19" t="n">
        <f aca="false">MIN(AI203,MAX(0,AO203-(AJ203+AK203+AL203+AM203+AN203)))</f>
        <v>0</v>
      </c>
      <c r="AR203" s="19" t="n">
        <f aca="false">MIN(AJ203,MAX(0,AO203-(AK203+AL203+AM203+AN203)))</f>
        <v>0</v>
      </c>
      <c r="AS203" s="19" t="n">
        <f aca="false">MIN(AK203,MAX(0,AO203-(AL203+AM203+AN203)))</f>
        <v>0</v>
      </c>
      <c r="AT203" s="19" t="n">
        <f aca="false">MIN(AL203,MAX(0,AO203-(AM203+AN203)))</f>
        <v>0</v>
      </c>
      <c r="AU203" s="19" t="n">
        <f aca="false">MIN(AM203,MAX(0,AO203-(AN203)))</f>
        <v>0</v>
      </c>
      <c r="AV203" s="19" t="n">
        <f aca="false">MIN(AN203,MAX(0,AO203-(0)))</f>
        <v>0</v>
      </c>
      <c r="AW203" s="19" t="n">
        <f aca="false">AH203-AP203</f>
        <v>0</v>
      </c>
      <c r="AX203" s="19" t="n">
        <f aca="false">AI203-AQ203</f>
        <v>0</v>
      </c>
      <c r="AY203" s="19" t="n">
        <f aca="false">AJ203-AR203</f>
        <v>0</v>
      </c>
      <c r="AZ203" s="19" t="n">
        <f aca="false">AK203-AS203</f>
        <v>0</v>
      </c>
      <c r="BA203" s="19" t="n">
        <f aca="false">AL203-AT203</f>
        <v>0.115830146400259</v>
      </c>
      <c r="BB203" s="19" t="n">
        <f aca="false">AM203-AU203</f>
        <v>7</v>
      </c>
      <c r="BC203" s="19" t="n">
        <f aca="false">AN203-AV203</f>
        <v>7</v>
      </c>
    </row>
    <row r="204" customFormat="false" ht="15" hidden="false" customHeight="false" outlineLevel="0" collapsed="false">
      <c r="B204" s="18" t="n">
        <v>200</v>
      </c>
      <c r="C204" s="18" t="n">
        <f aca="false">RM_TERM-B204+1</f>
        <v>161</v>
      </c>
      <c r="D204" s="19" t="n">
        <f aca="false">K203</f>
        <v>14.1158301464001</v>
      </c>
      <c r="E204" s="19" t="n">
        <f aca="false">D204*(1-(1-RM_CDR)^(1/12))</f>
        <v>0.0118174534037581</v>
      </c>
      <c r="F204" s="19" t="n">
        <f aca="false">D204-E204</f>
        <v>14.1040126929964</v>
      </c>
      <c r="G204" s="19" t="n">
        <f aca="false">IF(F204&gt;0,F204*(RM_WAC/12)/(1-(1+RM_WAC/12)^(-C204)),0)</f>
        <v>0.138419155330389</v>
      </c>
      <c r="H204" s="19" t="n">
        <f aca="false">F204*RM_WAC/12</f>
        <v>0.0869747449401443</v>
      </c>
      <c r="I204" s="19" t="n">
        <f aca="false">G204-H204+IF(C204&lt;=1,(F204-(G204-H204)-J204),0)</f>
        <v>0.0514444103902446</v>
      </c>
      <c r="J204" s="19" t="n">
        <f aca="false">(F204-(G204-H204))*(1-(1-RM_CPR)^(1/12))</f>
        <v>0.189034403918287</v>
      </c>
      <c r="K204" s="19" t="n">
        <f aca="false">IF(C204&lt;=1,0,(F204-(G204-H204)-J204))</f>
        <v>13.8635338786878</v>
      </c>
      <c r="L204" s="19" t="n">
        <f aca="false">E204*(1-RM_SEV)</f>
        <v>0.00827221738263063</v>
      </c>
      <c r="M204" s="19" t="n">
        <f aca="false">E204-L204</f>
        <v>0.00354523602112742</v>
      </c>
      <c r="N204" s="19" t="n">
        <f aca="false">H204-D204*(RM_SERV+RM_TR)/12</f>
        <v>0.0839163150750909</v>
      </c>
      <c r="O204" s="19" t="n">
        <f aca="false">T204*RM_A1_CP/12+U204*RM_A2_CP/12+V204*RM_A3_CP/12+W204*RM_M1_CP/12+X204*RM_B1_CP/12+Y204*RM_B2_CP/12+Z204*RM_B3_CP/12</f>
        <v>0.0473906050816683</v>
      </c>
      <c r="P204" s="19" t="n">
        <f aca="false">MAX(0,N204-O204)</f>
        <v>0.0365257099934226</v>
      </c>
      <c r="Q204" s="19" t="n">
        <f aca="false">MIN(P204,M204)</f>
        <v>0.00354523602112742</v>
      </c>
      <c r="R204" s="19" t="n">
        <f aca="false">P204-Q204</f>
        <v>0.0329804739722952</v>
      </c>
      <c r="S204" s="19" t="n">
        <f aca="false">I204+J204+L204+Q204</f>
        <v>0.25229626771229</v>
      </c>
      <c r="T204" s="19" t="n">
        <f aca="false">AW203</f>
        <v>0</v>
      </c>
      <c r="U204" s="19" t="n">
        <f aca="false">AX203</f>
        <v>0</v>
      </c>
      <c r="V204" s="19" t="n">
        <f aca="false">AY203</f>
        <v>0</v>
      </c>
      <c r="W204" s="19" t="n">
        <f aca="false">AZ203</f>
        <v>0</v>
      </c>
      <c r="X204" s="19" t="n">
        <f aca="false">BA203</f>
        <v>0.115830146400259</v>
      </c>
      <c r="Y204" s="19" t="n">
        <f aca="false">BB203</f>
        <v>7</v>
      </c>
      <c r="Z204" s="19" t="n">
        <f aca="false">BC203</f>
        <v>7</v>
      </c>
      <c r="AA204" s="19" t="n">
        <f aca="false">MIN(T204,MAX(0,S204-(0)))</f>
        <v>0</v>
      </c>
      <c r="AB204" s="19" t="n">
        <f aca="false">MIN(U204,MAX(0,S204-(T204)))</f>
        <v>0</v>
      </c>
      <c r="AC204" s="19" t="n">
        <f aca="false">MIN(V204,MAX(0,S204-(T204+U204)))</f>
        <v>0</v>
      </c>
      <c r="AD204" s="19" t="n">
        <f aca="false">MIN(W204,MAX(0,S204-(T204+U204+V204)))</f>
        <v>0</v>
      </c>
      <c r="AE204" s="19" t="n">
        <f aca="false">MIN(X204,MAX(0,S204-(T204+U204+V204+W204)))</f>
        <v>0.115830146400259</v>
      </c>
      <c r="AF204" s="19" t="n">
        <f aca="false">MIN(Y204,MAX(0,S204-(T204+U204+V204+W204+X204)))</f>
        <v>0.136466121312031</v>
      </c>
      <c r="AG204" s="19" t="n">
        <f aca="false">MIN(Z204,MAX(0,S204-(T204+U204+V204+W204+X204+Y204)))</f>
        <v>0</v>
      </c>
      <c r="AH204" s="19" t="n">
        <f aca="false">T204-AA204</f>
        <v>0</v>
      </c>
      <c r="AI204" s="19" t="n">
        <f aca="false">U204-AB204</f>
        <v>0</v>
      </c>
      <c r="AJ204" s="19" t="n">
        <f aca="false">V204-AC204</f>
        <v>0</v>
      </c>
      <c r="AK204" s="19" t="n">
        <f aca="false">W204-AD204</f>
        <v>0</v>
      </c>
      <c r="AL204" s="19" t="n">
        <f aca="false">X204-AE204</f>
        <v>0</v>
      </c>
      <c r="AM204" s="19" t="n">
        <f aca="false">Y204-AF204</f>
        <v>6.86353387868797</v>
      </c>
      <c r="AN204" s="19" t="n">
        <f aca="false">Z204-AG204</f>
        <v>7</v>
      </c>
      <c r="AO204" s="19" t="n">
        <f aca="false">M204-Q204</f>
        <v>0</v>
      </c>
      <c r="AP204" s="19" t="n">
        <f aca="false">MIN(AH204,MAX(0,AO204-(AI204+AJ204+AK204+AL204+AM204+AN204)))</f>
        <v>0</v>
      </c>
      <c r="AQ204" s="19" t="n">
        <f aca="false">MIN(AI204,MAX(0,AO204-(AJ204+AK204+AL204+AM204+AN204)))</f>
        <v>0</v>
      </c>
      <c r="AR204" s="19" t="n">
        <f aca="false">MIN(AJ204,MAX(0,AO204-(AK204+AL204+AM204+AN204)))</f>
        <v>0</v>
      </c>
      <c r="AS204" s="19" t="n">
        <f aca="false">MIN(AK204,MAX(0,AO204-(AL204+AM204+AN204)))</f>
        <v>0</v>
      </c>
      <c r="AT204" s="19" t="n">
        <f aca="false">MIN(AL204,MAX(0,AO204-(AM204+AN204)))</f>
        <v>0</v>
      </c>
      <c r="AU204" s="19" t="n">
        <f aca="false">MIN(AM204,MAX(0,AO204-(AN204)))</f>
        <v>0</v>
      </c>
      <c r="AV204" s="19" t="n">
        <f aca="false">MIN(AN204,MAX(0,AO204-(0)))</f>
        <v>0</v>
      </c>
      <c r="AW204" s="19" t="n">
        <f aca="false">AH204-AP204</f>
        <v>0</v>
      </c>
      <c r="AX204" s="19" t="n">
        <f aca="false">AI204-AQ204</f>
        <v>0</v>
      </c>
      <c r="AY204" s="19" t="n">
        <f aca="false">AJ204-AR204</f>
        <v>0</v>
      </c>
      <c r="AZ204" s="19" t="n">
        <f aca="false">AK204-AS204</f>
        <v>0</v>
      </c>
      <c r="BA204" s="19" t="n">
        <f aca="false">AL204-AT204</f>
        <v>0</v>
      </c>
      <c r="BB204" s="19" t="n">
        <f aca="false">AM204-AU204</f>
        <v>6.86353387868797</v>
      </c>
      <c r="BC204" s="19" t="n">
        <f aca="false">AN204-AV204</f>
        <v>7</v>
      </c>
    </row>
    <row r="205" customFormat="false" ht="15" hidden="false" customHeight="false" outlineLevel="0" collapsed="false">
      <c r="B205" s="18" t="n">
        <v>201</v>
      </c>
      <c r="C205" s="18" t="n">
        <f aca="false">RM_TERM-B205+1</f>
        <v>160</v>
      </c>
      <c r="D205" s="19" t="n">
        <f aca="false">K204</f>
        <v>13.8635338786878</v>
      </c>
      <c r="E205" s="19" t="n">
        <f aca="false">D205*(1-(1-RM_CDR)^(1/12))</f>
        <v>0.0116062366806387</v>
      </c>
      <c r="F205" s="19" t="n">
        <f aca="false">D205-E205</f>
        <v>13.8519276420072</v>
      </c>
      <c r="G205" s="19" t="n">
        <f aca="false">IF(F205&gt;0,F205*(RM_WAC/12)/(1-(1+RM_WAC/12)^(-C205)),0)</f>
        <v>0.136442825634768</v>
      </c>
      <c r="H205" s="19" t="n">
        <f aca="false">F205*RM_WAC/12</f>
        <v>0.0854202204590444</v>
      </c>
      <c r="I205" s="19" t="n">
        <f aca="false">G205-H205+IF(C205&lt;=1,(F205-(G205-H205)-J205),0)</f>
        <v>0.0510226051757238</v>
      </c>
      <c r="J205" s="19" t="n">
        <f aca="false">(F205-(G205-H205))*(1-(1-RM_CPR)^(1/12))</f>
        <v>0.185649043271292</v>
      </c>
      <c r="K205" s="19" t="n">
        <f aca="false">IF(C205&lt;=1,0,(F205-(G205-H205)-J205))</f>
        <v>13.6152559935602</v>
      </c>
      <c r="L205" s="19" t="n">
        <f aca="false">E205*(1-RM_SEV)</f>
        <v>0.00812436567644709</v>
      </c>
      <c r="M205" s="19" t="n">
        <f aca="false">E205-L205</f>
        <v>0.00348187100419161</v>
      </c>
      <c r="N205" s="19" t="n">
        <f aca="false">H205-D205*(RM_SERV+RM_TR)/12</f>
        <v>0.0824164547853287</v>
      </c>
      <c r="O205" s="19" t="n">
        <f aca="false">T205*RM_A1_CP/12+U205*RM_A2_CP/12+V205*RM_A3_CP/12+W205*RM_M1_CP/12+X205*RM_B1_CP/12+Y205*RM_B2_CP/12+Z205*RM_B3_CP/12</f>
        <v>0.0457568925245865</v>
      </c>
      <c r="P205" s="19" t="n">
        <f aca="false">MAX(0,N205-O205)</f>
        <v>0.0366595622607422</v>
      </c>
      <c r="Q205" s="19" t="n">
        <f aca="false">MIN(P205,M205)</f>
        <v>0.00348187100419161</v>
      </c>
      <c r="R205" s="19" t="n">
        <f aca="false">P205-Q205</f>
        <v>0.0331776912565506</v>
      </c>
      <c r="S205" s="19" t="n">
        <f aca="false">I205+J205+L205+Q205</f>
        <v>0.248277885127654</v>
      </c>
      <c r="T205" s="19" t="n">
        <f aca="false">AW204</f>
        <v>0</v>
      </c>
      <c r="U205" s="19" t="n">
        <f aca="false">AX204</f>
        <v>0</v>
      </c>
      <c r="V205" s="19" t="n">
        <f aca="false">AY204</f>
        <v>0</v>
      </c>
      <c r="W205" s="19" t="n">
        <f aca="false">AZ204</f>
        <v>0</v>
      </c>
      <c r="X205" s="19" t="n">
        <f aca="false">BA204</f>
        <v>0</v>
      </c>
      <c r="Y205" s="19" t="n">
        <f aca="false">BB204</f>
        <v>6.86353387868797</v>
      </c>
      <c r="Z205" s="19" t="n">
        <f aca="false">BC204</f>
        <v>7</v>
      </c>
      <c r="AA205" s="19" t="n">
        <f aca="false">MIN(T205,MAX(0,S205-(0)))</f>
        <v>0</v>
      </c>
      <c r="AB205" s="19" t="n">
        <f aca="false">MIN(U205,MAX(0,S205-(T205)))</f>
        <v>0</v>
      </c>
      <c r="AC205" s="19" t="n">
        <f aca="false">MIN(V205,MAX(0,S205-(T205+U205)))</f>
        <v>0</v>
      </c>
      <c r="AD205" s="19" t="n">
        <f aca="false">MIN(W205,MAX(0,S205-(T205+U205+V205)))</f>
        <v>0</v>
      </c>
      <c r="AE205" s="19" t="n">
        <f aca="false">MIN(X205,MAX(0,S205-(T205+U205+V205+W205)))</f>
        <v>0</v>
      </c>
      <c r="AF205" s="19" t="n">
        <f aca="false">MIN(Y205,MAX(0,S205-(T205+U205+V205+W205+X205)))</f>
        <v>0.248277885127654</v>
      </c>
      <c r="AG205" s="19" t="n">
        <f aca="false">MIN(Z205,MAX(0,S205-(T205+U205+V205+W205+X205+Y205)))</f>
        <v>0</v>
      </c>
      <c r="AH205" s="19" t="n">
        <f aca="false">T205-AA205</f>
        <v>0</v>
      </c>
      <c r="AI205" s="19" t="n">
        <f aca="false">U205-AB205</f>
        <v>0</v>
      </c>
      <c r="AJ205" s="19" t="n">
        <f aca="false">V205-AC205</f>
        <v>0</v>
      </c>
      <c r="AK205" s="19" t="n">
        <f aca="false">W205-AD205</f>
        <v>0</v>
      </c>
      <c r="AL205" s="19" t="n">
        <f aca="false">X205-AE205</f>
        <v>0</v>
      </c>
      <c r="AM205" s="19" t="n">
        <f aca="false">Y205-AF205</f>
        <v>6.61525599356031</v>
      </c>
      <c r="AN205" s="19" t="n">
        <f aca="false">Z205-AG205</f>
        <v>7</v>
      </c>
      <c r="AO205" s="19" t="n">
        <f aca="false">M205-Q205</f>
        <v>0</v>
      </c>
      <c r="AP205" s="19" t="n">
        <f aca="false">MIN(AH205,MAX(0,AO205-(AI205+AJ205+AK205+AL205+AM205+AN205)))</f>
        <v>0</v>
      </c>
      <c r="AQ205" s="19" t="n">
        <f aca="false">MIN(AI205,MAX(0,AO205-(AJ205+AK205+AL205+AM205+AN205)))</f>
        <v>0</v>
      </c>
      <c r="AR205" s="19" t="n">
        <f aca="false">MIN(AJ205,MAX(0,AO205-(AK205+AL205+AM205+AN205)))</f>
        <v>0</v>
      </c>
      <c r="AS205" s="19" t="n">
        <f aca="false">MIN(AK205,MAX(0,AO205-(AL205+AM205+AN205)))</f>
        <v>0</v>
      </c>
      <c r="AT205" s="19" t="n">
        <f aca="false">MIN(AL205,MAX(0,AO205-(AM205+AN205)))</f>
        <v>0</v>
      </c>
      <c r="AU205" s="19" t="n">
        <f aca="false">MIN(AM205,MAX(0,AO205-(AN205)))</f>
        <v>0</v>
      </c>
      <c r="AV205" s="19" t="n">
        <f aca="false">MIN(AN205,MAX(0,AO205-(0)))</f>
        <v>0</v>
      </c>
      <c r="AW205" s="19" t="n">
        <f aca="false">AH205-AP205</f>
        <v>0</v>
      </c>
      <c r="AX205" s="19" t="n">
        <f aca="false">AI205-AQ205</f>
        <v>0</v>
      </c>
      <c r="AY205" s="19" t="n">
        <f aca="false">AJ205-AR205</f>
        <v>0</v>
      </c>
      <c r="AZ205" s="19" t="n">
        <f aca="false">AK205-AS205</f>
        <v>0</v>
      </c>
      <c r="BA205" s="19" t="n">
        <f aca="false">AL205-AT205</f>
        <v>0</v>
      </c>
      <c r="BB205" s="19" t="n">
        <f aca="false">AM205-AU205</f>
        <v>6.61525599356031</v>
      </c>
      <c r="BC205" s="19" t="n">
        <f aca="false">AN205-AV205</f>
        <v>7</v>
      </c>
    </row>
    <row r="206" customFormat="false" ht="15" hidden="false" customHeight="false" outlineLevel="0" collapsed="false">
      <c r="B206" s="18" t="n">
        <v>202</v>
      </c>
      <c r="C206" s="18" t="n">
        <f aca="false">RM_TERM-B206+1</f>
        <v>159</v>
      </c>
      <c r="D206" s="19" t="n">
        <f aca="false">K205</f>
        <v>13.6152559935602</v>
      </c>
      <c r="E206" s="19" t="n">
        <f aca="false">D206*(1-(1-RM_CDR)^(1/12))</f>
        <v>0.0113983840564395</v>
      </c>
      <c r="F206" s="19" t="n">
        <f aca="false">D206-E206</f>
        <v>13.6038576095037</v>
      </c>
      <c r="G206" s="19" t="n">
        <f aca="false">IF(F206&gt;0,F206*(RM_WAC/12)/(1-(1+RM_WAC/12)^(-C206)),0)</f>
        <v>0.134494713703202</v>
      </c>
      <c r="H206" s="19" t="n">
        <f aca="false">F206*RM_WAC/12</f>
        <v>0.0838904552586064</v>
      </c>
      <c r="I206" s="19" t="n">
        <f aca="false">G206-H206+IF(C206&lt;=1,(F206-(G206-H206)-J206),0)</f>
        <v>0.050604258444596</v>
      </c>
      <c r="J206" s="19" t="n">
        <f aca="false">(F206-(G206-H206))*(1-(1-RM_CPR)^(1/12))</f>
        <v>0.182317645916882</v>
      </c>
      <c r="K206" s="19" t="n">
        <f aca="false">IF(C206&lt;=1,0,(F206-(G206-H206)-J206))</f>
        <v>13.3709357051423</v>
      </c>
      <c r="L206" s="19" t="n">
        <f aca="false">E206*(1-RM_SEV)</f>
        <v>0.00797886883950764</v>
      </c>
      <c r="M206" s="19" t="n">
        <f aca="false">E206-L206</f>
        <v>0.00341951521693185</v>
      </c>
      <c r="N206" s="19" t="n">
        <f aca="false">H206-D206*(RM_SERV+RM_TR)/12</f>
        <v>0.0809404831266684</v>
      </c>
      <c r="O206" s="19" t="n">
        <f aca="false">T206*RM_A1_CP/12+U206*RM_A2_CP/12+V206*RM_A3_CP/12+W206*RM_M1_CP/12+X206*RM_B1_CP/12+Y206*RM_B2_CP/12+Z206*RM_B3_CP/12</f>
        <v>0.0441017066237354</v>
      </c>
      <c r="P206" s="19" t="n">
        <f aca="false">MAX(0,N206-O206)</f>
        <v>0.0368387765029329</v>
      </c>
      <c r="Q206" s="19" t="n">
        <f aca="false">MIN(P206,M206)</f>
        <v>0.00341951521693185</v>
      </c>
      <c r="R206" s="19" t="n">
        <f aca="false">P206-Q206</f>
        <v>0.0334192612860011</v>
      </c>
      <c r="S206" s="19" t="n">
        <f aca="false">I206+J206+L206+Q206</f>
        <v>0.244320288417918</v>
      </c>
      <c r="T206" s="19" t="n">
        <f aca="false">AW205</f>
        <v>0</v>
      </c>
      <c r="U206" s="19" t="n">
        <f aca="false">AX205</f>
        <v>0</v>
      </c>
      <c r="V206" s="19" t="n">
        <f aca="false">AY205</f>
        <v>0</v>
      </c>
      <c r="W206" s="19" t="n">
        <f aca="false">AZ205</f>
        <v>0</v>
      </c>
      <c r="X206" s="19" t="n">
        <f aca="false">BA205</f>
        <v>0</v>
      </c>
      <c r="Y206" s="19" t="n">
        <f aca="false">BB205</f>
        <v>6.61525599356031</v>
      </c>
      <c r="Z206" s="19" t="n">
        <f aca="false">BC205</f>
        <v>7</v>
      </c>
      <c r="AA206" s="19" t="n">
        <f aca="false">MIN(T206,MAX(0,S206-(0)))</f>
        <v>0</v>
      </c>
      <c r="AB206" s="19" t="n">
        <f aca="false">MIN(U206,MAX(0,S206-(T206)))</f>
        <v>0</v>
      </c>
      <c r="AC206" s="19" t="n">
        <f aca="false">MIN(V206,MAX(0,S206-(T206+U206)))</f>
        <v>0</v>
      </c>
      <c r="AD206" s="19" t="n">
        <f aca="false">MIN(W206,MAX(0,S206-(T206+U206+V206)))</f>
        <v>0</v>
      </c>
      <c r="AE206" s="19" t="n">
        <f aca="false">MIN(X206,MAX(0,S206-(T206+U206+V206+W206)))</f>
        <v>0</v>
      </c>
      <c r="AF206" s="19" t="n">
        <f aca="false">MIN(Y206,MAX(0,S206-(T206+U206+V206+W206+X206)))</f>
        <v>0.244320288417918</v>
      </c>
      <c r="AG206" s="19" t="n">
        <f aca="false">MIN(Z206,MAX(0,S206-(T206+U206+V206+W206+X206+Y206)))</f>
        <v>0</v>
      </c>
      <c r="AH206" s="19" t="n">
        <f aca="false">T206-AA206</f>
        <v>0</v>
      </c>
      <c r="AI206" s="19" t="n">
        <f aca="false">U206-AB206</f>
        <v>0</v>
      </c>
      <c r="AJ206" s="19" t="n">
        <f aca="false">V206-AC206</f>
        <v>0</v>
      </c>
      <c r="AK206" s="19" t="n">
        <f aca="false">W206-AD206</f>
        <v>0</v>
      </c>
      <c r="AL206" s="19" t="n">
        <f aca="false">X206-AE206</f>
        <v>0</v>
      </c>
      <c r="AM206" s="19" t="n">
        <f aca="false">Y206-AF206</f>
        <v>6.3709357051424</v>
      </c>
      <c r="AN206" s="19" t="n">
        <f aca="false">Z206-AG206</f>
        <v>7</v>
      </c>
      <c r="AO206" s="19" t="n">
        <f aca="false">M206-Q206</f>
        <v>0</v>
      </c>
      <c r="AP206" s="19" t="n">
        <f aca="false">MIN(AH206,MAX(0,AO206-(AI206+AJ206+AK206+AL206+AM206+AN206)))</f>
        <v>0</v>
      </c>
      <c r="AQ206" s="19" t="n">
        <f aca="false">MIN(AI206,MAX(0,AO206-(AJ206+AK206+AL206+AM206+AN206)))</f>
        <v>0</v>
      </c>
      <c r="AR206" s="19" t="n">
        <f aca="false">MIN(AJ206,MAX(0,AO206-(AK206+AL206+AM206+AN206)))</f>
        <v>0</v>
      </c>
      <c r="AS206" s="19" t="n">
        <f aca="false">MIN(AK206,MAX(0,AO206-(AL206+AM206+AN206)))</f>
        <v>0</v>
      </c>
      <c r="AT206" s="19" t="n">
        <f aca="false">MIN(AL206,MAX(0,AO206-(AM206+AN206)))</f>
        <v>0</v>
      </c>
      <c r="AU206" s="19" t="n">
        <f aca="false">MIN(AM206,MAX(0,AO206-(AN206)))</f>
        <v>0</v>
      </c>
      <c r="AV206" s="19" t="n">
        <f aca="false">MIN(AN206,MAX(0,AO206-(0)))</f>
        <v>0</v>
      </c>
      <c r="AW206" s="19" t="n">
        <f aca="false">AH206-AP206</f>
        <v>0</v>
      </c>
      <c r="AX206" s="19" t="n">
        <f aca="false">AI206-AQ206</f>
        <v>0</v>
      </c>
      <c r="AY206" s="19" t="n">
        <f aca="false">AJ206-AR206</f>
        <v>0</v>
      </c>
      <c r="AZ206" s="19" t="n">
        <f aca="false">AK206-AS206</f>
        <v>0</v>
      </c>
      <c r="BA206" s="19" t="n">
        <f aca="false">AL206-AT206</f>
        <v>0</v>
      </c>
      <c r="BB206" s="19" t="n">
        <f aca="false">AM206-AU206</f>
        <v>6.3709357051424</v>
      </c>
      <c r="BC206" s="19" t="n">
        <f aca="false">AN206-AV206</f>
        <v>7</v>
      </c>
    </row>
    <row r="207" customFormat="false" ht="15" hidden="false" customHeight="false" outlineLevel="0" collapsed="false">
      <c r="B207" s="18" t="n">
        <v>203</v>
      </c>
      <c r="C207" s="18" t="n">
        <f aca="false">RM_TERM-B207+1</f>
        <v>158</v>
      </c>
      <c r="D207" s="19" t="n">
        <f aca="false">K206</f>
        <v>13.3709357051423</v>
      </c>
      <c r="E207" s="19" t="n">
        <f aca="false">D207*(1-(1-RM_CDR)^(1/12))</f>
        <v>0.0111938446426022</v>
      </c>
      <c r="F207" s="19" t="n">
        <f aca="false">D207-E207</f>
        <v>13.3597418604997</v>
      </c>
      <c r="G207" s="19" t="n">
        <f aca="false">IF(F207&gt;0,F207*(RM_WAC/12)/(1-(1+RM_WAC/12)^(-C207)),0)</f>
        <v>0.132574416646331</v>
      </c>
      <c r="H207" s="19" t="n">
        <f aca="false">F207*RM_WAC/12</f>
        <v>0.0823850748064146</v>
      </c>
      <c r="I207" s="19" t="n">
        <f aca="false">G207-H207+IF(C207&lt;=1,(F207-(G207-H207)-J207),0)</f>
        <v>0.050189341839916</v>
      </c>
      <c r="J207" s="19" t="n">
        <f aca="false">(F207-(G207-H207))*(1-(1-RM_CPR)^(1/12))</f>
        <v>0.179039395232697</v>
      </c>
      <c r="K207" s="19" t="n">
        <f aca="false">IF(C207&lt;=1,0,(F207-(G207-H207)-J207))</f>
        <v>13.130513123427</v>
      </c>
      <c r="L207" s="19" t="n">
        <f aca="false">E207*(1-RM_SEV)</f>
        <v>0.00783569124982153</v>
      </c>
      <c r="M207" s="19" t="n">
        <f aca="false">E207-L207</f>
        <v>0.00335815339278066</v>
      </c>
      <c r="N207" s="19" t="n">
        <f aca="false">H207-D207*(RM_SERV+RM_TR)/12</f>
        <v>0.0794880387369671</v>
      </c>
      <c r="O207" s="19" t="n">
        <f aca="false">T207*RM_A1_CP/12+U207*RM_A2_CP/12+V207*RM_A3_CP/12+W207*RM_M1_CP/12+X207*RM_B1_CP/12+Y207*RM_B2_CP/12+Z207*RM_B3_CP/12</f>
        <v>0.0424729047009493</v>
      </c>
      <c r="P207" s="19" t="n">
        <f aca="false">MAX(0,N207-O207)</f>
        <v>0.0370151340360178</v>
      </c>
      <c r="Q207" s="19" t="n">
        <f aca="false">MIN(P207,M207)</f>
        <v>0.00335815339278066</v>
      </c>
      <c r="R207" s="19" t="n">
        <f aca="false">P207-Q207</f>
        <v>0.0336569806432371</v>
      </c>
      <c r="S207" s="19" t="n">
        <f aca="false">I207+J207+L207+Q207</f>
        <v>0.240422581715216</v>
      </c>
      <c r="T207" s="19" t="n">
        <f aca="false">AW206</f>
        <v>0</v>
      </c>
      <c r="U207" s="19" t="n">
        <f aca="false">AX206</f>
        <v>0</v>
      </c>
      <c r="V207" s="19" t="n">
        <f aca="false">AY206</f>
        <v>0</v>
      </c>
      <c r="W207" s="19" t="n">
        <f aca="false">AZ206</f>
        <v>0</v>
      </c>
      <c r="X207" s="19" t="n">
        <f aca="false">BA206</f>
        <v>0</v>
      </c>
      <c r="Y207" s="19" t="n">
        <f aca="false">BB206</f>
        <v>6.3709357051424</v>
      </c>
      <c r="Z207" s="19" t="n">
        <f aca="false">BC206</f>
        <v>7</v>
      </c>
      <c r="AA207" s="19" t="n">
        <f aca="false">MIN(T207,MAX(0,S207-(0)))</f>
        <v>0</v>
      </c>
      <c r="AB207" s="19" t="n">
        <f aca="false">MIN(U207,MAX(0,S207-(T207)))</f>
        <v>0</v>
      </c>
      <c r="AC207" s="19" t="n">
        <f aca="false">MIN(V207,MAX(0,S207-(T207+U207)))</f>
        <v>0</v>
      </c>
      <c r="AD207" s="19" t="n">
        <f aca="false">MIN(W207,MAX(0,S207-(T207+U207+V207)))</f>
        <v>0</v>
      </c>
      <c r="AE207" s="19" t="n">
        <f aca="false">MIN(X207,MAX(0,S207-(T207+U207+V207+W207)))</f>
        <v>0</v>
      </c>
      <c r="AF207" s="19" t="n">
        <f aca="false">MIN(Y207,MAX(0,S207-(T207+U207+V207+W207+X207)))</f>
        <v>0.240422581715216</v>
      </c>
      <c r="AG207" s="19" t="n">
        <f aca="false">MIN(Z207,MAX(0,S207-(T207+U207+V207+W207+X207+Y207)))</f>
        <v>0</v>
      </c>
      <c r="AH207" s="19" t="n">
        <f aca="false">T207-AA207</f>
        <v>0</v>
      </c>
      <c r="AI207" s="19" t="n">
        <f aca="false">U207-AB207</f>
        <v>0</v>
      </c>
      <c r="AJ207" s="19" t="n">
        <f aca="false">V207-AC207</f>
        <v>0</v>
      </c>
      <c r="AK207" s="19" t="n">
        <f aca="false">W207-AD207</f>
        <v>0</v>
      </c>
      <c r="AL207" s="19" t="n">
        <f aca="false">X207-AE207</f>
        <v>0</v>
      </c>
      <c r="AM207" s="19" t="n">
        <f aca="false">Y207-AF207</f>
        <v>6.13051312342718</v>
      </c>
      <c r="AN207" s="19" t="n">
        <f aca="false">Z207-AG207</f>
        <v>7</v>
      </c>
      <c r="AO207" s="19" t="n">
        <f aca="false">M207-Q207</f>
        <v>0</v>
      </c>
      <c r="AP207" s="19" t="n">
        <f aca="false">MIN(AH207,MAX(0,AO207-(AI207+AJ207+AK207+AL207+AM207+AN207)))</f>
        <v>0</v>
      </c>
      <c r="AQ207" s="19" t="n">
        <f aca="false">MIN(AI207,MAX(0,AO207-(AJ207+AK207+AL207+AM207+AN207)))</f>
        <v>0</v>
      </c>
      <c r="AR207" s="19" t="n">
        <f aca="false">MIN(AJ207,MAX(0,AO207-(AK207+AL207+AM207+AN207)))</f>
        <v>0</v>
      </c>
      <c r="AS207" s="19" t="n">
        <f aca="false">MIN(AK207,MAX(0,AO207-(AL207+AM207+AN207)))</f>
        <v>0</v>
      </c>
      <c r="AT207" s="19" t="n">
        <f aca="false">MIN(AL207,MAX(0,AO207-(AM207+AN207)))</f>
        <v>0</v>
      </c>
      <c r="AU207" s="19" t="n">
        <f aca="false">MIN(AM207,MAX(0,AO207-(AN207)))</f>
        <v>0</v>
      </c>
      <c r="AV207" s="19" t="n">
        <f aca="false">MIN(AN207,MAX(0,AO207-(0)))</f>
        <v>0</v>
      </c>
      <c r="AW207" s="19" t="n">
        <f aca="false">AH207-AP207</f>
        <v>0</v>
      </c>
      <c r="AX207" s="19" t="n">
        <f aca="false">AI207-AQ207</f>
        <v>0</v>
      </c>
      <c r="AY207" s="19" t="n">
        <f aca="false">AJ207-AR207</f>
        <v>0</v>
      </c>
      <c r="AZ207" s="19" t="n">
        <f aca="false">AK207-AS207</f>
        <v>0</v>
      </c>
      <c r="BA207" s="19" t="n">
        <f aca="false">AL207-AT207</f>
        <v>0</v>
      </c>
      <c r="BB207" s="19" t="n">
        <f aca="false">AM207-AU207</f>
        <v>6.13051312342718</v>
      </c>
      <c r="BC207" s="19" t="n">
        <f aca="false">AN207-AV207</f>
        <v>7</v>
      </c>
    </row>
    <row r="208" customFormat="false" ht="15" hidden="false" customHeight="false" outlineLevel="0" collapsed="false">
      <c r="B208" s="18" t="n">
        <v>204</v>
      </c>
      <c r="C208" s="18" t="n">
        <f aca="false">RM_TERM-B208+1</f>
        <v>157</v>
      </c>
      <c r="D208" s="19" t="n">
        <f aca="false">K207</f>
        <v>13.130513123427</v>
      </c>
      <c r="E208" s="19" t="n">
        <f aca="false">D208*(1-(1-RM_CDR)^(1/12))</f>
        <v>0.0109925683005689</v>
      </c>
      <c r="F208" s="19" t="n">
        <f aca="false">D208-E208</f>
        <v>13.1195205551265</v>
      </c>
      <c r="G208" s="19" t="n">
        <f aca="false">IF(F208&gt;0,F208*(RM_WAC/12)/(1-(1+RM_WAC/12)^(-C208)),0)</f>
        <v>0.13068153732719</v>
      </c>
      <c r="H208" s="19" t="n">
        <f aca="false">F208*RM_WAC/12</f>
        <v>0.0809037100899466</v>
      </c>
      <c r="I208" s="19" t="n">
        <f aca="false">G208-H208+IF(C208&lt;=1,(F208-(G208-H208)-J208),0)</f>
        <v>0.0497778272372438</v>
      </c>
      <c r="J208" s="19" t="n">
        <f aca="false">(F208-(G208-H208))*(1-(1-RM_CPR)^(1/12))</f>
        <v>0.175813486634325</v>
      </c>
      <c r="K208" s="19" t="n">
        <f aca="false">IF(C208&lt;=1,0,(F208-(G208-H208)-J208))</f>
        <v>12.8939292412549</v>
      </c>
      <c r="L208" s="19" t="n">
        <f aca="false">E208*(1-RM_SEV)</f>
        <v>0.00769479781039822</v>
      </c>
      <c r="M208" s="19" t="n">
        <f aca="false">E208-L208</f>
        <v>0.00329777049017067</v>
      </c>
      <c r="N208" s="19" t="n">
        <f aca="false">H208-D208*(RM_SERV+RM_TR)/12</f>
        <v>0.0780587655798708</v>
      </c>
      <c r="O208" s="19" t="n">
        <f aca="false">T208*RM_A1_CP/12+U208*RM_A2_CP/12+V208*RM_A3_CP/12+W208*RM_M1_CP/12+X208*RM_B1_CP/12+Y208*RM_B2_CP/12+Z208*RM_B3_CP/12</f>
        <v>0.0408700874895145</v>
      </c>
      <c r="P208" s="19" t="n">
        <f aca="false">MAX(0,N208-O208)</f>
        <v>0.0371886780903562</v>
      </c>
      <c r="Q208" s="19" t="n">
        <f aca="false">MIN(P208,M208)</f>
        <v>0.00329777049017067</v>
      </c>
      <c r="R208" s="19" t="n">
        <f aca="false">P208-Q208</f>
        <v>0.0338909076001855</v>
      </c>
      <c r="S208" s="19" t="n">
        <f aca="false">I208+J208+L208+Q208</f>
        <v>0.236583882172138</v>
      </c>
      <c r="T208" s="19" t="n">
        <f aca="false">AW207</f>
        <v>0</v>
      </c>
      <c r="U208" s="19" t="n">
        <f aca="false">AX207</f>
        <v>0</v>
      </c>
      <c r="V208" s="19" t="n">
        <f aca="false">AY207</f>
        <v>0</v>
      </c>
      <c r="W208" s="19" t="n">
        <f aca="false">AZ207</f>
        <v>0</v>
      </c>
      <c r="X208" s="19" t="n">
        <f aca="false">BA207</f>
        <v>0</v>
      </c>
      <c r="Y208" s="19" t="n">
        <f aca="false">BB207</f>
        <v>6.13051312342718</v>
      </c>
      <c r="Z208" s="19" t="n">
        <f aca="false">BC207</f>
        <v>7</v>
      </c>
      <c r="AA208" s="19" t="n">
        <f aca="false">MIN(T208,MAX(0,S208-(0)))</f>
        <v>0</v>
      </c>
      <c r="AB208" s="19" t="n">
        <f aca="false">MIN(U208,MAX(0,S208-(T208)))</f>
        <v>0</v>
      </c>
      <c r="AC208" s="19" t="n">
        <f aca="false">MIN(V208,MAX(0,S208-(T208+U208)))</f>
        <v>0</v>
      </c>
      <c r="AD208" s="19" t="n">
        <f aca="false">MIN(W208,MAX(0,S208-(T208+U208+V208)))</f>
        <v>0</v>
      </c>
      <c r="AE208" s="19" t="n">
        <f aca="false">MIN(X208,MAX(0,S208-(T208+U208+V208+W208)))</f>
        <v>0</v>
      </c>
      <c r="AF208" s="19" t="n">
        <f aca="false">MIN(Y208,MAX(0,S208-(T208+U208+V208+W208+X208)))</f>
        <v>0.236583882172138</v>
      </c>
      <c r="AG208" s="19" t="n">
        <f aca="false">MIN(Z208,MAX(0,S208-(T208+U208+V208+W208+X208+Y208)))</f>
        <v>0</v>
      </c>
      <c r="AH208" s="19" t="n">
        <f aca="false">T208-AA208</f>
        <v>0</v>
      </c>
      <c r="AI208" s="19" t="n">
        <f aca="false">U208-AB208</f>
        <v>0</v>
      </c>
      <c r="AJ208" s="19" t="n">
        <f aca="false">V208-AC208</f>
        <v>0</v>
      </c>
      <c r="AK208" s="19" t="n">
        <f aca="false">W208-AD208</f>
        <v>0</v>
      </c>
      <c r="AL208" s="19" t="n">
        <f aca="false">X208-AE208</f>
        <v>0</v>
      </c>
      <c r="AM208" s="19" t="n">
        <f aca="false">Y208-AF208</f>
        <v>5.89392924125504</v>
      </c>
      <c r="AN208" s="19" t="n">
        <f aca="false">Z208-AG208</f>
        <v>7</v>
      </c>
      <c r="AO208" s="19" t="n">
        <f aca="false">M208-Q208</f>
        <v>0</v>
      </c>
      <c r="AP208" s="19" t="n">
        <f aca="false">MIN(AH208,MAX(0,AO208-(AI208+AJ208+AK208+AL208+AM208+AN208)))</f>
        <v>0</v>
      </c>
      <c r="AQ208" s="19" t="n">
        <f aca="false">MIN(AI208,MAX(0,AO208-(AJ208+AK208+AL208+AM208+AN208)))</f>
        <v>0</v>
      </c>
      <c r="AR208" s="19" t="n">
        <f aca="false">MIN(AJ208,MAX(0,AO208-(AK208+AL208+AM208+AN208)))</f>
        <v>0</v>
      </c>
      <c r="AS208" s="19" t="n">
        <f aca="false">MIN(AK208,MAX(0,AO208-(AL208+AM208+AN208)))</f>
        <v>0</v>
      </c>
      <c r="AT208" s="19" t="n">
        <f aca="false">MIN(AL208,MAX(0,AO208-(AM208+AN208)))</f>
        <v>0</v>
      </c>
      <c r="AU208" s="19" t="n">
        <f aca="false">MIN(AM208,MAX(0,AO208-(AN208)))</f>
        <v>0</v>
      </c>
      <c r="AV208" s="19" t="n">
        <f aca="false">MIN(AN208,MAX(0,AO208-(0)))</f>
        <v>0</v>
      </c>
      <c r="AW208" s="19" t="n">
        <f aca="false">AH208-AP208</f>
        <v>0</v>
      </c>
      <c r="AX208" s="19" t="n">
        <f aca="false">AI208-AQ208</f>
        <v>0</v>
      </c>
      <c r="AY208" s="19" t="n">
        <f aca="false">AJ208-AR208</f>
        <v>0</v>
      </c>
      <c r="AZ208" s="19" t="n">
        <f aca="false">AK208-AS208</f>
        <v>0</v>
      </c>
      <c r="BA208" s="19" t="n">
        <f aca="false">AL208-AT208</f>
        <v>0</v>
      </c>
      <c r="BB208" s="19" t="n">
        <f aca="false">AM208-AU208</f>
        <v>5.89392924125504</v>
      </c>
      <c r="BC208" s="19" t="n">
        <f aca="false">AN208-AV208</f>
        <v>7</v>
      </c>
    </row>
    <row r="209" customFormat="false" ht="15" hidden="false" customHeight="false" outlineLevel="0" collapsed="false">
      <c r="B209" s="18" t="n">
        <v>205</v>
      </c>
      <c r="C209" s="18" t="n">
        <f aca="false">RM_TERM-B209+1</f>
        <v>156</v>
      </c>
      <c r="D209" s="19" t="n">
        <f aca="false">K208</f>
        <v>12.8939292412549</v>
      </c>
      <c r="E209" s="19" t="n">
        <f aca="false">D209*(1-(1-RM_CDR)^(1/12))</f>
        <v>0.0107945056308815</v>
      </c>
      <c r="F209" s="19" t="n">
        <f aca="false">D209-E209</f>
        <v>12.883134735624</v>
      </c>
      <c r="G209" s="19" t="n">
        <f aca="false">IF(F209&gt;0,F209*(RM_WAC/12)/(1-(1+RM_WAC/12)^(-C209)),0)</f>
        <v>0.128815684279087</v>
      </c>
      <c r="H209" s="19" t="n">
        <f aca="false">F209*RM_WAC/12</f>
        <v>0.0794459975363482</v>
      </c>
      <c r="I209" s="19" t="n">
        <f aca="false">G209-H209+IF(C209&lt;=1,(F209-(G209-H209)-J209),0)</f>
        <v>0.0493696867427391</v>
      </c>
      <c r="J209" s="19" t="n">
        <f aca="false">(F209-(G209-H209))*(1-(1-RM_CPR)^(1/12))</f>
        <v>0.172639127400326</v>
      </c>
      <c r="K209" s="19" t="n">
        <f aca="false">IF(C209&lt;=1,0,(F209-(G209-H209)-J209))</f>
        <v>12.661125921481</v>
      </c>
      <c r="L209" s="19" t="n">
        <f aca="false">E209*(1-RM_SEV)</f>
        <v>0.00755615394161707</v>
      </c>
      <c r="M209" s="19" t="n">
        <f aca="false">E209-L209</f>
        <v>0.00323835168926446</v>
      </c>
      <c r="N209" s="19" t="n">
        <f aca="false">H209-D209*(RM_SERV+RM_TR)/12</f>
        <v>0.0766523128674096</v>
      </c>
      <c r="O209" s="19" t="n">
        <f aca="false">T209*RM_A1_CP/12+U209*RM_A2_CP/12+V209*RM_A3_CP/12+W209*RM_M1_CP/12+X209*RM_B1_CP/12+Y209*RM_B2_CP/12+Z209*RM_B3_CP/12</f>
        <v>0.039292861608367</v>
      </c>
      <c r="P209" s="19" t="n">
        <f aca="false">MAX(0,N209-O209)</f>
        <v>0.0373594512590426</v>
      </c>
      <c r="Q209" s="19" t="n">
        <f aca="false">MIN(P209,M209)</f>
        <v>0.00323835168926446</v>
      </c>
      <c r="R209" s="19" t="n">
        <f aca="false">P209-Q209</f>
        <v>0.0341210995697782</v>
      </c>
      <c r="S209" s="19" t="n">
        <f aca="false">I209+J209+L209+Q209</f>
        <v>0.232803319773947</v>
      </c>
      <c r="T209" s="19" t="n">
        <f aca="false">AW208</f>
        <v>0</v>
      </c>
      <c r="U209" s="19" t="n">
        <f aca="false">AX208</f>
        <v>0</v>
      </c>
      <c r="V209" s="19" t="n">
        <f aca="false">AY208</f>
        <v>0</v>
      </c>
      <c r="W209" s="19" t="n">
        <f aca="false">AZ208</f>
        <v>0</v>
      </c>
      <c r="X209" s="19" t="n">
        <f aca="false">BA208</f>
        <v>0</v>
      </c>
      <c r="Y209" s="19" t="n">
        <f aca="false">BB208</f>
        <v>5.89392924125504</v>
      </c>
      <c r="Z209" s="19" t="n">
        <f aca="false">BC208</f>
        <v>7</v>
      </c>
      <c r="AA209" s="19" t="n">
        <f aca="false">MIN(T209,MAX(0,S209-(0)))</f>
        <v>0</v>
      </c>
      <c r="AB209" s="19" t="n">
        <f aca="false">MIN(U209,MAX(0,S209-(T209)))</f>
        <v>0</v>
      </c>
      <c r="AC209" s="19" t="n">
        <f aca="false">MIN(V209,MAX(0,S209-(T209+U209)))</f>
        <v>0</v>
      </c>
      <c r="AD209" s="19" t="n">
        <f aca="false">MIN(W209,MAX(0,S209-(T209+U209+V209)))</f>
        <v>0</v>
      </c>
      <c r="AE209" s="19" t="n">
        <f aca="false">MIN(X209,MAX(0,S209-(T209+U209+V209+W209)))</f>
        <v>0</v>
      </c>
      <c r="AF209" s="19" t="n">
        <f aca="false">MIN(Y209,MAX(0,S209-(T209+U209+V209+W209+X209)))</f>
        <v>0.232803319773947</v>
      </c>
      <c r="AG209" s="19" t="n">
        <f aca="false">MIN(Z209,MAX(0,S209-(T209+U209+V209+W209+X209+Y209)))</f>
        <v>0</v>
      </c>
      <c r="AH209" s="19" t="n">
        <f aca="false">T209-AA209</f>
        <v>0</v>
      </c>
      <c r="AI209" s="19" t="n">
        <f aca="false">U209-AB209</f>
        <v>0</v>
      </c>
      <c r="AJ209" s="19" t="n">
        <f aca="false">V209-AC209</f>
        <v>0</v>
      </c>
      <c r="AK209" s="19" t="n">
        <f aca="false">W209-AD209</f>
        <v>0</v>
      </c>
      <c r="AL209" s="19" t="n">
        <f aca="false">X209-AE209</f>
        <v>0</v>
      </c>
      <c r="AM209" s="19" t="n">
        <f aca="false">Y209-AF209</f>
        <v>5.6611259214811</v>
      </c>
      <c r="AN209" s="19" t="n">
        <f aca="false">Z209-AG209</f>
        <v>7</v>
      </c>
      <c r="AO209" s="19" t="n">
        <f aca="false">M209-Q209</f>
        <v>0</v>
      </c>
      <c r="AP209" s="19" t="n">
        <f aca="false">MIN(AH209,MAX(0,AO209-(AI209+AJ209+AK209+AL209+AM209+AN209)))</f>
        <v>0</v>
      </c>
      <c r="AQ209" s="19" t="n">
        <f aca="false">MIN(AI209,MAX(0,AO209-(AJ209+AK209+AL209+AM209+AN209)))</f>
        <v>0</v>
      </c>
      <c r="AR209" s="19" t="n">
        <f aca="false">MIN(AJ209,MAX(0,AO209-(AK209+AL209+AM209+AN209)))</f>
        <v>0</v>
      </c>
      <c r="AS209" s="19" t="n">
        <f aca="false">MIN(AK209,MAX(0,AO209-(AL209+AM209+AN209)))</f>
        <v>0</v>
      </c>
      <c r="AT209" s="19" t="n">
        <f aca="false">MIN(AL209,MAX(0,AO209-(AM209+AN209)))</f>
        <v>0</v>
      </c>
      <c r="AU209" s="19" t="n">
        <f aca="false">MIN(AM209,MAX(0,AO209-(AN209)))</f>
        <v>0</v>
      </c>
      <c r="AV209" s="19" t="n">
        <f aca="false">MIN(AN209,MAX(0,AO209-(0)))</f>
        <v>0</v>
      </c>
      <c r="AW209" s="19" t="n">
        <f aca="false">AH209-AP209</f>
        <v>0</v>
      </c>
      <c r="AX209" s="19" t="n">
        <f aca="false">AI209-AQ209</f>
        <v>0</v>
      </c>
      <c r="AY209" s="19" t="n">
        <f aca="false">AJ209-AR209</f>
        <v>0</v>
      </c>
      <c r="AZ209" s="19" t="n">
        <f aca="false">AK209-AS209</f>
        <v>0</v>
      </c>
      <c r="BA209" s="19" t="n">
        <f aca="false">AL209-AT209</f>
        <v>0</v>
      </c>
      <c r="BB209" s="19" t="n">
        <f aca="false">AM209-AU209</f>
        <v>5.6611259214811</v>
      </c>
      <c r="BC209" s="19" t="n">
        <f aca="false">AN209-AV209</f>
        <v>7</v>
      </c>
    </row>
    <row r="210" customFormat="false" ht="15" hidden="false" customHeight="false" outlineLevel="0" collapsed="false">
      <c r="B210" s="18" t="n">
        <v>206</v>
      </c>
      <c r="C210" s="18" t="n">
        <f aca="false">RM_TERM-B210+1</f>
        <v>155</v>
      </c>
      <c r="D210" s="19" t="n">
        <f aca="false">K209</f>
        <v>12.661125921481</v>
      </c>
      <c r="E210" s="19" t="n">
        <f aca="false">D210*(1-(1-RM_CDR)^(1/12))</f>
        <v>0.0105996079624387</v>
      </c>
      <c r="F210" s="19" t="n">
        <f aca="false">D210-E210</f>
        <v>12.6505263135185</v>
      </c>
      <c r="G210" s="19" t="n">
        <f aca="false">IF(F210&gt;0,F210*(RM_WAC/12)/(1-(1+RM_WAC/12)^(-C210)),0)</f>
        <v>0.126976471624633</v>
      </c>
      <c r="H210" s="19" t="n">
        <f aca="false">F210*RM_WAC/12</f>
        <v>0.0780115789333642</v>
      </c>
      <c r="I210" s="19" t="n">
        <f aca="false">G210-H210+IF(C210&lt;=1,(F210-(G210-H210)-J210),0)</f>
        <v>0.0489648926912692</v>
      </c>
      <c r="J210" s="19" t="n">
        <f aca="false">(F210-(G210-H210))*(1-(1-RM_CPR)^(1/12))</f>
        <v>0.16951553649978</v>
      </c>
      <c r="K210" s="19" t="n">
        <f aca="false">IF(C210&lt;=1,0,(F210-(G210-H210)-J210))</f>
        <v>12.4320458843275</v>
      </c>
      <c r="L210" s="19" t="n">
        <f aca="false">E210*(1-RM_SEV)</f>
        <v>0.00741972557370706</v>
      </c>
      <c r="M210" s="19" t="n">
        <f aca="false">E210-L210</f>
        <v>0.0031798823887316</v>
      </c>
      <c r="N210" s="19" t="n">
        <f aca="false">H210-D210*(RM_SERV+RM_TR)/12</f>
        <v>0.07526833498371</v>
      </c>
      <c r="O210" s="19" t="n">
        <f aca="false">T210*RM_A1_CP/12+U210*RM_A2_CP/12+V210*RM_A3_CP/12+W210*RM_M1_CP/12+X210*RM_B1_CP/12+Y210*RM_B2_CP/12+Z210*RM_B3_CP/12</f>
        <v>0.0377408394765406</v>
      </c>
      <c r="P210" s="19" t="n">
        <f aca="false">MAX(0,N210-O210)</f>
        <v>0.0375274955071694</v>
      </c>
      <c r="Q210" s="19" t="n">
        <f aca="false">MIN(P210,M210)</f>
        <v>0.0031798823887316</v>
      </c>
      <c r="R210" s="19" t="n">
        <f aca="false">P210-Q210</f>
        <v>0.0343476131184378</v>
      </c>
      <c r="S210" s="19" t="n">
        <f aca="false">I210+J210+L210+Q210</f>
        <v>0.229080037153488</v>
      </c>
      <c r="T210" s="19" t="n">
        <f aca="false">AW209</f>
        <v>0</v>
      </c>
      <c r="U210" s="19" t="n">
        <f aca="false">AX209</f>
        <v>0</v>
      </c>
      <c r="V210" s="19" t="n">
        <f aca="false">AY209</f>
        <v>0</v>
      </c>
      <c r="W210" s="19" t="n">
        <f aca="false">AZ209</f>
        <v>0</v>
      </c>
      <c r="X210" s="19" t="n">
        <f aca="false">BA209</f>
        <v>0</v>
      </c>
      <c r="Y210" s="19" t="n">
        <f aca="false">BB209</f>
        <v>5.6611259214811</v>
      </c>
      <c r="Z210" s="19" t="n">
        <f aca="false">BC209</f>
        <v>7</v>
      </c>
      <c r="AA210" s="19" t="n">
        <f aca="false">MIN(T210,MAX(0,S210-(0)))</f>
        <v>0</v>
      </c>
      <c r="AB210" s="19" t="n">
        <f aca="false">MIN(U210,MAX(0,S210-(T210)))</f>
        <v>0</v>
      </c>
      <c r="AC210" s="19" t="n">
        <f aca="false">MIN(V210,MAX(0,S210-(T210+U210)))</f>
        <v>0</v>
      </c>
      <c r="AD210" s="19" t="n">
        <f aca="false">MIN(W210,MAX(0,S210-(T210+U210+V210)))</f>
        <v>0</v>
      </c>
      <c r="AE210" s="19" t="n">
        <f aca="false">MIN(X210,MAX(0,S210-(T210+U210+V210+W210)))</f>
        <v>0</v>
      </c>
      <c r="AF210" s="19" t="n">
        <f aca="false">MIN(Y210,MAX(0,S210-(T210+U210+V210+W210+X210)))</f>
        <v>0.229080037153488</v>
      </c>
      <c r="AG210" s="19" t="n">
        <f aca="false">MIN(Z210,MAX(0,S210-(T210+U210+V210+W210+X210+Y210)))</f>
        <v>0</v>
      </c>
      <c r="AH210" s="19" t="n">
        <f aca="false">T210-AA210</f>
        <v>0</v>
      </c>
      <c r="AI210" s="19" t="n">
        <f aca="false">U210-AB210</f>
        <v>0</v>
      </c>
      <c r="AJ210" s="19" t="n">
        <f aca="false">V210-AC210</f>
        <v>0</v>
      </c>
      <c r="AK210" s="19" t="n">
        <f aca="false">W210-AD210</f>
        <v>0</v>
      </c>
      <c r="AL210" s="19" t="n">
        <f aca="false">X210-AE210</f>
        <v>0</v>
      </c>
      <c r="AM210" s="19" t="n">
        <f aca="false">Y210-AF210</f>
        <v>5.43204588432761</v>
      </c>
      <c r="AN210" s="19" t="n">
        <f aca="false">Z210-AG210</f>
        <v>7</v>
      </c>
      <c r="AO210" s="19" t="n">
        <f aca="false">M210-Q210</f>
        <v>0</v>
      </c>
      <c r="AP210" s="19" t="n">
        <f aca="false">MIN(AH210,MAX(0,AO210-(AI210+AJ210+AK210+AL210+AM210+AN210)))</f>
        <v>0</v>
      </c>
      <c r="AQ210" s="19" t="n">
        <f aca="false">MIN(AI210,MAX(0,AO210-(AJ210+AK210+AL210+AM210+AN210)))</f>
        <v>0</v>
      </c>
      <c r="AR210" s="19" t="n">
        <f aca="false">MIN(AJ210,MAX(0,AO210-(AK210+AL210+AM210+AN210)))</f>
        <v>0</v>
      </c>
      <c r="AS210" s="19" t="n">
        <f aca="false">MIN(AK210,MAX(0,AO210-(AL210+AM210+AN210)))</f>
        <v>0</v>
      </c>
      <c r="AT210" s="19" t="n">
        <f aca="false">MIN(AL210,MAX(0,AO210-(AM210+AN210)))</f>
        <v>0</v>
      </c>
      <c r="AU210" s="19" t="n">
        <f aca="false">MIN(AM210,MAX(0,AO210-(AN210)))</f>
        <v>0</v>
      </c>
      <c r="AV210" s="19" t="n">
        <f aca="false">MIN(AN210,MAX(0,AO210-(0)))</f>
        <v>0</v>
      </c>
      <c r="AW210" s="19" t="n">
        <f aca="false">AH210-AP210</f>
        <v>0</v>
      </c>
      <c r="AX210" s="19" t="n">
        <f aca="false">AI210-AQ210</f>
        <v>0</v>
      </c>
      <c r="AY210" s="19" t="n">
        <f aca="false">AJ210-AR210</f>
        <v>0</v>
      </c>
      <c r="AZ210" s="19" t="n">
        <f aca="false">AK210-AS210</f>
        <v>0</v>
      </c>
      <c r="BA210" s="19" t="n">
        <f aca="false">AL210-AT210</f>
        <v>0</v>
      </c>
      <c r="BB210" s="19" t="n">
        <f aca="false">AM210-AU210</f>
        <v>5.43204588432761</v>
      </c>
      <c r="BC210" s="19" t="n">
        <f aca="false">AN210-AV210</f>
        <v>7</v>
      </c>
    </row>
    <row r="211" customFormat="false" ht="15" hidden="false" customHeight="false" outlineLevel="0" collapsed="false">
      <c r="B211" s="18" t="n">
        <v>207</v>
      </c>
      <c r="C211" s="18" t="n">
        <f aca="false">RM_TERM-B211+1</f>
        <v>154</v>
      </c>
      <c r="D211" s="19" t="n">
        <f aca="false">K210</f>
        <v>12.4320458843275</v>
      </c>
      <c r="E211" s="19" t="n">
        <f aca="false">D211*(1-(1-RM_CDR)^(1/12))</f>
        <v>0.0104078273419073</v>
      </c>
      <c r="F211" s="19" t="n">
        <f aca="false">D211-E211</f>
        <v>12.4216380569856</v>
      </c>
      <c r="G211" s="19" t="n">
        <f aca="false">IF(F211&gt;0,F211*(RM_WAC/12)/(1-(1+RM_WAC/12)^(-C211)),0)</f>
        <v>0.125163518995946</v>
      </c>
      <c r="H211" s="19" t="n">
        <f aca="false">F211*RM_WAC/12</f>
        <v>0.076600101351411</v>
      </c>
      <c r="I211" s="19" t="n">
        <f aca="false">G211-H211+IF(C211&lt;=1,(F211-(G211-H211)-J211),0)</f>
        <v>0.0485634176445352</v>
      </c>
      <c r="J211" s="19" t="n">
        <f aca="false">(F211-(G211-H211))*(1-(1-RM_CPR)^(1/12))</f>
        <v>0.166441944422315</v>
      </c>
      <c r="K211" s="19" t="n">
        <f aca="false">IF(C211&lt;=1,0,(F211-(G211-H211)-J211))</f>
        <v>12.2066326949187</v>
      </c>
      <c r="L211" s="19" t="n">
        <f aca="false">E211*(1-RM_SEV)</f>
        <v>0.00728547913933508</v>
      </c>
      <c r="M211" s="19" t="n">
        <f aca="false">E211-L211</f>
        <v>0.00312234820257218</v>
      </c>
      <c r="N211" s="19" t="n">
        <f aca="false">H211-D211*(RM_SERV+RM_TR)/12</f>
        <v>0.0739064914098067</v>
      </c>
      <c r="O211" s="19" t="n">
        <f aca="false">T211*RM_A1_CP/12+U211*RM_A2_CP/12+V211*RM_A3_CP/12+W211*RM_M1_CP/12+X211*RM_B1_CP/12+Y211*RM_B2_CP/12+Z211*RM_B3_CP/12</f>
        <v>0.0362136392288507</v>
      </c>
      <c r="P211" s="19" t="n">
        <f aca="false">MAX(0,N211-O211)</f>
        <v>0.037692852180956</v>
      </c>
      <c r="Q211" s="19" t="n">
        <f aca="false">MIN(P211,M211)</f>
        <v>0.00312234820257218</v>
      </c>
      <c r="R211" s="19" t="n">
        <f aca="false">P211-Q211</f>
        <v>0.0345705039783838</v>
      </c>
      <c r="S211" s="19" t="n">
        <f aca="false">I211+J211+L211+Q211</f>
        <v>0.225413189408757</v>
      </c>
      <c r="T211" s="19" t="n">
        <f aca="false">AW210</f>
        <v>0</v>
      </c>
      <c r="U211" s="19" t="n">
        <f aca="false">AX210</f>
        <v>0</v>
      </c>
      <c r="V211" s="19" t="n">
        <f aca="false">AY210</f>
        <v>0</v>
      </c>
      <c r="W211" s="19" t="n">
        <f aca="false">AZ210</f>
        <v>0</v>
      </c>
      <c r="X211" s="19" t="n">
        <f aca="false">BA210</f>
        <v>0</v>
      </c>
      <c r="Y211" s="19" t="n">
        <f aca="false">BB210</f>
        <v>5.43204588432761</v>
      </c>
      <c r="Z211" s="19" t="n">
        <f aca="false">BC210</f>
        <v>7</v>
      </c>
      <c r="AA211" s="19" t="n">
        <f aca="false">MIN(T211,MAX(0,S211-(0)))</f>
        <v>0</v>
      </c>
      <c r="AB211" s="19" t="n">
        <f aca="false">MIN(U211,MAX(0,S211-(T211)))</f>
        <v>0</v>
      </c>
      <c r="AC211" s="19" t="n">
        <f aca="false">MIN(V211,MAX(0,S211-(T211+U211)))</f>
        <v>0</v>
      </c>
      <c r="AD211" s="19" t="n">
        <f aca="false">MIN(W211,MAX(0,S211-(T211+U211+V211)))</f>
        <v>0</v>
      </c>
      <c r="AE211" s="19" t="n">
        <f aca="false">MIN(X211,MAX(0,S211-(T211+U211+V211+W211)))</f>
        <v>0</v>
      </c>
      <c r="AF211" s="19" t="n">
        <f aca="false">MIN(Y211,MAX(0,S211-(T211+U211+V211+W211+X211)))</f>
        <v>0.225413189408757</v>
      </c>
      <c r="AG211" s="19" t="n">
        <f aca="false">MIN(Z211,MAX(0,S211-(T211+U211+V211+W211+X211+Y211)))</f>
        <v>0</v>
      </c>
      <c r="AH211" s="19" t="n">
        <f aca="false">T211-AA211</f>
        <v>0</v>
      </c>
      <c r="AI211" s="19" t="n">
        <f aca="false">U211-AB211</f>
        <v>0</v>
      </c>
      <c r="AJ211" s="19" t="n">
        <f aca="false">V211-AC211</f>
        <v>0</v>
      </c>
      <c r="AK211" s="19" t="n">
        <f aca="false">W211-AD211</f>
        <v>0</v>
      </c>
      <c r="AL211" s="19" t="n">
        <f aca="false">X211-AE211</f>
        <v>0</v>
      </c>
      <c r="AM211" s="19" t="n">
        <f aca="false">Y211-AF211</f>
        <v>5.20663269491885</v>
      </c>
      <c r="AN211" s="19" t="n">
        <f aca="false">Z211-AG211</f>
        <v>7</v>
      </c>
      <c r="AO211" s="19" t="n">
        <f aca="false">M211-Q211</f>
        <v>0</v>
      </c>
      <c r="AP211" s="19" t="n">
        <f aca="false">MIN(AH211,MAX(0,AO211-(AI211+AJ211+AK211+AL211+AM211+AN211)))</f>
        <v>0</v>
      </c>
      <c r="AQ211" s="19" t="n">
        <f aca="false">MIN(AI211,MAX(0,AO211-(AJ211+AK211+AL211+AM211+AN211)))</f>
        <v>0</v>
      </c>
      <c r="AR211" s="19" t="n">
        <f aca="false">MIN(AJ211,MAX(0,AO211-(AK211+AL211+AM211+AN211)))</f>
        <v>0</v>
      </c>
      <c r="AS211" s="19" t="n">
        <f aca="false">MIN(AK211,MAX(0,AO211-(AL211+AM211+AN211)))</f>
        <v>0</v>
      </c>
      <c r="AT211" s="19" t="n">
        <f aca="false">MIN(AL211,MAX(0,AO211-(AM211+AN211)))</f>
        <v>0</v>
      </c>
      <c r="AU211" s="19" t="n">
        <f aca="false">MIN(AM211,MAX(0,AO211-(AN211)))</f>
        <v>0</v>
      </c>
      <c r="AV211" s="19" t="n">
        <f aca="false">MIN(AN211,MAX(0,AO211-(0)))</f>
        <v>0</v>
      </c>
      <c r="AW211" s="19" t="n">
        <f aca="false">AH211-AP211</f>
        <v>0</v>
      </c>
      <c r="AX211" s="19" t="n">
        <f aca="false">AI211-AQ211</f>
        <v>0</v>
      </c>
      <c r="AY211" s="19" t="n">
        <f aca="false">AJ211-AR211</f>
        <v>0</v>
      </c>
      <c r="AZ211" s="19" t="n">
        <f aca="false">AK211-AS211</f>
        <v>0</v>
      </c>
      <c r="BA211" s="19" t="n">
        <f aca="false">AL211-AT211</f>
        <v>0</v>
      </c>
      <c r="BB211" s="19" t="n">
        <f aca="false">AM211-AU211</f>
        <v>5.20663269491885</v>
      </c>
      <c r="BC211" s="19" t="n">
        <f aca="false">AN211-AV211</f>
        <v>7</v>
      </c>
    </row>
    <row r="212" customFormat="false" ht="15" hidden="false" customHeight="false" outlineLevel="0" collapsed="false">
      <c r="B212" s="18" t="n">
        <v>208</v>
      </c>
      <c r="C212" s="18" t="n">
        <f aca="false">RM_TERM-B212+1</f>
        <v>153</v>
      </c>
      <c r="D212" s="19" t="n">
        <f aca="false">K211</f>
        <v>12.2066326949187</v>
      </c>
      <c r="E212" s="19" t="n">
        <f aca="false">D212*(1-(1-RM_CDR)^(1/12))</f>
        <v>0.0102191165232871</v>
      </c>
      <c r="F212" s="19" t="n">
        <f aca="false">D212-E212</f>
        <v>12.1964135783954</v>
      </c>
      <c r="G212" s="19" t="n">
        <f aca="false">IF(F212&gt;0,F212*(RM_WAC/12)/(1-(1+RM_WAC/12)^(-C212)),0)</f>
        <v>0.123376451455983</v>
      </c>
      <c r="H212" s="19" t="n">
        <f aca="false">F212*RM_WAC/12</f>
        <v>0.0752112170667718</v>
      </c>
      <c r="I212" s="19" t="n">
        <f aca="false">G212-H212+IF(C212&lt;=1,(F212-(G212-H212)-J212),0)</f>
        <v>0.0481652343892111</v>
      </c>
      <c r="J212" s="19" t="n">
        <f aca="false">(F212-(G212-H212))*(1-(1-RM_CPR)^(1/12))</f>
        <v>0.163417593010596</v>
      </c>
      <c r="K212" s="19" t="n">
        <f aca="false">IF(C212&lt;=1,0,(F212-(G212-H212)-J212))</f>
        <v>11.9848307509956</v>
      </c>
      <c r="L212" s="19" t="n">
        <f aca="false">E212*(1-RM_SEV)</f>
        <v>0.00715338156630096</v>
      </c>
      <c r="M212" s="19" t="n">
        <f aca="false">E212-L212</f>
        <v>0.00306573495698613</v>
      </c>
      <c r="N212" s="19" t="n">
        <f aca="false">H212-D212*(RM_SERV+RM_TR)/12</f>
        <v>0.0725664466495394</v>
      </c>
      <c r="O212" s="19" t="n">
        <f aca="false">T212*RM_A1_CP/12+U212*RM_A2_CP/12+V212*RM_A3_CP/12+W212*RM_M1_CP/12+X212*RM_B1_CP/12+Y212*RM_B2_CP/12+Z212*RM_B3_CP/12</f>
        <v>0.0347108846327924</v>
      </c>
      <c r="P212" s="19" t="n">
        <f aca="false">MAX(0,N212-O212)</f>
        <v>0.0378555620167471</v>
      </c>
      <c r="Q212" s="19" t="n">
        <f aca="false">MIN(P212,M212)</f>
        <v>0.00306573495698613</v>
      </c>
      <c r="R212" s="19" t="n">
        <f aca="false">P212-Q212</f>
        <v>0.0347898270597609</v>
      </c>
      <c r="S212" s="19" t="n">
        <f aca="false">I212+J212+L212+Q212</f>
        <v>0.221801943923094</v>
      </c>
      <c r="T212" s="19" t="n">
        <f aca="false">AW211</f>
        <v>0</v>
      </c>
      <c r="U212" s="19" t="n">
        <f aca="false">AX211</f>
        <v>0</v>
      </c>
      <c r="V212" s="19" t="n">
        <f aca="false">AY211</f>
        <v>0</v>
      </c>
      <c r="W212" s="19" t="n">
        <f aca="false">AZ211</f>
        <v>0</v>
      </c>
      <c r="X212" s="19" t="n">
        <f aca="false">BA211</f>
        <v>0</v>
      </c>
      <c r="Y212" s="19" t="n">
        <f aca="false">BB211</f>
        <v>5.20663269491885</v>
      </c>
      <c r="Z212" s="19" t="n">
        <f aca="false">BC211</f>
        <v>7</v>
      </c>
      <c r="AA212" s="19" t="n">
        <f aca="false">MIN(T212,MAX(0,S212-(0)))</f>
        <v>0</v>
      </c>
      <c r="AB212" s="19" t="n">
        <f aca="false">MIN(U212,MAX(0,S212-(T212)))</f>
        <v>0</v>
      </c>
      <c r="AC212" s="19" t="n">
        <f aca="false">MIN(V212,MAX(0,S212-(T212+U212)))</f>
        <v>0</v>
      </c>
      <c r="AD212" s="19" t="n">
        <f aca="false">MIN(W212,MAX(0,S212-(T212+U212+V212)))</f>
        <v>0</v>
      </c>
      <c r="AE212" s="19" t="n">
        <f aca="false">MIN(X212,MAX(0,S212-(T212+U212+V212+W212)))</f>
        <v>0</v>
      </c>
      <c r="AF212" s="19" t="n">
        <f aca="false">MIN(Y212,MAX(0,S212-(T212+U212+V212+W212+X212)))</f>
        <v>0.221801943923094</v>
      </c>
      <c r="AG212" s="19" t="n">
        <f aca="false">MIN(Z212,MAX(0,S212-(T212+U212+V212+W212+X212+Y212)))</f>
        <v>0</v>
      </c>
      <c r="AH212" s="19" t="n">
        <f aca="false">T212-AA212</f>
        <v>0</v>
      </c>
      <c r="AI212" s="19" t="n">
        <f aca="false">U212-AB212</f>
        <v>0</v>
      </c>
      <c r="AJ212" s="19" t="n">
        <f aca="false">V212-AC212</f>
        <v>0</v>
      </c>
      <c r="AK212" s="19" t="n">
        <f aca="false">W212-AD212</f>
        <v>0</v>
      </c>
      <c r="AL212" s="19" t="n">
        <f aca="false">X212-AE212</f>
        <v>0</v>
      </c>
      <c r="AM212" s="19" t="n">
        <f aca="false">Y212-AF212</f>
        <v>4.98483075099576</v>
      </c>
      <c r="AN212" s="19" t="n">
        <f aca="false">Z212-AG212</f>
        <v>7</v>
      </c>
      <c r="AO212" s="19" t="n">
        <f aca="false">M212-Q212</f>
        <v>0</v>
      </c>
      <c r="AP212" s="19" t="n">
        <f aca="false">MIN(AH212,MAX(0,AO212-(AI212+AJ212+AK212+AL212+AM212+AN212)))</f>
        <v>0</v>
      </c>
      <c r="AQ212" s="19" t="n">
        <f aca="false">MIN(AI212,MAX(0,AO212-(AJ212+AK212+AL212+AM212+AN212)))</f>
        <v>0</v>
      </c>
      <c r="AR212" s="19" t="n">
        <f aca="false">MIN(AJ212,MAX(0,AO212-(AK212+AL212+AM212+AN212)))</f>
        <v>0</v>
      </c>
      <c r="AS212" s="19" t="n">
        <f aca="false">MIN(AK212,MAX(0,AO212-(AL212+AM212+AN212)))</f>
        <v>0</v>
      </c>
      <c r="AT212" s="19" t="n">
        <f aca="false">MIN(AL212,MAX(0,AO212-(AM212+AN212)))</f>
        <v>0</v>
      </c>
      <c r="AU212" s="19" t="n">
        <f aca="false">MIN(AM212,MAX(0,AO212-(AN212)))</f>
        <v>0</v>
      </c>
      <c r="AV212" s="19" t="n">
        <f aca="false">MIN(AN212,MAX(0,AO212-(0)))</f>
        <v>0</v>
      </c>
      <c r="AW212" s="19" t="n">
        <f aca="false">AH212-AP212</f>
        <v>0</v>
      </c>
      <c r="AX212" s="19" t="n">
        <f aca="false">AI212-AQ212</f>
        <v>0</v>
      </c>
      <c r="AY212" s="19" t="n">
        <f aca="false">AJ212-AR212</f>
        <v>0</v>
      </c>
      <c r="AZ212" s="19" t="n">
        <f aca="false">AK212-AS212</f>
        <v>0</v>
      </c>
      <c r="BA212" s="19" t="n">
        <f aca="false">AL212-AT212</f>
        <v>0</v>
      </c>
      <c r="BB212" s="19" t="n">
        <f aca="false">AM212-AU212</f>
        <v>4.98483075099576</v>
      </c>
      <c r="BC212" s="19" t="n">
        <f aca="false">AN212-AV212</f>
        <v>7</v>
      </c>
    </row>
    <row r="213" customFormat="false" ht="15" hidden="false" customHeight="false" outlineLevel="0" collapsed="false">
      <c r="B213" s="18" t="n">
        <v>209</v>
      </c>
      <c r="C213" s="18" t="n">
        <f aca="false">RM_TERM-B213+1</f>
        <v>152</v>
      </c>
      <c r="D213" s="19" t="n">
        <f aca="false">K212</f>
        <v>11.9848307509956</v>
      </c>
      <c r="E213" s="19" t="n">
        <f aca="false">D213*(1-(1-RM_CDR)^(1/12))</f>
        <v>0.0100334289576257</v>
      </c>
      <c r="F213" s="19" t="n">
        <f aca="false">D213-E213</f>
        <v>11.974797322038</v>
      </c>
      <c r="G213" s="19" t="n">
        <f aca="false">IF(F213&gt;0,F213*(RM_WAC/12)/(1-(1+RM_WAC/12)^(-C213)),0)</f>
        <v>0.121614899421001</v>
      </c>
      <c r="H213" s="19" t="n">
        <f aca="false">F213*RM_WAC/12</f>
        <v>0.073844583485901</v>
      </c>
      <c r="I213" s="19" t="n">
        <f aca="false">G213-H213+IF(C213&lt;=1,(F213-(G213-H213)-J213),0)</f>
        <v>0.0477703159350998</v>
      </c>
      <c r="J213" s="19" t="n">
        <f aca="false">(F213-(G213-H213))*(1-(1-RM_CPR)^(1/12))</f>
        <v>0.160441735295226</v>
      </c>
      <c r="K213" s="19" t="n">
        <f aca="false">IF(C213&lt;=1,0,(F213-(G213-H213)-J213))</f>
        <v>11.7665852708077</v>
      </c>
      <c r="L213" s="19" t="n">
        <f aca="false">E213*(1-RM_SEV)</f>
        <v>0.00702340027033802</v>
      </c>
      <c r="M213" s="19" t="n">
        <f aca="false">E213-L213</f>
        <v>0.00301002868728772</v>
      </c>
      <c r="N213" s="19" t="n">
        <f aca="false">H213-D213*(RM_SERV+RM_TR)/12</f>
        <v>0.0712478701565186</v>
      </c>
      <c r="O213" s="19" t="n">
        <f aca="false">T213*RM_A1_CP/12+U213*RM_A2_CP/12+V213*RM_A3_CP/12+W213*RM_M1_CP/12+X213*RM_B1_CP/12+Y213*RM_B2_CP/12+Z213*RM_B3_CP/12</f>
        <v>0.0332322050066384</v>
      </c>
      <c r="P213" s="19" t="n">
        <f aca="false">MAX(0,N213-O213)</f>
        <v>0.0380156651498802</v>
      </c>
      <c r="Q213" s="19" t="n">
        <f aca="false">MIN(P213,M213)</f>
        <v>0.00301002868728772</v>
      </c>
      <c r="R213" s="19" t="n">
        <f aca="false">P213-Q213</f>
        <v>0.0350056364625925</v>
      </c>
      <c r="S213" s="19" t="n">
        <f aca="false">I213+J213+L213+Q213</f>
        <v>0.218245480187951</v>
      </c>
      <c r="T213" s="19" t="n">
        <f aca="false">AW212</f>
        <v>0</v>
      </c>
      <c r="U213" s="19" t="n">
        <f aca="false">AX212</f>
        <v>0</v>
      </c>
      <c r="V213" s="19" t="n">
        <f aca="false">AY212</f>
        <v>0</v>
      </c>
      <c r="W213" s="19" t="n">
        <f aca="false">AZ212</f>
        <v>0</v>
      </c>
      <c r="X213" s="19" t="n">
        <f aca="false">BA212</f>
        <v>0</v>
      </c>
      <c r="Y213" s="19" t="n">
        <f aca="false">BB212</f>
        <v>4.98483075099576</v>
      </c>
      <c r="Z213" s="19" t="n">
        <f aca="false">BC212</f>
        <v>7</v>
      </c>
      <c r="AA213" s="19" t="n">
        <f aca="false">MIN(T213,MAX(0,S213-(0)))</f>
        <v>0</v>
      </c>
      <c r="AB213" s="19" t="n">
        <f aca="false">MIN(U213,MAX(0,S213-(T213)))</f>
        <v>0</v>
      </c>
      <c r="AC213" s="19" t="n">
        <f aca="false">MIN(V213,MAX(0,S213-(T213+U213)))</f>
        <v>0</v>
      </c>
      <c r="AD213" s="19" t="n">
        <f aca="false">MIN(W213,MAX(0,S213-(T213+U213+V213)))</f>
        <v>0</v>
      </c>
      <c r="AE213" s="19" t="n">
        <f aca="false">MIN(X213,MAX(0,S213-(T213+U213+V213+W213)))</f>
        <v>0</v>
      </c>
      <c r="AF213" s="19" t="n">
        <f aca="false">MIN(Y213,MAX(0,S213-(T213+U213+V213+W213+X213)))</f>
        <v>0.218245480187951</v>
      </c>
      <c r="AG213" s="19" t="n">
        <f aca="false">MIN(Z213,MAX(0,S213-(T213+U213+V213+W213+X213+Y213)))</f>
        <v>0</v>
      </c>
      <c r="AH213" s="19" t="n">
        <f aca="false">T213-AA213</f>
        <v>0</v>
      </c>
      <c r="AI213" s="19" t="n">
        <f aca="false">U213-AB213</f>
        <v>0</v>
      </c>
      <c r="AJ213" s="19" t="n">
        <f aca="false">V213-AC213</f>
        <v>0</v>
      </c>
      <c r="AK213" s="19" t="n">
        <f aca="false">W213-AD213</f>
        <v>0</v>
      </c>
      <c r="AL213" s="19" t="n">
        <f aca="false">X213-AE213</f>
        <v>0</v>
      </c>
      <c r="AM213" s="19" t="n">
        <f aca="false">Y213-AF213</f>
        <v>4.76658527080781</v>
      </c>
      <c r="AN213" s="19" t="n">
        <f aca="false">Z213-AG213</f>
        <v>7</v>
      </c>
      <c r="AO213" s="19" t="n">
        <f aca="false">M213-Q213</f>
        <v>0</v>
      </c>
      <c r="AP213" s="19" t="n">
        <f aca="false">MIN(AH213,MAX(0,AO213-(AI213+AJ213+AK213+AL213+AM213+AN213)))</f>
        <v>0</v>
      </c>
      <c r="AQ213" s="19" t="n">
        <f aca="false">MIN(AI213,MAX(0,AO213-(AJ213+AK213+AL213+AM213+AN213)))</f>
        <v>0</v>
      </c>
      <c r="AR213" s="19" t="n">
        <f aca="false">MIN(AJ213,MAX(0,AO213-(AK213+AL213+AM213+AN213)))</f>
        <v>0</v>
      </c>
      <c r="AS213" s="19" t="n">
        <f aca="false">MIN(AK213,MAX(0,AO213-(AL213+AM213+AN213)))</f>
        <v>0</v>
      </c>
      <c r="AT213" s="19" t="n">
        <f aca="false">MIN(AL213,MAX(0,AO213-(AM213+AN213)))</f>
        <v>0</v>
      </c>
      <c r="AU213" s="19" t="n">
        <f aca="false">MIN(AM213,MAX(0,AO213-(AN213)))</f>
        <v>0</v>
      </c>
      <c r="AV213" s="19" t="n">
        <f aca="false">MIN(AN213,MAX(0,AO213-(0)))</f>
        <v>0</v>
      </c>
      <c r="AW213" s="19" t="n">
        <f aca="false">AH213-AP213</f>
        <v>0</v>
      </c>
      <c r="AX213" s="19" t="n">
        <f aca="false">AI213-AQ213</f>
        <v>0</v>
      </c>
      <c r="AY213" s="19" t="n">
        <f aca="false">AJ213-AR213</f>
        <v>0</v>
      </c>
      <c r="AZ213" s="19" t="n">
        <f aca="false">AK213-AS213</f>
        <v>0</v>
      </c>
      <c r="BA213" s="19" t="n">
        <f aca="false">AL213-AT213</f>
        <v>0</v>
      </c>
      <c r="BB213" s="19" t="n">
        <f aca="false">AM213-AU213</f>
        <v>4.76658527080781</v>
      </c>
      <c r="BC213" s="19" t="n">
        <f aca="false">AN213-AV213</f>
        <v>7</v>
      </c>
    </row>
    <row r="214" customFormat="false" ht="15" hidden="false" customHeight="false" outlineLevel="0" collapsed="false">
      <c r="B214" s="18" t="n">
        <v>210</v>
      </c>
      <c r="C214" s="18" t="n">
        <f aca="false">RM_TERM-B214+1</f>
        <v>151</v>
      </c>
      <c r="D214" s="19" t="n">
        <f aca="false">K213</f>
        <v>11.7665852708077</v>
      </c>
      <c r="E214" s="19" t="n">
        <f aca="false">D214*(1-(1-RM_CDR)^(1/12))</f>
        <v>0.00985071878288198</v>
      </c>
      <c r="F214" s="19" t="n">
        <f aca="false">D214-E214</f>
        <v>11.7567345520248</v>
      </c>
      <c r="G214" s="19" t="n">
        <f aca="false">IF(F214&gt;0,F214*(RM_WAC/12)/(1-(1+RM_WAC/12)^(-C214)),0)</f>
        <v>0.119878498584123</v>
      </c>
      <c r="H214" s="19" t="n">
        <f aca="false">F214*RM_WAC/12</f>
        <v>0.0724998630708195</v>
      </c>
      <c r="I214" s="19" t="n">
        <f aca="false">G214-H214+IF(C214&lt;=1,(F214-(G214-H214)-J214),0)</f>
        <v>0.0473786355133031</v>
      </c>
      <c r="J214" s="19" t="n">
        <f aca="false">(F214-(G214-H214))*(1-(1-RM_CPR)^(1/12))</f>
        <v>0.157513635332026</v>
      </c>
      <c r="K214" s="19" t="n">
        <f aca="false">IF(C214&lt;=1,0,(F214-(G214-H214)-J214))</f>
        <v>11.5518422811795</v>
      </c>
      <c r="L214" s="19" t="n">
        <f aca="false">E214*(1-RM_SEV)</f>
        <v>0.00689550314801739</v>
      </c>
      <c r="M214" s="19" t="n">
        <f aca="false">E214-L214</f>
        <v>0.00295521563486459</v>
      </c>
      <c r="N214" s="19" t="n">
        <f aca="false">H214-D214*(RM_SERV+RM_TR)/12</f>
        <v>0.0699504362621445</v>
      </c>
      <c r="O214" s="19" t="n">
        <f aca="false">T214*RM_A1_CP/12+U214*RM_A2_CP/12+V214*RM_A3_CP/12+W214*RM_M1_CP/12+X214*RM_B1_CP/12+Y214*RM_B2_CP/12+Z214*RM_B3_CP/12</f>
        <v>0.0317772351387187</v>
      </c>
      <c r="P214" s="19" t="n">
        <f aca="false">MAX(0,N214-O214)</f>
        <v>0.0381732011234258</v>
      </c>
      <c r="Q214" s="19" t="n">
        <f aca="false">MIN(P214,M214)</f>
        <v>0.00295521563486459</v>
      </c>
      <c r="R214" s="19" t="n">
        <f aca="false">P214-Q214</f>
        <v>0.0352179854885612</v>
      </c>
      <c r="S214" s="19" t="n">
        <f aca="false">I214+J214+L214+Q214</f>
        <v>0.214742989628211</v>
      </c>
      <c r="T214" s="19" t="n">
        <f aca="false">AW213</f>
        <v>0</v>
      </c>
      <c r="U214" s="19" t="n">
        <f aca="false">AX213</f>
        <v>0</v>
      </c>
      <c r="V214" s="19" t="n">
        <f aca="false">AY213</f>
        <v>0</v>
      </c>
      <c r="W214" s="19" t="n">
        <f aca="false">AZ213</f>
        <v>0</v>
      </c>
      <c r="X214" s="19" t="n">
        <f aca="false">BA213</f>
        <v>0</v>
      </c>
      <c r="Y214" s="19" t="n">
        <f aca="false">BB213</f>
        <v>4.76658527080781</v>
      </c>
      <c r="Z214" s="19" t="n">
        <f aca="false">BC213</f>
        <v>7</v>
      </c>
      <c r="AA214" s="19" t="n">
        <f aca="false">MIN(T214,MAX(0,S214-(0)))</f>
        <v>0</v>
      </c>
      <c r="AB214" s="19" t="n">
        <f aca="false">MIN(U214,MAX(0,S214-(T214)))</f>
        <v>0</v>
      </c>
      <c r="AC214" s="19" t="n">
        <f aca="false">MIN(V214,MAX(0,S214-(T214+U214)))</f>
        <v>0</v>
      </c>
      <c r="AD214" s="19" t="n">
        <f aca="false">MIN(W214,MAX(0,S214-(T214+U214+V214)))</f>
        <v>0</v>
      </c>
      <c r="AE214" s="19" t="n">
        <f aca="false">MIN(X214,MAX(0,S214-(T214+U214+V214+W214)))</f>
        <v>0</v>
      </c>
      <c r="AF214" s="19" t="n">
        <f aca="false">MIN(Y214,MAX(0,S214-(T214+U214+V214+W214+X214)))</f>
        <v>0.214742989628211</v>
      </c>
      <c r="AG214" s="19" t="n">
        <f aca="false">MIN(Z214,MAX(0,S214-(T214+U214+V214+W214+X214+Y214)))</f>
        <v>0</v>
      </c>
      <c r="AH214" s="19" t="n">
        <f aca="false">T214-AA214</f>
        <v>0</v>
      </c>
      <c r="AI214" s="19" t="n">
        <f aca="false">U214-AB214</f>
        <v>0</v>
      </c>
      <c r="AJ214" s="19" t="n">
        <f aca="false">V214-AC214</f>
        <v>0</v>
      </c>
      <c r="AK214" s="19" t="n">
        <f aca="false">W214-AD214</f>
        <v>0</v>
      </c>
      <c r="AL214" s="19" t="n">
        <f aca="false">X214-AE214</f>
        <v>0</v>
      </c>
      <c r="AM214" s="19" t="n">
        <f aca="false">Y214-AF214</f>
        <v>4.5518422811796</v>
      </c>
      <c r="AN214" s="19" t="n">
        <f aca="false">Z214-AG214</f>
        <v>7</v>
      </c>
      <c r="AO214" s="19" t="n">
        <f aca="false">M214-Q214</f>
        <v>0</v>
      </c>
      <c r="AP214" s="19" t="n">
        <f aca="false">MIN(AH214,MAX(0,AO214-(AI214+AJ214+AK214+AL214+AM214+AN214)))</f>
        <v>0</v>
      </c>
      <c r="AQ214" s="19" t="n">
        <f aca="false">MIN(AI214,MAX(0,AO214-(AJ214+AK214+AL214+AM214+AN214)))</f>
        <v>0</v>
      </c>
      <c r="AR214" s="19" t="n">
        <f aca="false">MIN(AJ214,MAX(0,AO214-(AK214+AL214+AM214+AN214)))</f>
        <v>0</v>
      </c>
      <c r="AS214" s="19" t="n">
        <f aca="false">MIN(AK214,MAX(0,AO214-(AL214+AM214+AN214)))</f>
        <v>0</v>
      </c>
      <c r="AT214" s="19" t="n">
        <f aca="false">MIN(AL214,MAX(0,AO214-(AM214+AN214)))</f>
        <v>0</v>
      </c>
      <c r="AU214" s="19" t="n">
        <f aca="false">MIN(AM214,MAX(0,AO214-(AN214)))</f>
        <v>0</v>
      </c>
      <c r="AV214" s="19" t="n">
        <f aca="false">MIN(AN214,MAX(0,AO214-(0)))</f>
        <v>0</v>
      </c>
      <c r="AW214" s="19" t="n">
        <f aca="false">AH214-AP214</f>
        <v>0</v>
      </c>
      <c r="AX214" s="19" t="n">
        <f aca="false">AI214-AQ214</f>
        <v>0</v>
      </c>
      <c r="AY214" s="19" t="n">
        <f aca="false">AJ214-AR214</f>
        <v>0</v>
      </c>
      <c r="AZ214" s="19" t="n">
        <f aca="false">AK214-AS214</f>
        <v>0</v>
      </c>
      <c r="BA214" s="19" t="n">
        <f aca="false">AL214-AT214</f>
        <v>0</v>
      </c>
      <c r="BB214" s="19" t="n">
        <f aca="false">AM214-AU214</f>
        <v>4.5518422811796</v>
      </c>
      <c r="BC214" s="19" t="n">
        <f aca="false">AN214-AV214</f>
        <v>7</v>
      </c>
    </row>
    <row r="215" customFormat="false" ht="15" hidden="false" customHeight="false" outlineLevel="0" collapsed="false">
      <c r="B215" s="18" t="n">
        <v>211</v>
      </c>
      <c r="C215" s="18" t="n">
        <f aca="false">RM_TERM-B215+1</f>
        <v>150</v>
      </c>
      <c r="D215" s="19" t="n">
        <f aca="false">K214</f>
        <v>11.5518422811795</v>
      </c>
      <c r="E215" s="19" t="n">
        <f aca="false">D215*(1-(1-RM_CDR)^(1/12))</f>
        <v>0.00967094081393538</v>
      </c>
      <c r="F215" s="19" t="n">
        <f aca="false">D215-E215</f>
        <v>11.5421713403655</v>
      </c>
      <c r="G215" s="19" t="n">
        <f aca="false">IF(F215&gt;0,F215*(RM_WAC/12)/(1-(1+RM_WAC/12)^(-C215)),0)</f>
        <v>0.118166889839995</v>
      </c>
      <c r="H215" s="19" t="n">
        <f aca="false">F215*RM_WAC/12</f>
        <v>0.0711767232655874</v>
      </c>
      <c r="I215" s="19" t="n">
        <f aca="false">G215-H215+IF(C215&lt;=1,(F215-(G215-H215)-J215),0)</f>
        <v>0.0469901665744079</v>
      </c>
      <c r="J215" s="19" t="n">
        <f aca="false">(F215-(G215-H215))*(1-(1-RM_CPR)^(1/12))</f>
        <v>0.154632568041671</v>
      </c>
      <c r="K215" s="19" t="n">
        <f aca="false">IF(C215&lt;=1,0,(F215-(G215-H215)-J215))</f>
        <v>11.3405486057494</v>
      </c>
      <c r="L215" s="19" t="n">
        <f aca="false">E215*(1-RM_SEV)</f>
        <v>0.00676965856975476</v>
      </c>
      <c r="M215" s="19" t="n">
        <f aca="false">E215-L215</f>
        <v>0.00290128224418061</v>
      </c>
      <c r="N215" s="19" t="n">
        <f aca="false">H215-D215*(RM_SERV+RM_TR)/12</f>
        <v>0.0686738241046652</v>
      </c>
      <c r="O215" s="19" t="n">
        <f aca="false">T215*RM_A1_CP/12+U215*RM_A2_CP/12+V215*RM_A3_CP/12+W215*RM_M1_CP/12+X215*RM_B1_CP/12+Y215*RM_B2_CP/12+Z215*RM_B3_CP/12</f>
        <v>0.030345615207864</v>
      </c>
      <c r="P215" s="19" t="n">
        <f aca="false">MAX(0,N215-O215)</f>
        <v>0.0383282088968012</v>
      </c>
      <c r="Q215" s="19" t="n">
        <f aca="false">MIN(P215,M215)</f>
        <v>0.00290128224418061</v>
      </c>
      <c r="R215" s="19" t="n">
        <f aca="false">P215-Q215</f>
        <v>0.0354269266526206</v>
      </c>
      <c r="S215" s="19" t="n">
        <f aca="false">I215+J215+L215+Q215</f>
        <v>0.211293675430014</v>
      </c>
      <c r="T215" s="19" t="n">
        <f aca="false">AW214</f>
        <v>0</v>
      </c>
      <c r="U215" s="19" t="n">
        <f aca="false">AX214</f>
        <v>0</v>
      </c>
      <c r="V215" s="19" t="n">
        <f aca="false">AY214</f>
        <v>0</v>
      </c>
      <c r="W215" s="19" t="n">
        <f aca="false">AZ214</f>
        <v>0</v>
      </c>
      <c r="X215" s="19" t="n">
        <f aca="false">BA214</f>
        <v>0</v>
      </c>
      <c r="Y215" s="19" t="n">
        <f aca="false">BB214</f>
        <v>4.5518422811796</v>
      </c>
      <c r="Z215" s="19" t="n">
        <f aca="false">BC214</f>
        <v>7</v>
      </c>
      <c r="AA215" s="19" t="n">
        <f aca="false">MIN(T215,MAX(0,S215-(0)))</f>
        <v>0</v>
      </c>
      <c r="AB215" s="19" t="n">
        <f aca="false">MIN(U215,MAX(0,S215-(T215)))</f>
        <v>0</v>
      </c>
      <c r="AC215" s="19" t="n">
        <f aca="false">MIN(V215,MAX(0,S215-(T215+U215)))</f>
        <v>0</v>
      </c>
      <c r="AD215" s="19" t="n">
        <f aca="false">MIN(W215,MAX(0,S215-(T215+U215+V215)))</f>
        <v>0</v>
      </c>
      <c r="AE215" s="19" t="n">
        <f aca="false">MIN(X215,MAX(0,S215-(T215+U215+V215+W215)))</f>
        <v>0</v>
      </c>
      <c r="AF215" s="19" t="n">
        <f aca="false">MIN(Y215,MAX(0,S215-(T215+U215+V215+W215+X215)))</f>
        <v>0.211293675430014</v>
      </c>
      <c r="AG215" s="19" t="n">
        <f aca="false">MIN(Z215,MAX(0,S215-(T215+U215+V215+W215+X215+Y215)))</f>
        <v>0</v>
      </c>
      <c r="AH215" s="19" t="n">
        <f aca="false">T215-AA215</f>
        <v>0</v>
      </c>
      <c r="AI215" s="19" t="n">
        <f aca="false">U215-AB215</f>
        <v>0</v>
      </c>
      <c r="AJ215" s="19" t="n">
        <f aca="false">V215-AC215</f>
        <v>0</v>
      </c>
      <c r="AK215" s="19" t="n">
        <f aca="false">W215-AD215</f>
        <v>0</v>
      </c>
      <c r="AL215" s="19" t="n">
        <f aca="false">X215-AE215</f>
        <v>0</v>
      </c>
      <c r="AM215" s="19" t="n">
        <f aca="false">Y215-AF215</f>
        <v>4.34054860574958</v>
      </c>
      <c r="AN215" s="19" t="n">
        <f aca="false">Z215-AG215</f>
        <v>7</v>
      </c>
      <c r="AO215" s="19" t="n">
        <f aca="false">M215-Q215</f>
        <v>0</v>
      </c>
      <c r="AP215" s="19" t="n">
        <f aca="false">MIN(AH215,MAX(0,AO215-(AI215+AJ215+AK215+AL215+AM215+AN215)))</f>
        <v>0</v>
      </c>
      <c r="AQ215" s="19" t="n">
        <f aca="false">MIN(AI215,MAX(0,AO215-(AJ215+AK215+AL215+AM215+AN215)))</f>
        <v>0</v>
      </c>
      <c r="AR215" s="19" t="n">
        <f aca="false">MIN(AJ215,MAX(0,AO215-(AK215+AL215+AM215+AN215)))</f>
        <v>0</v>
      </c>
      <c r="AS215" s="19" t="n">
        <f aca="false">MIN(AK215,MAX(0,AO215-(AL215+AM215+AN215)))</f>
        <v>0</v>
      </c>
      <c r="AT215" s="19" t="n">
        <f aca="false">MIN(AL215,MAX(0,AO215-(AM215+AN215)))</f>
        <v>0</v>
      </c>
      <c r="AU215" s="19" t="n">
        <f aca="false">MIN(AM215,MAX(0,AO215-(AN215)))</f>
        <v>0</v>
      </c>
      <c r="AV215" s="19" t="n">
        <f aca="false">MIN(AN215,MAX(0,AO215-(0)))</f>
        <v>0</v>
      </c>
      <c r="AW215" s="19" t="n">
        <f aca="false">AH215-AP215</f>
        <v>0</v>
      </c>
      <c r="AX215" s="19" t="n">
        <f aca="false">AI215-AQ215</f>
        <v>0</v>
      </c>
      <c r="AY215" s="19" t="n">
        <f aca="false">AJ215-AR215</f>
        <v>0</v>
      </c>
      <c r="AZ215" s="19" t="n">
        <f aca="false">AK215-AS215</f>
        <v>0</v>
      </c>
      <c r="BA215" s="19" t="n">
        <f aca="false">AL215-AT215</f>
        <v>0</v>
      </c>
      <c r="BB215" s="19" t="n">
        <f aca="false">AM215-AU215</f>
        <v>4.34054860574958</v>
      </c>
      <c r="BC215" s="19" t="n">
        <f aca="false">AN215-AV215</f>
        <v>7</v>
      </c>
    </row>
    <row r="216" customFormat="false" ht="15" hidden="false" customHeight="false" outlineLevel="0" collapsed="false">
      <c r="B216" s="18" t="n">
        <v>212</v>
      </c>
      <c r="C216" s="18" t="n">
        <f aca="false">RM_TERM-B216+1</f>
        <v>149</v>
      </c>
      <c r="D216" s="19" t="n">
        <f aca="false">K215</f>
        <v>11.3405486057494</v>
      </c>
      <c r="E216" s="19" t="n">
        <f aca="false">D216*(1-(1-RM_CDR)^(1/12))</f>
        <v>0.00949405053273999</v>
      </c>
      <c r="F216" s="19" t="n">
        <f aca="false">D216-E216</f>
        <v>11.3310545552167</v>
      </c>
      <c r="G216" s="19" t="n">
        <f aca="false">IF(F216&gt;0,F216*(RM_WAC/12)/(1-(1+RM_WAC/12)^(-C216)),0)</f>
        <v>0.116479719210522</v>
      </c>
      <c r="H216" s="19" t="n">
        <f aca="false">F216*RM_WAC/12</f>
        <v>0.0698748364238363</v>
      </c>
      <c r="I216" s="19" t="n">
        <f aca="false">G216-H216+IF(C216&lt;=1,(F216-(G216-H216)-J216),0)</f>
        <v>0.0466048827866857</v>
      </c>
      <c r="J216" s="19" t="n">
        <f aca="false">(F216-(G216-H216))*(1-(1-RM_CPR)^(1/12))</f>
        <v>0.15179781905163</v>
      </c>
      <c r="K216" s="19" t="n">
        <f aca="false">IF(C216&lt;=1,0,(F216-(G216-H216)-J216))</f>
        <v>11.1326518533784</v>
      </c>
      <c r="L216" s="19" t="n">
        <f aca="false">E216*(1-RM_SEV)</f>
        <v>0.006645835372918</v>
      </c>
      <c r="M216" s="19" t="n">
        <f aca="false">E216-L216</f>
        <v>0.002848215159822</v>
      </c>
      <c r="N216" s="19" t="n">
        <f aca="false">H216-D216*(RM_SERV+RM_TR)/12</f>
        <v>0.0674177175592573</v>
      </c>
      <c r="O216" s="19" t="n">
        <f aca="false">T216*RM_A1_CP/12+U216*RM_A2_CP/12+V216*RM_A3_CP/12+W216*RM_M1_CP/12+X216*RM_B1_CP/12+Y216*RM_B2_CP/12+Z216*RM_B3_CP/12</f>
        <v>0.0289369907049972</v>
      </c>
      <c r="P216" s="19" t="n">
        <f aca="false">MAX(0,N216-O216)</f>
        <v>0.0384807268542601</v>
      </c>
      <c r="Q216" s="19" t="n">
        <f aca="false">MIN(P216,M216)</f>
        <v>0.002848215159822</v>
      </c>
      <c r="R216" s="19" t="n">
        <f aca="false">P216-Q216</f>
        <v>0.0356325116944381</v>
      </c>
      <c r="S216" s="19" t="n">
        <f aca="false">I216+J216+L216+Q216</f>
        <v>0.207896752371056</v>
      </c>
      <c r="T216" s="19" t="n">
        <f aca="false">AW215</f>
        <v>0</v>
      </c>
      <c r="U216" s="19" t="n">
        <f aca="false">AX215</f>
        <v>0</v>
      </c>
      <c r="V216" s="19" t="n">
        <f aca="false">AY215</f>
        <v>0</v>
      </c>
      <c r="W216" s="19" t="n">
        <f aca="false">AZ215</f>
        <v>0</v>
      </c>
      <c r="X216" s="19" t="n">
        <f aca="false">BA215</f>
        <v>0</v>
      </c>
      <c r="Y216" s="19" t="n">
        <f aca="false">BB215</f>
        <v>4.34054860574958</v>
      </c>
      <c r="Z216" s="19" t="n">
        <f aca="false">BC215</f>
        <v>7</v>
      </c>
      <c r="AA216" s="19" t="n">
        <f aca="false">MIN(T216,MAX(0,S216-(0)))</f>
        <v>0</v>
      </c>
      <c r="AB216" s="19" t="n">
        <f aca="false">MIN(U216,MAX(0,S216-(T216)))</f>
        <v>0</v>
      </c>
      <c r="AC216" s="19" t="n">
        <f aca="false">MIN(V216,MAX(0,S216-(T216+U216)))</f>
        <v>0</v>
      </c>
      <c r="AD216" s="19" t="n">
        <f aca="false">MIN(W216,MAX(0,S216-(T216+U216+V216)))</f>
        <v>0</v>
      </c>
      <c r="AE216" s="19" t="n">
        <f aca="false">MIN(X216,MAX(0,S216-(T216+U216+V216+W216)))</f>
        <v>0</v>
      </c>
      <c r="AF216" s="19" t="n">
        <f aca="false">MIN(Y216,MAX(0,S216-(T216+U216+V216+W216+X216)))</f>
        <v>0.207896752371056</v>
      </c>
      <c r="AG216" s="19" t="n">
        <f aca="false">MIN(Z216,MAX(0,S216-(T216+U216+V216+W216+X216+Y216)))</f>
        <v>0</v>
      </c>
      <c r="AH216" s="19" t="n">
        <f aca="false">T216-AA216</f>
        <v>0</v>
      </c>
      <c r="AI216" s="19" t="n">
        <f aca="false">U216-AB216</f>
        <v>0</v>
      </c>
      <c r="AJ216" s="19" t="n">
        <f aca="false">V216-AC216</f>
        <v>0</v>
      </c>
      <c r="AK216" s="19" t="n">
        <f aca="false">W216-AD216</f>
        <v>0</v>
      </c>
      <c r="AL216" s="19" t="n">
        <f aca="false">X216-AE216</f>
        <v>0</v>
      </c>
      <c r="AM216" s="19" t="n">
        <f aca="false">Y216-AF216</f>
        <v>4.13265185337852</v>
      </c>
      <c r="AN216" s="19" t="n">
        <f aca="false">Z216-AG216</f>
        <v>7</v>
      </c>
      <c r="AO216" s="19" t="n">
        <f aca="false">M216-Q216</f>
        <v>0</v>
      </c>
      <c r="AP216" s="19" t="n">
        <f aca="false">MIN(AH216,MAX(0,AO216-(AI216+AJ216+AK216+AL216+AM216+AN216)))</f>
        <v>0</v>
      </c>
      <c r="AQ216" s="19" t="n">
        <f aca="false">MIN(AI216,MAX(0,AO216-(AJ216+AK216+AL216+AM216+AN216)))</f>
        <v>0</v>
      </c>
      <c r="AR216" s="19" t="n">
        <f aca="false">MIN(AJ216,MAX(0,AO216-(AK216+AL216+AM216+AN216)))</f>
        <v>0</v>
      </c>
      <c r="AS216" s="19" t="n">
        <f aca="false">MIN(AK216,MAX(0,AO216-(AL216+AM216+AN216)))</f>
        <v>0</v>
      </c>
      <c r="AT216" s="19" t="n">
        <f aca="false">MIN(AL216,MAX(0,AO216-(AM216+AN216)))</f>
        <v>0</v>
      </c>
      <c r="AU216" s="19" t="n">
        <f aca="false">MIN(AM216,MAX(0,AO216-(AN216)))</f>
        <v>0</v>
      </c>
      <c r="AV216" s="19" t="n">
        <f aca="false">MIN(AN216,MAX(0,AO216-(0)))</f>
        <v>0</v>
      </c>
      <c r="AW216" s="19" t="n">
        <f aca="false">AH216-AP216</f>
        <v>0</v>
      </c>
      <c r="AX216" s="19" t="n">
        <f aca="false">AI216-AQ216</f>
        <v>0</v>
      </c>
      <c r="AY216" s="19" t="n">
        <f aca="false">AJ216-AR216</f>
        <v>0</v>
      </c>
      <c r="AZ216" s="19" t="n">
        <f aca="false">AK216-AS216</f>
        <v>0</v>
      </c>
      <c r="BA216" s="19" t="n">
        <f aca="false">AL216-AT216</f>
        <v>0</v>
      </c>
      <c r="BB216" s="19" t="n">
        <f aca="false">AM216-AU216</f>
        <v>4.13265185337852</v>
      </c>
      <c r="BC216" s="19" t="n">
        <f aca="false">AN216-AV216</f>
        <v>7</v>
      </c>
    </row>
    <row r="217" customFormat="false" ht="15" hidden="false" customHeight="false" outlineLevel="0" collapsed="false">
      <c r="B217" s="18" t="n">
        <v>213</v>
      </c>
      <c r="C217" s="18" t="n">
        <f aca="false">RM_TERM-B217+1</f>
        <v>148</v>
      </c>
      <c r="D217" s="19" t="n">
        <f aca="false">K216</f>
        <v>11.1326518533784</v>
      </c>
      <c r="E217" s="19" t="n">
        <f aca="false">D217*(1-(1-RM_CDR)^(1/12))</f>
        <v>0.00932000407862025</v>
      </c>
      <c r="F217" s="19" t="n">
        <f aca="false">D217-E217</f>
        <v>11.1233318492998</v>
      </c>
      <c r="G217" s="19" t="n">
        <f aca="false">IF(F217&gt;0,F217*(RM_WAC/12)/(1-(1+RM_WAC/12)^(-C217)),0)</f>
        <v>0.114816637771657</v>
      </c>
      <c r="H217" s="19" t="n">
        <f aca="false">F217*RM_WAC/12</f>
        <v>0.0685938797373485</v>
      </c>
      <c r="I217" s="19" t="n">
        <f aca="false">G217-H217+IF(C217&lt;=1,(F217-(G217-H217)-J217),0)</f>
        <v>0.0462227580343087</v>
      </c>
      <c r="J217" s="19" t="n">
        <f aca="false">(F217-(G217-H217))*(1-(1-RM_CPR)^(1/12))</f>
        <v>0.149008684540394</v>
      </c>
      <c r="K217" s="19" t="n">
        <f aca="false">IF(C217&lt;=1,0,(F217-(G217-H217)-J217))</f>
        <v>10.9281004067251</v>
      </c>
      <c r="L217" s="19" t="n">
        <f aca="false">E217*(1-RM_SEV)</f>
        <v>0.00652400285503417</v>
      </c>
      <c r="M217" s="19" t="n">
        <f aca="false">E217-L217</f>
        <v>0.00279600122358607</v>
      </c>
      <c r="N217" s="19" t="n">
        <f aca="false">H217-D217*(RM_SERV+RM_TR)/12</f>
        <v>0.0661818051691166</v>
      </c>
      <c r="O217" s="19" t="n">
        <f aca="false">T217*RM_A1_CP/12+U217*RM_A2_CP/12+V217*RM_A3_CP/12+W217*RM_M1_CP/12+X217*RM_B1_CP/12+Y217*RM_B2_CP/12+Z217*RM_B3_CP/12</f>
        <v>0.0275510123558568</v>
      </c>
      <c r="P217" s="19" t="n">
        <f aca="false">MAX(0,N217-O217)</f>
        <v>0.0386307928132597</v>
      </c>
      <c r="Q217" s="19" t="n">
        <f aca="false">MIN(P217,M217)</f>
        <v>0.00279600122358607</v>
      </c>
      <c r="R217" s="19" t="n">
        <f aca="false">P217-Q217</f>
        <v>0.0358347915896737</v>
      </c>
      <c r="S217" s="19" t="n">
        <f aca="false">I217+J217+L217+Q217</f>
        <v>0.204551446653323</v>
      </c>
      <c r="T217" s="19" t="n">
        <f aca="false">AW216</f>
        <v>0</v>
      </c>
      <c r="U217" s="19" t="n">
        <f aca="false">AX216</f>
        <v>0</v>
      </c>
      <c r="V217" s="19" t="n">
        <f aca="false">AY216</f>
        <v>0</v>
      </c>
      <c r="W217" s="19" t="n">
        <f aca="false">AZ216</f>
        <v>0</v>
      </c>
      <c r="X217" s="19" t="n">
        <f aca="false">BA216</f>
        <v>0</v>
      </c>
      <c r="Y217" s="19" t="n">
        <f aca="false">BB216</f>
        <v>4.13265185337852</v>
      </c>
      <c r="Z217" s="19" t="n">
        <f aca="false">BC216</f>
        <v>7</v>
      </c>
      <c r="AA217" s="19" t="n">
        <f aca="false">MIN(T217,MAX(0,S217-(0)))</f>
        <v>0</v>
      </c>
      <c r="AB217" s="19" t="n">
        <f aca="false">MIN(U217,MAX(0,S217-(T217)))</f>
        <v>0</v>
      </c>
      <c r="AC217" s="19" t="n">
        <f aca="false">MIN(V217,MAX(0,S217-(T217+U217)))</f>
        <v>0</v>
      </c>
      <c r="AD217" s="19" t="n">
        <f aca="false">MIN(W217,MAX(0,S217-(T217+U217+V217)))</f>
        <v>0</v>
      </c>
      <c r="AE217" s="19" t="n">
        <f aca="false">MIN(X217,MAX(0,S217-(T217+U217+V217+W217)))</f>
        <v>0</v>
      </c>
      <c r="AF217" s="19" t="n">
        <f aca="false">MIN(Y217,MAX(0,S217-(T217+U217+V217+W217+X217)))</f>
        <v>0.204551446653323</v>
      </c>
      <c r="AG217" s="19" t="n">
        <f aca="false">MIN(Z217,MAX(0,S217-(T217+U217+V217+W217+X217+Y217)))</f>
        <v>0</v>
      </c>
      <c r="AH217" s="19" t="n">
        <f aca="false">T217-AA217</f>
        <v>0</v>
      </c>
      <c r="AI217" s="19" t="n">
        <f aca="false">U217-AB217</f>
        <v>0</v>
      </c>
      <c r="AJ217" s="19" t="n">
        <f aca="false">V217-AC217</f>
        <v>0</v>
      </c>
      <c r="AK217" s="19" t="n">
        <f aca="false">W217-AD217</f>
        <v>0</v>
      </c>
      <c r="AL217" s="19" t="n">
        <f aca="false">X217-AE217</f>
        <v>0</v>
      </c>
      <c r="AM217" s="19" t="n">
        <f aca="false">Y217-AF217</f>
        <v>3.9281004067252</v>
      </c>
      <c r="AN217" s="19" t="n">
        <f aca="false">Z217-AG217</f>
        <v>7</v>
      </c>
      <c r="AO217" s="19" t="n">
        <f aca="false">M217-Q217</f>
        <v>0</v>
      </c>
      <c r="AP217" s="19" t="n">
        <f aca="false">MIN(AH217,MAX(0,AO217-(AI217+AJ217+AK217+AL217+AM217+AN217)))</f>
        <v>0</v>
      </c>
      <c r="AQ217" s="19" t="n">
        <f aca="false">MIN(AI217,MAX(0,AO217-(AJ217+AK217+AL217+AM217+AN217)))</f>
        <v>0</v>
      </c>
      <c r="AR217" s="19" t="n">
        <f aca="false">MIN(AJ217,MAX(0,AO217-(AK217+AL217+AM217+AN217)))</f>
        <v>0</v>
      </c>
      <c r="AS217" s="19" t="n">
        <f aca="false">MIN(AK217,MAX(0,AO217-(AL217+AM217+AN217)))</f>
        <v>0</v>
      </c>
      <c r="AT217" s="19" t="n">
        <f aca="false">MIN(AL217,MAX(0,AO217-(AM217+AN217)))</f>
        <v>0</v>
      </c>
      <c r="AU217" s="19" t="n">
        <f aca="false">MIN(AM217,MAX(0,AO217-(AN217)))</f>
        <v>0</v>
      </c>
      <c r="AV217" s="19" t="n">
        <f aca="false">MIN(AN217,MAX(0,AO217-(0)))</f>
        <v>0</v>
      </c>
      <c r="AW217" s="19" t="n">
        <f aca="false">AH217-AP217</f>
        <v>0</v>
      </c>
      <c r="AX217" s="19" t="n">
        <f aca="false">AI217-AQ217</f>
        <v>0</v>
      </c>
      <c r="AY217" s="19" t="n">
        <f aca="false">AJ217-AR217</f>
        <v>0</v>
      </c>
      <c r="AZ217" s="19" t="n">
        <f aca="false">AK217-AS217</f>
        <v>0</v>
      </c>
      <c r="BA217" s="19" t="n">
        <f aca="false">AL217-AT217</f>
        <v>0</v>
      </c>
      <c r="BB217" s="19" t="n">
        <f aca="false">AM217-AU217</f>
        <v>3.9281004067252</v>
      </c>
      <c r="BC217" s="19" t="n">
        <f aca="false">AN217-AV217</f>
        <v>7</v>
      </c>
    </row>
    <row r="218" customFormat="false" ht="15" hidden="false" customHeight="false" outlineLevel="0" collapsed="false">
      <c r="B218" s="18" t="n">
        <v>214</v>
      </c>
      <c r="C218" s="18" t="n">
        <f aca="false">RM_TERM-B218+1</f>
        <v>147</v>
      </c>
      <c r="D218" s="19" t="n">
        <f aca="false">K217</f>
        <v>10.9281004067251</v>
      </c>
      <c r="E218" s="19" t="n">
        <f aca="false">D218*(1-(1-RM_CDR)^(1/12))</f>
        <v>0.00914875823870672</v>
      </c>
      <c r="F218" s="19" t="n">
        <f aca="false">D218-E218</f>
        <v>10.9189516484864</v>
      </c>
      <c r="G218" s="19" t="n">
        <f aca="false">IF(F218&gt;0,F218*(RM_WAC/12)/(1-(1+RM_WAC/12)^(-C218)),0)</f>
        <v>0.113177301581245</v>
      </c>
      <c r="H218" s="19" t="n">
        <f aca="false">F218*RM_WAC/12</f>
        <v>0.0673335351656658</v>
      </c>
      <c r="I218" s="19" t="n">
        <f aca="false">G218-H218+IF(C218&lt;=1,(F218-(G218-H218)-J218),0)</f>
        <v>0.0458437664155788</v>
      </c>
      <c r="J218" s="19" t="n">
        <f aca="false">(F218-(G218-H218))*(1-(1-RM_CPR)^(1/12))</f>
        <v>0.14626447108395</v>
      </c>
      <c r="K218" s="19" t="n">
        <f aca="false">IF(C218&lt;=1,0,(F218-(G218-H218)-J218))</f>
        <v>10.7268434109868</v>
      </c>
      <c r="L218" s="19" t="n">
        <f aca="false">E218*(1-RM_SEV)</f>
        <v>0.0064041307670947</v>
      </c>
      <c r="M218" s="19" t="n">
        <f aca="false">E218-L218</f>
        <v>0.00274462747161202</v>
      </c>
      <c r="N218" s="19" t="n">
        <f aca="false">H218-D218*(RM_SERV+RM_TR)/12</f>
        <v>0.0649657800775421</v>
      </c>
      <c r="O218" s="19" t="n">
        <f aca="false">T218*RM_A1_CP/12+U218*RM_A2_CP/12+V218*RM_A3_CP/12+W218*RM_M1_CP/12+X218*RM_B1_CP/12+Y218*RM_B2_CP/12+Z218*RM_B3_CP/12</f>
        <v>0.0261873360448347</v>
      </c>
      <c r="P218" s="19" t="n">
        <f aca="false">MAX(0,N218-O218)</f>
        <v>0.0387784440327074</v>
      </c>
      <c r="Q218" s="19" t="n">
        <f aca="false">MIN(P218,M218)</f>
        <v>0.00274462747161202</v>
      </c>
      <c r="R218" s="19" t="n">
        <f aca="false">P218-Q218</f>
        <v>0.0360338165610954</v>
      </c>
      <c r="S218" s="19" t="n">
        <f aca="false">I218+J218+L218+Q218</f>
        <v>0.201256995738236</v>
      </c>
      <c r="T218" s="19" t="n">
        <f aca="false">AW217</f>
        <v>0</v>
      </c>
      <c r="U218" s="19" t="n">
        <f aca="false">AX217</f>
        <v>0</v>
      </c>
      <c r="V218" s="19" t="n">
        <f aca="false">AY217</f>
        <v>0</v>
      </c>
      <c r="W218" s="19" t="n">
        <f aca="false">AZ217</f>
        <v>0</v>
      </c>
      <c r="X218" s="19" t="n">
        <f aca="false">BA217</f>
        <v>0</v>
      </c>
      <c r="Y218" s="19" t="n">
        <f aca="false">BB217</f>
        <v>3.9281004067252</v>
      </c>
      <c r="Z218" s="19" t="n">
        <f aca="false">BC217</f>
        <v>7</v>
      </c>
      <c r="AA218" s="19" t="n">
        <f aca="false">MIN(T218,MAX(0,S218-(0)))</f>
        <v>0</v>
      </c>
      <c r="AB218" s="19" t="n">
        <f aca="false">MIN(U218,MAX(0,S218-(T218)))</f>
        <v>0</v>
      </c>
      <c r="AC218" s="19" t="n">
        <f aca="false">MIN(V218,MAX(0,S218-(T218+U218)))</f>
        <v>0</v>
      </c>
      <c r="AD218" s="19" t="n">
        <f aca="false">MIN(W218,MAX(0,S218-(T218+U218+V218)))</f>
        <v>0</v>
      </c>
      <c r="AE218" s="19" t="n">
        <f aca="false">MIN(X218,MAX(0,S218-(T218+U218+V218+W218)))</f>
        <v>0</v>
      </c>
      <c r="AF218" s="19" t="n">
        <f aca="false">MIN(Y218,MAX(0,S218-(T218+U218+V218+W218+X218)))</f>
        <v>0.201256995738236</v>
      </c>
      <c r="AG218" s="19" t="n">
        <f aca="false">MIN(Z218,MAX(0,S218-(T218+U218+V218+W218+X218+Y218)))</f>
        <v>0</v>
      </c>
      <c r="AH218" s="19" t="n">
        <f aca="false">T218-AA218</f>
        <v>0</v>
      </c>
      <c r="AI218" s="19" t="n">
        <f aca="false">U218-AB218</f>
        <v>0</v>
      </c>
      <c r="AJ218" s="19" t="n">
        <f aca="false">V218-AC218</f>
        <v>0</v>
      </c>
      <c r="AK218" s="19" t="n">
        <f aca="false">W218-AD218</f>
        <v>0</v>
      </c>
      <c r="AL218" s="19" t="n">
        <f aca="false">X218-AE218</f>
        <v>0</v>
      </c>
      <c r="AM218" s="19" t="n">
        <f aca="false">Y218-AF218</f>
        <v>3.72684341098697</v>
      </c>
      <c r="AN218" s="19" t="n">
        <f aca="false">Z218-AG218</f>
        <v>7</v>
      </c>
      <c r="AO218" s="19" t="n">
        <f aca="false">M218-Q218</f>
        <v>0</v>
      </c>
      <c r="AP218" s="19" t="n">
        <f aca="false">MIN(AH218,MAX(0,AO218-(AI218+AJ218+AK218+AL218+AM218+AN218)))</f>
        <v>0</v>
      </c>
      <c r="AQ218" s="19" t="n">
        <f aca="false">MIN(AI218,MAX(0,AO218-(AJ218+AK218+AL218+AM218+AN218)))</f>
        <v>0</v>
      </c>
      <c r="AR218" s="19" t="n">
        <f aca="false">MIN(AJ218,MAX(0,AO218-(AK218+AL218+AM218+AN218)))</f>
        <v>0</v>
      </c>
      <c r="AS218" s="19" t="n">
        <f aca="false">MIN(AK218,MAX(0,AO218-(AL218+AM218+AN218)))</f>
        <v>0</v>
      </c>
      <c r="AT218" s="19" t="n">
        <f aca="false">MIN(AL218,MAX(0,AO218-(AM218+AN218)))</f>
        <v>0</v>
      </c>
      <c r="AU218" s="19" t="n">
        <f aca="false">MIN(AM218,MAX(0,AO218-(AN218)))</f>
        <v>0</v>
      </c>
      <c r="AV218" s="19" t="n">
        <f aca="false">MIN(AN218,MAX(0,AO218-(0)))</f>
        <v>0</v>
      </c>
      <c r="AW218" s="19" t="n">
        <f aca="false">AH218-AP218</f>
        <v>0</v>
      </c>
      <c r="AX218" s="19" t="n">
        <f aca="false">AI218-AQ218</f>
        <v>0</v>
      </c>
      <c r="AY218" s="19" t="n">
        <f aca="false">AJ218-AR218</f>
        <v>0</v>
      </c>
      <c r="AZ218" s="19" t="n">
        <f aca="false">AK218-AS218</f>
        <v>0</v>
      </c>
      <c r="BA218" s="19" t="n">
        <f aca="false">AL218-AT218</f>
        <v>0</v>
      </c>
      <c r="BB218" s="19" t="n">
        <f aca="false">AM218-AU218</f>
        <v>3.72684341098697</v>
      </c>
      <c r="BC218" s="19" t="n">
        <f aca="false">AN218-AV218</f>
        <v>7</v>
      </c>
    </row>
    <row r="219" customFormat="false" ht="15" hidden="false" customHeight="false" outlineLevel="0" collapsed="false">
      <c r="B219" s="18" t="n">
        <v>215</v>
      </c>
      <c r="C219" s="18" t="n">
        <f aca="false">RM_TERM-B219+1</f>
        <v>146</v>
      </c>
      <c r="D219" s="19" t="n">
        <f aca="false">K218</f>
        <v>10.7268434109868</v>
      </c>
      <c r="E219" s="19" t="n">
        <f aca="false">D219*(1-(1-RM_CDR)^(1/12))</f>
        <v>0.00898027043851004</v>
      </c>
      <c r="F219" s="19" t="n">
        <f aca="false">D219-E219</f>
        <v>10.7178631405483</v>
      </c>
      <c r="G219" s="19" t="n">
        <f aca="false">IF(F219&gt;0,F219*(RM_WAC/12)/(1-(1+RM_WAC/12)^(-C219)),0)</f>
        <v>0.111561371607887</v>
      </c>
      <c r="H219" s="19" t="n">
        <f aca="false">F219*RM_WAC/12</f>
        <v>0.0660934893667146</v>
      </c>
      <c r="I219" s="19" t="n">
        <f aca="false">G219-H219+IF(C219&lt;=1,(F219-(G219-H219)-J219),0)</f>
        <v>0.0454678822411724</v>
      </c>
      <c r="J219" s="19" t="n">
        <f aca="false">(F219-(G219-H219))*(1-(1-RM_CPR)^(1/12))</f>
        <v>0.143564495504469</v>
      </c>
      <c r="K219" s="19" t="n">
        <f aca="false">IF(C219&lt;=1,0,(F219-(G219-H219)-J219))</f>
        <v>10.5288307628027</v>
      </c>
      <c r="L219" s="19" t="n">
        <f aca="false">E219*(1-RM_SEV)</f>
        <v>0.00628618930695703</v>
      </c>
      <c r="M219" s="19" t="n">
        <f aca="false">E219-L219</f>
        <v>0.00269408113155301</v>
      </c>
      <c r="N219" s="19" t="n">
        <f aca="false">H219-D219*(RM_SERV+RM_TR)/12</f>
        <v>0.0637693399610008</v>
      </c>
      <c r="O219" s="19" t="n">
        <f aca="false">T219*RM_A1_CP/12+U219*RM_A2_CP/12+V219*RM_A3_CP/12+W219*RM_M1_CP/12+X219*RM_B1_CP/12+Y219*RM_B2_CP/12+Z219*RM_B3_CP/12</f>
        <v>0.0248456227399131</v>
      </c>
      <c r="P219" s="19" t="n">
        <f aca="false">MAX(0,N219-O219)</f>
        <v>0.0389237172210877</v>
      </c>
      <c r="Q219" s="19" t="n">
        <f aca="false">MIN(P219,M219)</f>
        <v>0.00269408113155301</v>
      </c>
      <c r="R219" s="19" t="n">
        <f aca="false">P219-Q219</f>
        <v>0.0362296360895347</v>
      </c>
      <c r="S219" s="19" t="n">
        <f aca="false">I219+J219+L219+Q219</f>
        <v>0.198012648184151</v>
      </c>
      <c r="T219" s="19" t="n">
        <f aca="false">AW218</f>
        <v>0</v>
      </c>
      <c r="U219" s="19" t="n">
        <f aca="false">AX218</f>
        <v>0</v>
      </c>
      <c r="V219" s="19" t="n">
        <f aca="false">AY218</f>
        <v>0</v>
      </c>
      <c r="W219" s="19" t="n">
        <f aca="false">AZ218</f>
        <v>0</v>
      </c>
      <c r="X219" s="19" t="n">
        <f aca="false">BA218</f>
        <v>0</v>
      </c>
      <c r="Y219" s="19" t="n">
        <f aca="false">BB218</f>
        <v>3.72684341098697</v>
      </c>
      <c r="Z219" s="19" t="n">
        <f aca="false">BC218</f>
        <v>7</v>
      </c>
      <c r="AA219" s="19" t="n">
        <f aca="false">MIN(T219,MAX(0,S219-(0)))</f>
        <v>0</v>
      </c>
      <c r="AB219" s="19" t="n">
        <f aca="false">MIN(U219,MAX(0,S219-(T219)))</f>
        <v>0</v>
      </c>
      <c r="AC219" s="19" t="n">
        <f aca="false">MIN(V219,MAX(0,S219-(T219+U219)))</f>
        <v>0</v>
      </c>
      <c r="AD219" s="19" t="n">
        <f aca="false">MIN(W219,MAX(0,S219-(T219+U219+V219)))</f>
        <v>0</v>
      </c>
      <c r="AE219" s="19" t="n">
        <f aca="false">MIN(X219,MAX(0,S219-(T219+U219+V219+W219)))</f>
        <v>0</v>
      </c>
      <c r="AF219" s="19" t="n">
        <f aca="false">MIN(Y219,MAX(0,S219-(T219+U219+V219+W219+X219)))</f>
        <v>0.198012648184151</v>
      </c>
      <c r="AG219" s="19" t="n">
        <f aca="false">MIN(Z219,MAX(0,S219-(T219+U219+V219+W219+X219+Y219)))</f>
        <v>0</v>
      </c>
      <c r="AH219" s="19" t="n">
        <f aca="false">T219-AA219</f>
        <v>0</v>
      </c>
      <c r="AI219" s="19" t="n">
        <f aca="false">U219-AB219</f>
        <v>0</v>
      </c>
      <c r="AJ219" s="19" t="n">
        <f aca="false">V219-AC219</f>
        <v>0</v>
      </c>
      <c r="AK219" s="19" t="n">
        <f aca="false">W219-AD219</f>
        <v>0</v>
      </c>
      <c r="AL219" s="19" t="n">
        <f aca="false">X219-AE219</f>
        <v>0</v>
      </c>
      <c r="AM219" s="19" t="n">
        <f aca="false">Y219-AF219</f>
        <v>3.52883076280281</v>
      </c>
      <c r="AN219" s="19" t="n">
        <f aca="false">Z219-AG219</f>
        <v>7</v>
      </c>
      <c r="AO219" s="19" t="n">
        <f aca="false">M219-Q219</f>
        <v>0</v>
      </c>
      <c r="AP219" s="19" t="n">
        <f aca="false">MIN(AH219,MAX(0,AO219-(AI219+AJ219+AK219+AL219+AM219+AN219)))</f>
        <v>0</v>
      </c>
      <c r="AQ219" s="19" t="n">
        <f aca="false">MIN(AI219,MAX(0,AO219-(AJ219+AK219+AL219+AM219+AN219)))</f>
        <v>0</v>
      </c>
      <c r="AR219" s="19" t="n">
        <f aca="false">MIN(AJ219,MAX(0,AO219-(AK219+AL219+AM219+AN219)))</f>
        <v>0</v>
      </c>
      <c r="AS219" s="19" t="n">
        <f aca="false">MIN(AK219,MAX(0,AO219-(AL219+AM219+AN219)))</f>
        <v>0</v>
      </c>
      <c r="AT219" s="19" t="n">
        <f aca="false">MIN(AL219,MAX(0,AO219-(AM219+AN219)))</f>
        <v>0</v>
      </c>
      <c r="AU219" s="19" t="n">
        <f aca="false">MIN(AM219,MAX(0,AO219-(AN219)))</f>
        <v>0</v>
      </c>
      <c r="AV219" s="19" t="n">
        <f aca="false">MIN(AN219,MAX(0,AO219-(0)))</f>
        <v>0</v>
      </c>
      <c r="AW219" s="19" t="n">
        <f aca="false">AH219-AP219</f>
        <v>0</v>
      </c>
      <c r="AX219" s="19" t="n">
        <f aca="false">AI219-AQ219</f>
        <v>0</v>
      </c>
      <c r="AY219" s="19" t="n">
        <f aca="false">AJ219-AR219</f>
        <v>0</v>
      </c>
      <c r="AZ219" s="19" t="n">
        <f aca="false">AK219-AS219</f>
        <v>0</v>
      </c>
      <c r="BA219" s="19" t="n">
        <f aca="false">AL219-AT219</f>
        <v>0</v>
      </c>
      <c r="BB219" s="19" t="n">
        <f aca="false">AM219-AU219</f>
        <v>3.52883076280281</v>
      </c>
      <c r="BC219" s="19" t="n">
        <f aca="false">AN219-AV219</f>
        <v>7</v>
      </c>
    </row>
    <row r="220" customFormat="false" ht="15" hidden="false" customHeight="false" outlineLevel="0" collapsed="false">
      <c r="B220" s="18" t="n">
        <v>216</v>
      </c>
      <c r="C220" s="18" t="n">
        <f aca="false">RM_TERM-B220+1</f>
        <v>145</v>
      </c>
      <c r="D220" s="19" t="n">
        <f aca="false">K219</f>
        <v>10.5288307628027</v>
      </c>
      <c r="E220" s="19" t="n">
        <f aca="false">D220*(1-(1-RM_CDR)^(1/12))</f>
        <v>0.00881449873263076</v>
      </c>
      <c r="F220" s="19" t="n">
        <f aca="false">D220-E220</f>
        <v>10.52001626407</v>
      </c>
      <c r="G220" s="19" t="n">
        <f aca="false">IF(F220&gt;0,F220*(RM_WAC/12)/(1-(1+RM_WAC/12)^(-C220)),0)</f>
        <v>0.109968513660831</v>
      </c>
      <c r="H220" s="19" t="n">
        <f aca="false">F220*RM_WAC/12</f>
        <v>0.0648734336284319</v>
      </c>
      <c r="I220" s="19" t="n">
        <f aca="false">G220-H220+IF(C220&lt;=1,(F220-(G220-H220)-J220),0)</f>
        <v>0.0450950800323987</v>
      </c>
      <c r="J220" s="19" t="n">
        <f aca="false">(F220-(G220-H220))*(1-(1-RM_CPR)^(1/12))</f>
        <v>0.140908084721178</v>
      </c>
      <c r="K220" s="19" t="n">
        <f aca="false">IF(C220&lt;=1,0,(F220-(G220-H220)-J220))</f>
        <v>10.3340130993165</v>
      </c>
      <c r="L220" s="19" t="n">
        <f aca="false">E220*(1-RM_SEV)</f>
        <v>0.00617014911284153</v>
      </c>
      <c r="M220" s="19" t="n">
        <f aca="false">E220-L220</f>
        <v>0.00264434961978923</v>
      </c>
      <c r="N220" s="19" t="n">
        <f aca="false">H220-D220*(RM_SERV+RM_TR)/12</f>
        <v>0.062592186963158</v>
      </c>
      <c r="O220" s="19" t="n">
        <f aca="false">T220*RM_A1_CP/12+U220*RM_A2_CP/12+V220*RM_A3_CP/12+W220*RM_M1_CP/12+X220*RM_B1_CP/12+Y220*RM_B2_CP/12+Z220*RM_B3_CP/12</f>
        <v>0.0235255384186854</v>
      </c>
      <c r="P220" s="19" t="n">
        <f aca="false">MAX(0,N220-O220)</f>
        <v>0.0390666485444726</v>
      </c>
      <c r="Q220" s="19" t="n">
        <f aca="false">MIN(P220,M220)</f>
        <v>0.00264434961978923</v>
      </c>
      <c r="R220" s="19" t="n">
        <f aca="false">P220-Q220</f>
        <v>0.0364222989246833</v>
      </c>
      <c r="S220" s="19" t="n">
        <f aca="false">I220+J220+L220+Q220</f>
        <v>0.194817663486207</v>
      </c>
      <c r="T220" s="19" t="n">
        <f aca="false">AW219</f>
        <v>0</v>
      </c>
      <c r="U220" s="19" t="n">
        <f aca="false">AX219</f>
        <v>0</v>
      </c>
      <c r="V220" s="19" t="n">
        <f aca="false">AY219</f>
        <v>0</v>
      </c>
      <c r="W220" s="19" t="n">
        <f aca="false">AZ219</f>
        <v>0</v>
      </c>
      <c r="X220" s="19" t="n">
        <f aca="false">BA219</f>
        <v>0</v>
      </c>
      <c r="Y220" s="19" t="n">
        <f aca="false">BB219</f>
        <v>3.52883076280281</v>
      </c>
      <c r="Z220" s="19" t="n">
        <f aca="false">BC219</f>
        <v>7</v>
      </c>
      <c r="AA220" s="19" t="n">
        <f aca="false">MIN(T220,MAX(0,S220-(0)))</f>
        <v>0</v>
      </c>
      <c r="AB220" s="19" t="n">
        <f aca="false">MIN(U220,MAX(0,S220-(T220)))</f>
        <v>0</v>
      </c>
      <c r="AC220" s="19" t="n">
        <f aca="false">MIN(V220,MAX(0,S220-(T220+U220)))</f>
        <v>0</v>
      </c>
      <c r="AD220" s="19" t="n">
        <f aca="false">MIN(W220,MAX(0,S220-(T220+U220+V220)))</f>
        <v>0</v>
      </c>
      <c r="AE220" s="19" t="n">
        <f aca="false">MIN(X220,MAX(0,S220-(T220+U220+V220+W220)))</f>
        <v>0</v>
      </c>
      <c r="AF220" s="19" t="n">
        <f aca="false">MIN(Y220,MAX(0,S220-(T220+U220+V220+W220+X220)))</f>
        <v>0.194817663486207</v>
      </c>
      <c r="AG220" s="19" t="n">
        <f aca="false">MIN(Z220,MAX(0,S220-(T220+U220+V220+W220+X220+Y220)))</f>
        <v>0</v>
      </c>
      <c r="AH220" s="19" t="n">
        <f aca="false">T220-AA220</f>
        <v>0</v>
      </c>
      <c r="AI220" s="19" t="n">
        <f aca="false">U220-AB220</f>
        <v>0</v>
      </c>
      <c r="AJ220" s="19" t="n">
        <f aca="false">V220-AC220</f>
        <v>0</v>
      </c>
      <c r="AK220" s="19" t="n">
        <f aca="false">W220-AD220</f>
        <v>0</v>
      </c>
      <c r="AL220" s="19" t="n">
        <f aca="false">X220-AE220</f>
        <v>0</v>
      </c>
      <c r="AM220" s="19" t="n">
        <f aca="false">Y220-AF220</f>
        <v>3.33401309931661</v>
      </c>
      <c r="AN220" s="19" t="n">
        <f aca="false">Z220-AG220</f>
        <v>7</v>
      </c>
      <c r="AO220" s="19" t="n">
        <f aca="false">M220-Q220</f>
        <v>0</v>
      </c>
      <c r="AP220" s="19" t="n">
        <f aca="false">MIN(AH220,MAX(0,AO220-(AI220+AJ220+AK220+AL220+AM220+AN220)))</f>
        <v>0</v>
      </c>
      <c r="AQ220" s="19" t="n">
        <f aca="false">MIN(AI220,MAX(0,AO220-(AJ220+AK220+AL220+AM220+AN220)))</f>
        <v>0</v>
      </c>
      <c r="AR220" s="19" t="n">
        <f aca="false">MIN(AJ220,MAX(0,AO220-(AK220+AL220+AM220+AN220)))</f>
        <v>0</v>
      </c>
      <c r="AS220" s="19" t="n">
        <f aca="false">MIN(AK220,MAX(0,AO220-(AL220+AM220+AN220)))</f>
        <v>0</v>
      </c>
      <c r="AT220" s="19" t="n">
        <f aca="false">MIN(AL220,MAX(0,AO220-(AM220+AN220)))</f>
        <v>0</v>
      </c>
      <c r="AU220" s="19" t="n">
        <f aca="false">MIN(AM220,MAX(0,AO220-(AN220)))</f>
        <v>0</v>
      </c>
      <c r="AV220" s="19" t="n">
        <f aca="false">MIN(AN220,MAX(0,AO220-(0)))</f>
        <v>0</v>
      </c>
      <c r="AW220" s="19" t="n">
        <f aca="false">AH220-AP220</f>
        <v>0</v>
      </c>
      <c r="AX220" s="19" t="n">
        <f aca="false">AI220-AQ220</f>
        <v>0</v>
      </c>
      <c r="AY220" s="19" t="n">
        <f aca="false">AJ220-AR220</f>
        <v>0</v>
      </c>
      <c r="AZ220" s="19" t="n">
        <f aca="false">AK220-AS220</f>
        <v>0</v>
      </c>
      <c r="BA220" s="19" t="n">
        <f aca="false">AL220-AT220</f>
        <v>0</v>
      </c>
      <c r="BB220" s="19" t="n">
        <f aca="false">AM220-AU220</f>
        <v>3.33401309931661</v>
      </c>
      <c r="BC220" s="19" t="n">
        <f aca="false">AN220-AV220</f>
        <v>7</v>
      </c>
    </row>
    <row r="221" customFormat="false" ht="15" hidden="false" customHeight="false" outlineLevel="0" collapsed="false">
      <c r="B221" s="18" t="n">
        <v>217</v>
      </c>
      <c r="C221" s="18" t="n">
        <f aca="false">RM_TERM-B221+1</f>
        <v>144</v>
      </c>
      <c r="D221" s="19" t="n">
        <f aca="false">K220</f>
        <v>10.3340130993165</v>
      </c>
      <c r="E221" s="19" t="n">
        <f aca="false">D221*(1-(1-RM_CDR)^(1/12))</f>
        <v>0.00865140179560333</v>
      </c>
      <c r="F221" s="19" t="n">
        <f aca="false">D221-E221</f>
        <v>10.3253616975209</v>
      </c>
      <c r="G221" s="19" t="n">
        <f aca="false">IF(F221&gt;0,F221*(RM_WAC/12)/(1-(1+RM_WAC/12)^(-C221)),0)</f>
        <v>0.108398398320852</v>
      </c>
      <c r="H221" s="19" t="n">
        <f aca="false">F221*RM_WAC/12</f>
        <v>0.0636730638013786</v>
      </c>
      <c r="I221" s="19" t="n">
        <f aca="false">G221-H221+IF(C221&lt;=1,(F221-(G221-H221)-J221),0)</f>
        <v>0.0447253345194731</v>
      </c>
      <c r="J221" s="19" t="n">
        <f aca="false">(F221-(G221-H221))*(1-(1-RM_CPR)^(1/12))</f>
        <v>0.138294575603387</v>
      </c>
      <c r="K221" s="19" t="n">
        <f aca="false">IF(C221&lt;=1,0,(F221-(G221-H221)-J221))</f>
        <v>10.142341787398</v>
      </c>
      <c r="L221" s="19" t="n">
        <f aca="false">E221*(1-RM_SEV)</f>
        <v>0.00605598125692233</v>
      </c>
      <c r="M221" s="19" t="n">
        <f aca="false">E221-L221</f>
        <v>0.002595420538681</v>
      </c>
      <c r="N221" s="19" t="n">
        <f aca="false">H221-D221*(RM_SERV+RM_TR)/12</f>
        <v>0.0614340276298601</v>
      </c>
      <c r="O221" s="19" t="n">
        <f aca="false">T221*RM_A1_CP/12+U221*RM_A2_CP/12+V221*RM_A3_CP/12+W221*RM_M1_CP/12+X221*RM_B1_CP/12+Y221*RM_B2_CP/12+Z221*RM_B3_CP/12</f>
        <v>0.0222267539954441</v>
      </c>
      <c r="P221" s="19" t="n">
        <f aca="false">MAX(0,N221-O221)</f>
        <v>0.039207273634416</v>
      </c>
      <c r="Q221" s="19" t="n">
        <f aca="false">MIN(P221,M221)</f>
        <v>0.002595420538681</v>
      </c>
      <c r="R221" s="19" t="n">
        <f aca="false">P221-Q221</f>
        <v>0.036611853095735</v>
      </c>
      <c r="S221" s="19" t="n">
        <f aca="false">I221+J221+L221+Q221</f>
        <v>0.191671311918464</v>
      </c>
      <c r="T221" s="19" t="n">
        <f aca="false">AW220</f>
        <v>0</v>
      </c>
      <c r="U221" s="19" t="n">
        <f aca="false">AX220</f>
        <v>0</v>
      </c>
      <c r="V221" s="19" t="n">
        <f aca="false">AY220</f>
        <v>0</v>
      </c>
      <c r="W221" s="19" t="n">
        <f aca="false">AZ220</f>
        <v>0</v>
      </c>
      <c r="X221" s="19" t="n">
        <f aca="false">BA220</f>
        <v>0</v>
      </c>
      <c r="Y221" s="19" t="n">
        <f aca="false">BB220</f>
        <v>3.33401309931661</v>
      </c>
      <c r="Z221" s="19" t="n">
        <f aca="false">BC220</f>
        <v>7</v>
      </c>
      <c r="AA221" s="19" t="n">
        <f aca="false">MIN(T221,MAX(0,S221-(0)))</f>
        <v>0</v>
      </c>
      <c r="AB221" s="19" t="n">
        <f aca="false">MIN(U221,MAX(0,S221-(T221)))</f>
        <v>0</v>
      </c>
      <c r="AC221" s="19" t="n">
        <f aca="false">MIN(V221,MAX(0,S221-(T221+U221)))</f>
        <v>0</v>
      </c>
      <c r="AD221" s="19" t="n">
        <f aca="false">MIN(W221,MAX(0,S221-(T221+U221+V221)))</f>
        <v>0</v>
      </c>
      <c r="AE221" s="19" t="n">
        <f aca="false">MIN(X221,MAX(0,S221-(T221+U221+V221+W221)))</f>
        <v>0</v>
      </c>
      <c r="AF221" s="19" t="n">
        <f aca="false">MIN(Y221,MAX(0,S221-(T221+U221+V221+W221+X221)))</f>
        <v>0.191671311918464</v>
      </c>
      <c r="AG221" s="19" t="n">
        <f aca="false">MIN(Z221,MAX(0,S221-(T221+U221+V221+W221+X221+Y221)))</f>
        <v>0</v>
      </c>
      <c r="AH221" s="19" t="n">
        <f aca="false">T221-AA221</f>
        <v>0</v>
      </c>
      <c r="AI221" s="19" t="n">
        <f aca="false">U221-AB221</f>
        <v>0</v>
      </c>
      <c r="AJ221" s="19" t="n">
        <f aca="false">V221-AC221</f>
        <v>0</v>
      </c>
      <c r="AK221" s="19" t="n">
        <f aca="false">W221-AD221</f>
        <v>0</v>
      </c>
      <c r="AL221" s="19" t="n">
        <f aca="false">X221-AE221</f>
        <v>0</v>
      </c>
      <c r="AM221" s="19" t="n">
        <f aca="false">Y221-AF221</f>
        <v>3.14234178739814</v>
      </c>
      <c r="AN221" s="19" t="n">
        <f aca="false">Z221-AG221</f>
        <v>7</v>
      </c>
      <c r="AO221" s="19" t="n">
        <f aca="false">M221-Q221</f>
        <v>0</v>
      </c>
      <c r="AP221" s="19" t="n">
        <f aca="false">MIN(AH221,MAX(0,AO221-(AI221+AJ221+AK221+AL221+AM221+AN221)))</f>
        <v>0</v>
      </c>
      <c r="AQ221" s="19" t="n">
        <f aca="false">MIN(AI221,MAX(0,AO221-(AJ221+AK221+AL221+AM221+AN221)))</f>
        <v>0</v>
      </c>
      <c r="AR221" s="19" t="n">
        <f aca="false">MIN(AJ221,MAX(0,AO221-(AK221+AL221+AM221+AN221)))</f>
        <v>0</v>
      </c>
      <c r="AS221" s="19" t="n">
        <f aca="false">MIN(AK221,MAX(0,AO221-(AL221+AM221+AN221)))</f>
        <v>0</v>
      </c>
      <c r="AT221" s="19" t="n">
        <f aca="false">MIN(AL221,MAX(0,AO221-(AM221+AN221)))</f>
        <v>0</v>
      </c>
      <c r="AU221" s="19" t="n">
        <f aca="false">MIN(AM221,MAX(0,AO221-(AN221)))</f>
        <v>0</v>
      </c>
      <c r="AV221" s="19" t="n">
        <f aca="false">MIN(AN221,MAX(0,AO221-(0)))</f>
        <v>0</v>
      </c>
      <c r="AW221" s="19" t="n">
        <f aca="false">AH221-AP221</f>
        <v>0</v>
      </c>
      <c r="AX221" s="19" t="n">
        <f aca="false">AI221-AQ221</f>
        <v>0</v>
      </c>
      <c r="AY221" s="19" t="n">
        <f aca="false">AJ221-AR221</f>
        <v>0</v>
      </c>
      <c r="AZ221" s="19" t="n">
        <f aca="false">AK221-AS221</f>
        <v>0</v>
      </c>
      <c r="BA221" s="19" t="n">
        <f aca="false">AL221-AT221</f>
        <v>0</v>
      </c>
      <c r="BB221" s="19" t="n">
        <f aca="false">AM221-AU221</f>
        <v>3.14234178739814</v>
      </c>
      <c r="BC221" s="19" t="n">
        <f aca="false">AN221-AV221</f>
        <v>7</v>
      </c>
    </row>
    <row r="222" customFormat="false" ht="15" hidden="false" customHeight="false" outlineLevel="0" collapsed="false">
      <c r="B222" s="18" t="n">
        <v>218</v>
      </c>
      <c r="C222" s="18" t="n">
        <f aca="false">RM_TERM-B222+1</f>
        <v>143</v>
      </c>
      <c r="D222" s="19" t="n">
        <f aca="false">K221</f>
        <v>10.142341787398</v>
      </c>
      <c r="E222" s="19" t="n">
        <f aca="false">D222*(1-(1-RM_CDR)^(1/12))</f>
        <v>0.00849093891287225</v>
      </c>
      <c r="F222" s="19" t="n">
        <f aca="false">D222-E222</f>
        <v>10.1338508484851</v>
      </c>
      <c r="G222" s="19" t="n">
        <f aca="false">IF(F222&gt;0,F222*(RM_WAC/12)/(1-(1+RM_WAC/12)^(-C222)),0)</f>
        <v>0.106850700872129</v>
      </c>
      <c r="H222" s="19" t="n">
        <f aca="false">F222*RM_WAC/12</f>
        <v>0.0624920802323249</v>
      </c>
      <c r="I222" s="19" t="n">
        <f aca="false">G222-H222+IF(C222&lt;=1,(F222-(G222-H222)-J222),0)</f>
        <v>0.0443586206398039</v>
      </c>
      <c r="J222" s="19" t="n">
        <f aca="false">(F222-(G222-H222))*(1-(1-RM_CPR)^(1/12))</f>
        <v>0.135723314825639</v>
      </c>
      <c r="K222" s="19" t="n">
        <f aca="false">IF(C222&lt;=1,0,(F222-(G222-H222)-J222))</f>
        <v>9.95376891301969</v>
      </c>
      <c r="L222" s="19" t="n">
        <f aca="false">E222*(1-RM_SEV)</f>
        <v>0.00594365723901058</v>
      </c>
      <c r="M222" s="19" t="n">
        <f aca="false">E222-L222</f>
        <v>0.00254728167386168</v>
      </c>
      <c r="N222" s="19" t="n">
        <f aca="false">H222-D222*(RM_SERV+RM_TR)/12</f>
        <v>0.0602945728450554</v>
      </c>
      <c r="O222" s="19" t="n">
        <f aca="false">T222*RM_A1_CP/12+U222*RM_A2_CP/12+V222*RM_A3_CP/12+W222*RM_M1_CP/12+X222*RM_B1_CP/12+Y222*RM_B2_CP/12+Z222*RM_B3_CP/12</f>
        <v>0.020948945249321</v>
      </c>
      <c r="P222" s="19" t="n">
        <f aca="false">MAX(0,N222-O222)</f>
        <v>0.0393456275957344</v>
      </c>
      <c r="Q222" s="19" t="n">
        <f aca="false">MIN(P222,M222)</f>
        <v>0.00254728167386168</v>
      </c>
      <c r="R222" s="19" t="n">
        <f aca="false">P222-Q222</f>
        <v>0.0367983459218727</v>
      </c>
      <c r="S222" s="19" t="n">
        <f aca="false">I222+J222+L222+Q222</f>
        <v>0.188572874378315</v>
      </c>
      <c r="T222" s="19" t="n">
        <f aca="false">AW221</f>
        <v>0</v>
      </c>
      <c r="U222" s="19" t="n">
        <f aca="false">AX221</f>
        <v>0</v>
      </c>
      <c r="V222" s="19" t="n">
        <f aca="false">AY221</f>
        <v>0</v>
      </c>
      <c r="W222" s="19" t="n">
        <f aca="false">AZ221</f>
        <v>0</v>
      </c>
      <c r="X222" s="19" t="n">
        <f aca="false">BA221</f>
        <v>0</v>
      </c>
      <c r="Y222" s="19" t="n">
        <f aca="false">BB221</f>
        <v>3.14234178739814</v>
      </c>
      <c r="Z222" s="19" t="n">
        <f aca="false">BC221</f>
        <v>7</v>
      </c>
      <c r="AA222" s="19" t="n">
        <f aca="false">MIN(T222,MAX(0,S222-(0)))</f>
        <v>0</v>
      </c>
      <c r="AB222" s="19" t="n">
        <f aca="false">MIN(U222,MAX(0,S222-(T222)))</f>
        <v>0</v>
      </c>
      <c r="AC222" s="19" t="n">
        <f aca="false">MIN(V222,MAX(0,S222-(T222+U222)))</f>
        <v>0</v>
      </c>
      <c r="AD222" s="19" t="n">
        <f aca="false">MIN(W222,MAX(0,S222-(T222+U222+V222)))</f>
        <v>0</v>
      </c>
      <c r="AE222" s="19" t="n">
        <f aca="false">MIN(X222,MAX(0,S222-(T222+U222+V222+W222)))</f>
        <v>0</v>
      </c>
      <c r="AF222" s="19" t="n">
        <f aca="false">MIN(Y222,MAX(0,S222-(T222+U222+V222+W222+X222)))</f>
        <v>0.188572874378315</v>
      </c>
      <c r="AG222" s="19" t="n">
        <f aca="false">MIN(Z222,MAX(0,S222-(T222+U222+V222+W222+X222+Y222)))</f>
        <v>0</v>
      </c>
      <c r="AH222" s="19" t="n">
        <f aca="false">T222-AA222</f>
        <v>0</v>
      </c>
      <c r="AI222" s="19" t="n">
        <f aca="false">U222-AB222</f>
        <v>0</v>
      </c>
      <c r="AJ222" s="19" t="n">
        <f aca="false">V222-AC222</f>
        <v>0</v>
      </c>
      <c r="AK222" s="19" t="n">
        <f aca="false">W222-AD222</f>
        <v>0</v>
      </c>
      <c r="AL222" s="19" t="n">
        <f aca="false">X222-AE222</f>
        <v>0</v>
      </c>
      <c r="AM222" s="19" t="n">
        <f aca="false">Y222-AF222</f>
        <v>2.95376891301983</v>
      </c>
      <c r="AN222" s="19" t="n">
        <f aca="false">Z222-AG222</f>
        <v>7</v>
      </c>
      <c r="AO222" s="19" t="n">
        <f aca="false">M222-Q222</f>
        <v>0</v>
      </c>
      <c r="AP222" s="19" t="n">
        <f aca="false">MIN(AH222,MAX(0,AO222-(AI222+AJ222+AK222+AL222+AM222+AN222)))</f>
        <v>0</v>
      </c>
      <c r="AQ222" s="19" t="n">
        <f aca="false">MIN(AI222,MAX(0,AO222-(AJ222+AK222+AL222+AM222+AN222)))</f>
        <v>0</v>
      </c>
      <c r="AR222" s="19" t="n">
        <f aca="false">MIN(AJ222,MAX(0,AO222-(AK222+AL222+AM222+AN222)))</f>
        <v>0</v>
      </c>
      <c r="AS222" s="19" t="n">
        <f aca="false">MIN(AK222,MAX(0,AO222-(AL222+AM222+AN222)))</f>
        <v>0</v>
      </c>
      <c r="AT222" s="19" t="n">
        <f aca="false">MIN(AL222,MAX(0,AO222-(AM222+AN222)))</f>
        <v>0</v>
      </c>
      <c r="AU222" s="19" t="n">
        <f aca="false">MIN(AM222,MAX(0,AO222-(AN222)))</f>
        <v>0</v>
      </c>
      <c r="AV222" s="19" t="n">
        <f aca="false">MIN(AN222,MAX(0,AO222-(0)))</f>
        <v>0</v>
      </c>
      <c r="AW222" s="19" t="n">
        <f aca="false">AH222-AP222</f>
        <v>0</v>
      </c>
      <c r="AX222" s="19" t="n">
        <f aca="false">AI222-AQ222</f>
        <v>0</v>
      </c>
      <c r="AY222" s="19" t="n">
        <f aca="false">AJ222-AR222</f>
        <v>0</v>
      </c>
      <c r="AZ222" s="19" t="n">
        <f aca="false">AK222-AS222</f>
        <v>0</v>
      </c>
      <c r="BA222" s="19" t="n">
        <f aca="false">AL222-AT222</f>
        <v>0</v>
      </c>
      <c r="BB222" s="19" t="n">
        <f aca="false">AM222-AU222</f>
        <v>2.95376891301983</v>
      </c>
      <c r="BC222" s="19" t="n">
        <f aca="false">AN222-AV222</f>
        <v>7</v>
      </c>
    </row>
    <row r="223" customFormat="false" ht="15" hidden="false" customHeight="false" outlineLevel="0" collapsed="false">
      <c r="B223" s="18" t="n">
        <v>219</v>
      </c>
      <c r="C223" s="18" t="n">
        <f aca="false">RM_TERM-B223+1</f>
        <v>142</v>
      </c>
      <c r="D223" s="19" t="n">
        <f aca="false">K222</f>
        <v>9.95376891301969</v>
      </c>
      <c r="E223" s="19" t="n">
        <f aca="false">D223*(1-(1-RM_CDR)^(1/12))</f>
        <v>0.00833306997189844</v>
      </c>
      <c r="F223" s="19" t="n">
        <f aca="false">D223-E223</f>
        <v>9.94543584304779</v>
      </c>
      <c r="G223" s="19" t="n">
        <f aca="false">IF(F223&gt;0,F223*(RM_WAC/12)/(1-(1+RM_WAC/12)^(-C223)),0)</f>
        <v>0.105325101235089</v>
      </c>
      <c r="H223" s="19" t="n">
        <f aca="false">F223*RM_WAC/12</f>
        <v>0.0613301876987947</v>
      </c>
      <c r="I223" s="19" t="n">
        <f aca="false">G223-H223+IF(C223&lt;=1,(F223-(G223-H223)-J223),0)</f>
        <v>0.0439949135362938</v>
      </c>
      <c r="J223" s="19" t="n">
        <f aca="false">(F223-(G223-H223))*(1-(1-RM_CPR)^(1/12))</f>
        <v>0.133193658724939</v>
      </c>
      <c r="K223" s="19" t="n">
        <f aca="false">IF(C223&lt;=1,0,(F223-(G223-H223)-J223))</f>
        <v>9.76824727078656</v>
      </c>
      <c r="L223" s="19" t="n">
        <f aca="false">E223*(1-RM_SEV)</f>
        <v>0.00583314898032891</v>
      </c>
      <c r="M223" s="19" t="n">
        <f aca="false">E223-L223</f>
        <v>0.00249992099156953</v>
      </c>
      <c r="N223" s="19" t="n">
        <f aca="false">H223-D223*(RM_SERV+RM_TR)/12</f>
        <v>0.0591735377676404</v>
      </c>
      <c r="O223" s="19" t="n">
        <f aca="false">T223*RM_A1_CP/12+U223*RM_A2_CP/12+V223*RM_A3_CP/12+W223*RM_M1_CP/12+X223*RM_B1_CP/12+Y223*RM_B2_CP/12+Z223*RM_B3_CP/12</f>
        <v>0.0196917927534655</v>
      </c>
      <c r="P223" s="19" t="n">
        <f aca="false">MAX(0,N223-O223)</f>
        <v>0.0394817450141749</v>
      </c>
      <c r="Q223" s="19" t="n">
        <f aca="false">MIN(P223,M223)</f>
        <v>0.00249992099156953</v>
      </c>
      <c r="R223" s="19" t="n">
        <f aca="false">P223-Q223</f>
        <v>0.0369818240226054</v>
      </c>
      <c r="S223" s="19" t="n">
        <f aca="false">I223+J223+L223+Q223</f>
        <v>0.185521642233131</v>
      </c>
      <c r="T223" s="19" t="n">
        <f aca="false">AW222</f>
        <v>0</v>
      </c>
      <c r="U223" s="19" t="n">
        <f aca="false">AX222</f>
        <v>0</v>
      </c>
      <c r="V223" s="19" t="n">
        <f aca="false">AY222</f>
        <v>0</v>
      </c>
      <c r="W223" s="19" t="n">
        <f aca="false">AZ222</f>
        <v>0</v>
      </c>
      <c r="X223" s="19" t="n">
        <f aca="false">BA222</f>
        <v>0</v>
      </c>
      <c r="Y223" s="19" t="n">
        <f aca="false">BB222</f>
        <v>2.95376891301983</v>
      </c>
      <c r="Z223" s="19" t="n">
        <f aca="false">BC222</f>
        <v>7</v>
      </c>
      <c r="AA223" s="19" t="n">
        <f aca="false">MIN(T223,MAX(0,S223-(0)))</f>
        <v>0</v>
      </c>
      <c r="AB223" s="19" t="n">
        <f aca="false">MIN(U223,MAX(0,S223-(T223)))</f>
        <v>0</v>
      </c>
      <c r="AC223" s="19" t="n">
        <f aca="false">MIN(V223,MAX(0,S223-(T223+U223)))</f>
        <v>0</v>
      </c>
      <c r="AD223" s="19" t="n">
        <f aca="false">MIN(W223,MAX(0,S223-(T223+U223+V223)))</f>
        <v>0</v>
      </c>
      <c r="AE223" s="19" t="n">
        <f aca="false">MIN(X223,MAX(0,S223-(T223+U223+V223+W223)))</f>
        <v>0</v>
      </c>
      <c r="AF223" s="19" t="n">
        <f aca="false">MIN(Y223,MAX(0,S223-(T223+U223+V223+W223+X223)))</f>
        <v>0.185521642233131</v>
      </c>
      <c r="AG223" s="19" t="n">
        <f aca="false">MIN(Z223,MAX(0,S223-(T223+U223+V223+W223+X223+Y223)))</f>
        <v>0</v>
      </c>
      <c r="AH223" s="19" t="n">
        <f aca="false">T223-AA223</f>
        <v>0</v>
      </c>
      <c r="AI223" s="19" t="n">
        <f aca="false">U223-AB223</f>
        <v>0</v>
      </c>
      <c r="AJ223" s="19" t="n">
        <f aca="false">V223-AC223</f>
        <v>0</v>
      </c>
      <c r="AK223" s="19" t="n">
        <f aca="false">W223-AD223</f>
        <v>0</v>
      </c>
      <c r="AL223" s="19" t="n">
        <f aca="false">X223-AE223</f>
        <v>0</v>
      </c>
      <c r="AM223" s="19" t="n">
        <f aca="false">Y223-AF223</f>
        <v>2.7682472707867</v>
      </c>
      <c r="AN223" s="19" t="n">
        <f aca="false">Z223-AG223</f>
        <v>7</v>
      </c>
      <c r="AO223" s="19" t="n">
        <f aca="false">M223-Q223</f>
        <v>0</v>
      </c>
      <c r="AP223" s="19" t="n">
        <f aca="false">MIN(AH223,MAX(0,AO223-(AI223+AJ223+AK223+AL223+AM223+AN223)))</f>
        <v>0</v>
      </c>
      <c r="AQ223" s="19" t="n">
        <f aca="false">MIN(AI223,MAX(0,AO223-(AJ223+AK223+AL223+AM223+AN223)))</f>
        <v>0</v>
      </c>
      <c r="AR223" s="19" t="n">
        <f aca="false">MIN(AJ223,MAX(0,AO223-(AK223+AL223+AM223+AN223)))</f>
        <v>0</v>
      </c>
      <c r="AS223" s="19" t="n">
        <f aca="false">MIN(AK223,MAX(0,AO223-(AL223+AM223+AN223)))</f>
        <v>0</v>
      </c>
      <c r="AT223" s="19" t="n">
        <f aca="false">MIN(AL223,MAX(0,AO223-(AM223+AN223)))</f>
        <v>0</v>
      </c>
      <c r="AU223" s="19" t="n">
        <f aca="false">MIN(AM223,MAX(0,AO223-(AN223)))</f>
        <v>0</v>
      </c>
      <c r="AV223" s="19" t="n">
        <f aca="false">MIN(AN223,MAX(0,AO223-(0)))</f>
        <v>0</v>
      </c>
      <c r="AW223" s="19" t="n">
        <f aca="false">AH223-AP223</f>
        <v>0</v>
      </c>
      <c r="AX223" s="19" t="n">
        <f aca="false">AI223-AQ223</f>
        <v>0</v>
      </c>
      <c r="AY223" s="19" t="n">
        <f aca="false">AJ223-AR223</f>
        <v>0</v>
      </c>
      <c r="AZ223" s="19" t="n">
        <f aca="false">AK223-AS223</f>
        <v>0</v>
      </c>
      <c r="BA223" s="19" t="n">
        <f aca="false">AL223-AT223</f>
        <v>0</v>
      </c>
      <c r="BB223" s="19" t="n">
        <f aca="false">AM223-AU223</f>
        <v>2.7682472707867</v>
      </c>
      <c r="BC223" s="19" t="n">
        <f aca="false">AN223-AV223</f>
        <v>7</v>
      </c>
    </row>
    <row r="224" customFormat="false" ht="15" hidden="false" customHeight="false" outlineLevel="0" collapsed="false">
      <c r="B224" s="18" t="n">
        <v>220</v>
      </c>
      <c r="C224" s="18" t="n">
        <f aca="false">RM_TERM-B224+1</f>
        <v>141</v>
      </c>
      <c r="D224" s="19" t="n">
        <f aca="false">K223</f>
        <v>9.76824727078656</v>
      </c>
      <c r="E224" s="19" t="n">
        <f aca="false">D224*(1-(1-RM_CDR)^(1/12))</f>
        <v>0.00817775545339399</v>
      </c>
      <c r="F224" s="19" t="n">
        <f aca="false">D224-E224</f>
        <v>9.76006951533316</v>
      </c>
      <c r="G224" s="19" t="n">
        <f aca="false">IF(F224&gt;0,F224*(RM_WAC/12)/(1-(1+RM_WAC/12)^(-C224)),0)</f>
        <v>0.103821283900209</v>
      </c>
      <c r="H224" s="19" t="n">
        <f aca="false">F224*RM_WAC/12</f>
        <v>0.0601870953445545</v>
      </c>
      <c r="I224" s="19" t="n">
        <f aca="false">G224-H224+IF(C224&lt;=1,(F224-(G224-H224)-J224),0)</f>
        <v>0.043634188555655</v>
      </c>
      <c r="J224" s="19" t="n">
        <f aca="false">(F224-(G224-H224))*(1-(1-RM_CPR)^(1/12))</f>
        <v>0.130704973160062</v>
      </c>
      <c r="K224" s="19" t="n">
        <f aca="false">IF(C224&lt;=1,0,(F224-(G224-H224)-J224))</f>
        <v>9.58573035361744</v>
      </c>
      <c r="L224" s="19" t="n">
        <f aca="false">E224*(1-RM_SEV)</f>
        <v>0.00572442881737579</v>
      </c>
      <c r="M224" s="19" t="n">
        <f aca="false">E224-L224</f>
        <v>0.0024533266360182</v>
      </c>
      <c r="N224" s="19" t="n">
        <f aca="false">H224-D224*(RM_SERV+RM_TR)/12</f>
        <v>0.0580706417692174</v>
      </c>
      <c r="O224" s="19" t="n">
        <f aca="false">T224*RM_A1_CP/12+U224*RM_A2_CP/12+V224*RM_A3_CP/12+W224*RM_M1_CP/12+X224*RM_B1_CP/12+Y224*RM_B2_CP/12+Z224*RM_B3_CP/12</f>
        <v>0.0184549818052447</v>
      </c>
      <c r="P224" s="19" t="n">
        <f aca="false">MAX(0,N224-O224)</f>
        <v>0.0396156599639728</v>
      </c>
      <c r="Q224" s="19" t="n">
        <f aca="false">MIN(P224,M224)</f>
        <v>0.0024533266360182</v>
      </c>
      <c r="R224" s="19" t="n">
        <f aca="false">P224-Q224</f>
        <v>0.0371623333279546</v>
      </c>
      <c r="S224" s="19" t="n">
        <f aca="false">I224+J224+L224+Q224</f>
        <v>0.182516917169111</v>
      </c>
      <c r="T224" s="19" t="n">
        <f aca="false">AW223</f>
        <v>0</v>
      </c>
      <c r="U224" s="19" t="n">
        <f aca="false">AX223</f>
        <v>0</v>
      </c>
      <c r="V224" s="19" t="n">
        <f aca="false">AY223</f>
        <v>0</v>
      </c>
      <c r="W224" s="19" t="n">
        <f aca="false">AZ223</f>
        <v>0</v>
      </c>
      <c r="X224" s="19" t="n">
        <f aca="false">BA223</f>
        <v>0</v>
      </c>
      <c r="Y224" s="19" t="n">
        <f aca="false">BB223</f>
        <v>2.7682472707867</v>
      </c>
      <c r="Z224" s="19" t="n">
        <f aca="false">BC223</f>
        <v>7</v>
      </c>
      <c r="AA224" s="19" t="n">
        <f aca="false">MIN(T224,MAX(0,S224-(0)))</f>
        <v>0</v>
      </c>
      <c r="AB224" s="19" t="n">
        <f aca="false">MIN(U224,MAX(0,S224-(T224)))</f>
        <v>0</v>
      </c>
      <c r="AC224" s="19" t="n">
        <f aca="false">MIN(V224,MAX(0,S224-(T224+U224)))</f>
        <v>0</v>
      </c>
      <c r="AD224" s="19" t="n">
        <f aca="false">MIN(W224,MAX(0,S224-(T224+U224+V224)))</f>
        <v>0</v>
      </c>
      <c r="AE224" s="19" t="n">
        <f aca="false">MIN(X224,MAX(0,S224-(T224+U224+V224+W224)))</f>
        <v>0</v>
      </c>
      <c r="AF224" s="19" t="n">
        <f aca="false">MIN(Y224,MAX(0,S224-(T224+U224+V224+W224+X224)))</f>
        <v>0.182516917169111</v>
      </c>
      <c r="AG224" s="19" t="n">
        <f aca="false">MIN(Z224,MAX(0,S224-(T224+U224+V224+W224+X224+Y224)))</f>
        <v>0</v>
      </c>
      <c r="AH224" s="19" t="n">
        <f aca="false">T224-AA224</f>
        <v>0</v>
      </c>
      <c r="AI224" s="19" t="n">
        <f aca="false">U224-AB224</f>
        <v>0</v>
      </c>
      <c r="AJ224" s="19" t="n">
        <f aca="false">V224-AC224</f>
        <v>0</v>
      </c>
      <c r="AK224" s="19" t="n">
        <f aca="false">W224-AD224</f>
        <v>0</v>
      </c>
      <c r="AL224" s="19" t="n">
        <f aca="false">X224-AE224</f>
        <v>0</v>
      </c>
      <c r="AM224" s="19" t="n">
        <f aca="false">Y224-AF224</f>
        <v>2.58573035361759</v>
      </c>
      <c r="AN224" s="19" t="n">
        <f aca="false">Z224-AG224</f>
        <v>7</v>
      </c>
      <c r="AO224" s="19" t="n">
        <f aca="false">M224-Q224</f>
        <v>0</v>
      </c>
      <c r="AP224" s="19" t="n">
        <f aca="false">MIN(AH224,MAX(0,AO224-(AI224+AJ224+AK224+AL224+AM224+AN224)))</f>
        <v>0</v>
      </c>
      <c r="AQ224" s="19" t="n">
        <f aca="false">MIN(AI224,MAX(0,AO224-(AJ224+AK224+AL224+AM224+AN224)))</f>
        <v>0</v>
      </c>
      <c r="AR224" s="19" t="n">
        <f aca="false">MIN(AJ224,MAX(0,AO224-(AK224+AL224+AM224+AN224)))</f>
        <v>0</v>
      </c>
      <c r="AS224" s="19" t="n">
        <f aca="false">MIN(AK224,MAX(0,AO224-(AL224+AM224+AN224)))</f>
        <v>0</v>
      </c>
      <c r="AT224" s="19" t="n">
        <f aca="false">MIN(AL224,MAX(0,AO224-(AM224+AN224)))</f>
        <v>0</v>
      </c>
      <c r="AU224" s="19" t="n">
        <f aca="false">MIN(AM224,MAX(0,AO224-(AN224)))</f>
        <v>0</v>
      </c>
      <c r="AV224" s="19" t="n">
        <f aca="false">MIN(AN224,MAX(0,AO224-(0)))</f>
        <v>0</v>
      </c>
      <c r="AW224" s="19" t="n">
        <f aca="false">AH224-AP224</f>
        <v>0</v>
      </c>
      <c r="AX224" s="19" t="n">
        <f aca="false">AI224-AQ224</f>
        <v>0</v>
      </c>
      <c r="AY224" s="19" t="n">
        <f aca="false">AJ224-AR224</f>
        <v>0</v>
      </c>
      <c r="AZ224" s="19" t="n">
        <f aca="false">AK224-AS224</f>
        <v>0</v>
      </c>
      <c r="BA224" s="19" t="n">
        <f aca="false">AL224-AT224</f>
        <v>0</v>
      </c>
      <c r="BB224" s="19" t="n">
        <f aca="false">AM224-AU224</f>
        <v>2.58573035361759</v>
      </c>
      <c r="BC224" s="19" t="n">
        <f aca="false">AN224-AV224</f>
        <v>7</v>
      </c>
    </row>
    <row r="225" customFormat="false" ht="15" hidden="false" customHeight="false" outlineLevel="0" collapsed="false">
      <c r="B225" s="18" t="n">
        <v>221</v>
      </c>
      <c r="C225" s="18" t="n">
        <f aca="false">RM_TERM-B225+1</f>
        <v>140</v>
      </c>
      <c r="D225" s="19" t="n">
        <f aca="false">K224</f>
        <v>9.58573035361744</v>
      </c>
      <c r="E225" s="19" t="n">
        <f aca="false">D225*(1-(1-RM_CDR)^(1/12))</f>
        <v>0.00802495642268352</v>
      </c>
      <c r="F225" s="19" t="n">
        <f aca="false">D225-E225</f>
        <v>9.57770539719476</v>
      </c>
      <c r="G225" s="19" t="n">
        <f aca="false">IF(F225&gt;0,F225*(RM_WAC/12)/(1-(1+RM_WAC/12)^(-C225)),0)</f>
        <v>0.102338937862772</v>
      </c>
      <c r="H225" s="19" t="n">
        <f aca="false">F225*RM_WAC/12</f>
        <v>0.0590625166160343</v>
      </c>
      <c r="I225" s="19" t="n">
        <f aca="false">G225-H225+IF(C225&lt;=1,(F225-(G225-H225)-J225),0)</f>
        <v>0.0432764212467376</v>
      </c>
      <c r="J225" s="19" t="n">
        <f aca="false">(F225-(G225-H225))*(1-(1-RM_CPR)^(1/12))</f>
        <v>0.12825663337288</v>
      </c>
      <c r="K225" s="19" t="n">
        <f aca="false">IF(C225&lt;=1,0,(F225-(G225-H225)-J225))</f>
        <v>9.40617234257514</v>
      </c>
      <c r="L225" s="19" t="n">
        <f aca="false">E225*(1-RM_SEV)</f>
        <v>0.00561746949587846</v>
      </c>
      <c r="M225" s="19" t="n">
        <f aca="false">E225-L225</f>
        <v>0.00240748692680506</v>
      </c>
      <c r="N225" s="19" t="n">
        <f aca="false">H225-D225*(RM_SERV+RM_TR)/12</f>
        <v>0.0569856083727506</v>
      </c>
      <c r="O225" s="19" t="n">
        <f aca="false">T225*RM_A1_CP/12+U225*RM_A2_CP/12+V225*RM_A3_CP/12+W225*RM_M1_CP/12+X225*RM_B1_CP/12+Y225*RM_B2_CP/12+Z225*RM_B3_CP/12</f>
        <v>0.0172382023574506</v>
      </c>
      <c r="P225" s="19" t="n">
        <f aca="false">MAX(0,N225-O225)</f>
        <v>0.0397474060153</v>
      </c>
      <c r="Q225" s="19" t="n">
        <f aca="false">MIN(P225,M225)</f>
        <v>0.00240748692680506</v>
      </c>
      <c r="R225" s="19" t="n">
        <f aca="false">P225-Q225</f>
        <v>0.0373399190884949</v>
      </c>
      <c r="S225" s="19" t="n">
        <f aca="false">I225+J225+L225+Q225</f>
        <v>0.179558011042302</v>
      </c>
      <c r="T225" s="19" t="n">
        <f aca="false">AW224</f>
        <v>0</v>
      </c>
      <c r="U225" s="19" t="n">
        <f aca="false">AX224</f>
        <v>0</v>
      </c>
      <c r="V225" s="19" t="n">
        <f aca="false">AY224</f>
        <v>0</v>
      </c>
      <c r="W225" s="19" t="n">
        <f aca="false">AZ224</f>
        <v>0</v>
      </c>
      <c r="X225" s="19" t="n">
        <f aca="false">BA224</f>
        <v>0</v>
      </c>
      <c r="Y225" s="19" t="n">
        <f aca="false">BB224</f>
        <v>2.58573035361759</v>
      </c>
      <c r="Z225" s="19" t="n">
        <f aca="false">BC224</f>
        <v>7</v>
      </c>
      <c r="AA225" s="19" t="n">
        <f aca="false">MIN(T225,MAX(0,S225-(0)))</f>
        <v>0</v>
      </c>
      <c r="AB225" s="19" t="n">
        <f aca="false">MIN(U225,MAX(0,S225-(T225)))</f>
        <v>0</v>
      </c>
      <c r="AC225" s="19" t="n">
        <f aca="false">MIN(V225,MAX(0,S225-(T225+U225)))</f>
        <v>0</v>
      </c>
      <c r="AD225" s="19" t="n">
        <f aca="false">MIN(W225,MAX(0,S225-(T225+U225+V225)))</f>
        <v>0</v>
      </c>
      <c r="AE225" s="19" t="n">
        <f aca="false">MIN(X225,MAX(0,S225-(T225+U225+V225+W225)))</f>
        <v>0</v>
      </c>
      <c r="AF225" s="19" t="n">
        <f aca="false">MIN(Y225,MAX(0,S225-(T225+U225+V225+W225+X225)))</f>
        <v>0.179558011042302</v>
      </c>
      <c r="AG225" s="19" t="n">
        <f aca="false">MIN(Z225,MAX(0,S225-(T225+U225+V225+W225+X225+Y225)))</f>
        <v>0</v>
      </c>
      <c r="AH225" s="19" t="n">
        <f aca="false">T225-AA225</f>
        <v>0</v>
      </c>
      <c r="AI225" s="19" t="n">
        <f aca="false">U225-AB225</f>
        <v>0</v>
      </c>
      <c r="AJ225" s="19" t="n">
        <f aca="false">V225-AC225</f>
        <v>0</v>
      </c>
      <c r="AK225" s="19" t="n">
        <f aca="false">W225-AD225</f>
        <v>0</v>
      </c>
      <c r="AL225" s="19" t="n">
        <f aca="false">X225-AE225</f>
        <v>0</v>
      </c>
      <c r="AM225" s="19" t="n">
        <f aca="false">Y225-AF225</f>
        <v>2.40617234257529</v>
      </c>
      <c r="AN225" s="19" t="n">
        <f aca="false">Z225-AG225</f>
        <v>7</v>
      </c>
      <c r="AO225" s="19" t="n">
        <f aca="false">M225-Q225</f>
        <v>0</v>
      </c>
      <c r="AP225" s="19" t="n">
        <f aca="false">MIN(AH225,MAX(0,AO225-(AI225+AJ225+AK225+AL225+AM225+AN225)))</f>
        <v>0</v>
      </c>
      <c r="AQ225" s="19" t="n">
        <f aca="false">MIN(AI225,MAX(0,AO225-(AJ225+AK225+AL225+AM225+AN225)))</f>
        <v>0</v>
      </c>
      <c r="AR225" s="19" t="n">
        <f aca="false">MIN(AJ225,MAX(0,AO225-(AK225+AL225+AM225+AN225)))</f>
        <v>0</v>
      </c>
      <c r="AS225" s="19" t="n">
        <f aca="false">MIN(AK225,MAX(0,AO225-(AL225+AM225+AN225)))</f>
        <v>0</v>
      </c>
      <c r="AT225" s="19" t="n">
        <f aca="false">MIN(AL225,MAX(0,AO225-(AM225+AN225)))</f>
        <v>0</v>
      </c>
      <c r="AU225" s="19" t="n">
        <f aca="false">MIN(AM225,MAX(0,AO225-(AN225)))</f>
        <v>0</v>
      </c>
      <c r="AV225" s="19" t="n">
        <f aca="false">MIN(AN225,MAX(0,AO225-(0)))</f>
        <v>0</v>
      </c>
      <c r="AW225" s="19" t="n">
        <f aca="false">AH225-AP225</f>
        <v>0</v>
      </c>
      <c r="AX225" s="19" t="n">
        <f aca="false">AI225-AQ225</f>
        <v>0</v>
      </c>
      <c r="AY225" s="19" t="n">
        <f aca="false">AJ225-AR225</f>
        <v>0</v>
      </c>
      <c r="AZ225" s="19" t="n">
        <f aca="false">AK225-AS225</f>
        <v>0</v>
      </c>
      <c r="BA225" s="19" t="n">
        <f aca="false">AL225-AT225</f>
        <v>0</v>
      </c>
      <c r="BB225" s="19" t="n">
        <f aca="false">AM225-AU225</f>
        <v>2.40617234257529</v>
      </c>
      <c r="BC225" s="19" t="n">
        <f aca="false">AN225-AV225</f>
        <v>7</v>
      </c>
    </row>
    <row r="226" customFormat="false" ht="15" hidden="false" customHeight="false" outlineLevel="0" collapsed="false">
      <c r="B226" s="18" t="n">
        <v>222</v>
      </c>
      <c r="C226" s="18" t="n">
        <f aca="false">RM_TERM-B226+1</f>
        <v>139</v>
      </c>
      <c r="D226" s="19" t="n">
        <f aca="false">K225</f>
        <v>9.40617234257514</v>
      </c>
      <c r="E226" s="19" t="n">
        <f aca="false">D226*(1-(1-RM_CDR)^(1/12))</f>
        <v>0.00787463452119018</v>
      </c>
      <c r="F226" s="19" t="n">
        <f aca="false">D226-E226</f>
        <v>9.39829770805395</v>
      </c>
      <c r="G226" s="19" t="n">
        <f aca="false">IF(F226&gt;0,F226*(RM_WAC/12)/(1-(1+RM_WAC/12)^(-C226)),0)</f>
        <v>0.100877756558539</v>
      </c>
      <c r="H226" s="19" t="n">
        <f aca="false">F226*RM_WAC/12</f>
        <v>0.057956169199666</v>
      </c>
      <c r="I226" s="19" t="n">
        <f aca="false">G226-H226+IF(C226&lt;=1,(F226-(G226-H226)-J226),0)</f>
        <v>0.042921587358873</v>
      </c>
      <c r="J226" s="19" t="n">
        <f aca="false">(F226-(G226-H226))*(1-(1-RM_CPR)^(1/12))</f>
        <v>0.125848023851694</v>
      </c>
      <c r="K226" s="19" t="n">
        <f aca="false">IF(C226&lt;=1,0,(F226-(G226-H226)-J226))</f>
        <v>9.22952809684339</v>
      </c>
      <c r="L226" s="19" t="n">
        <f aca="false">E226*(1-RM_SEV)</f>
        <v>0.00551224416483313</v>
      </c>
      <c r="M226" s="19" t="n">
        <f aca="false">E226-L226</f>
        <v>0.00236239035635705</v>
      </c>
      <c r="N226" s="19" t="n">
        <f aca="false">H226-D226*(RM_SERV+RM_TR)/12</f>
        <v>0.0559181651921081</v>
      </c>
      <c r="O226" s="19" t="n">
        <f aca="false">T226*RM_A1_CP/12+U226*RM_A2_CP/12+V226*RM_A3_CP/12+W226*RM_M1_CP/12+X226*RM_B1_CP/12+Y226*RM_B2_CP/12+Z226*RM_B3_CP/12</f>
        <v>0.0160411489505019</v>
      </c>
      <c r="P226" s="19" t="n">
        <f aca="false">MAX(0,N226-O226)</f>
        <v>0.0398770162416062</v>
      </c>
      <c r="Q226" s="19" t="n">
        <f aca="false">MIN(P226,M226)</f>
        <v>0.00236239035635705</v>
      </c>
      <c r="R226" s="19" t="n">
        <f aca="false">P226-Q226</f>
        <v>0.0375146258852491</v>
      </c>
      <c r="S226" s="19" t="n">
        <f aca="false">I226+J226+L226+Q226</f>
        <v>0.176644245731757</v>
      </c>
      <c r="T226" s="19" t="n">
        <f aca="false">AW225</f>
        <v>0</v>
      </c>
      <c r="U226" s="19" t="n">
        <f aca="false">AX225</f>
        <v>0</v>
      </c>
      <c r="V226" s="19" t="n">
        <f aca="false">AY225</f>
        <v>0</v>
      </c>
      <c r="W226" s="19" t="n">
        <f aca="false">AZ225</f>
        <v>0</v>
      </c>
      <c r="X226" s="19" t="n">
        <f aca="false">BA225</f>
        <v>0</v>
      </c>
      <c r="Y226" s="19" t="n">
        <f aca="false">BB225</f>
        <v>2.40617234257529</v>
      </c>
      <c r="Z226" s="19" t="n">
        <f aca="false">BC225</f>
        <v>7</v>
      </c>
      <c r="AA226" s="19" t="n">
        <f aca="false">MIN(T226,MAX(0,S226-(0)))</f>
        <v>0</v>
      </c>
      <c r="AB226" s="19" t="n">
        <f aca="false">MIN(U226,MAX(0,S226-(T226)))</f>
        <v>0</v>
      </c>
      <c r="AC226" s="19" t="n">
        <f aca="false">MIN(V226,MAX(0,S226-(T226+U226)))</f>
        <v>0</v>
      </c>
      <c r="AD226" s="19" t="n">
        <f aca="false">MIN(W226,MAX(0,S226-(T226+U226+V226)))</f>
        <v>0</v>
      </c>
      <c r="AE226" s="19" t="n">
        <f aca="false">MIN(X226,MAX(0,S226-(T226+U226+V226+W226)))</f>
        <v>0</v>
      </c>
      <c r="AF226" s="19" t="n">
        <f aca="false">MIN(Y226,MAX(0,S226-(T226+U226+V226+W226+X226)))</f>
        <v>0.176644245731757</v>
      </c>
      <c r="AG226" s="19" t="n">
        <f aca="false">MIN(Z226,MAX(0,S226-(T226+U226+V226+W226+X226+Y226)))</f>
        <v>0</v>
      </c>
      <c r="AH226" s="19" t="n">
        <f aca="false">T226-AA226</f>
        <v>0</v>
      </c>
      <c r="AI226" s="19" t="n">
        <f aca="false">U226-AB226</f>
        <v>0</v>
      </c>
      <c r="AJ226" s="19" t="n">
        <f aca="false">V226-AC226</f>
        <v>0</v>
      </c>
      <c r="AK226" s="19" t="n">
        <f aca="false">W226-AD226</f>
        <v>0</v>
      </c>
      <c r="AL226" s="19" t="n">
        <f aca="false">X226-AE226</f>
        <v>0</v>
      </c>
      <c r="AM226" s="19" t="n">
        <f aca="false">Y226-AF226</f>
        <v>2.22952809684353</v>
      </c>
      <c r="AN226" s="19" t="n">
        <f aca="false">Z226-AG226</f>
        <v>7</v>
      </c>
      <c r="AO226" s="19" t="n">
        <f aca="false">M226-Q226</f>
        <v>0</v>
      </c>
      <c r="AP226" s="19" t="n">
        <f aca="false">MIN(AH226,MAX(0,AO226-(AI226+AJ226+AK226+AL226+AM226+AN226)))</f>
        <v>0</v>
      </c>
      <c r="AQ226" s="19" t="n">
        <f aca="false">MIN(AI226,MAX(0,AO226-(AJ226+AK226+AL226+AM226+AN226)))</f>
        <v>0</v>
      </c>
      <c r="AR226" s="19" t="n">
        <f aca="false">MIN(AJ226,MAX(0,AO226-(AK226+AL226+AM226+AN226)))</f>
        <v>0</v>
      </c>
      <c r="AS226" s="19" t="n">
        <f aca="false">MIN(AK226,MAX(0,AO226-(AL226+AM226+AN226)))</f>
        <v>0</v>
      </c>
      <c r="AT226" s="19" t="n">
        <f aca="false">MIN(AL226,MAX(0,AO226-(AM226+AN226)))</f>
        <v>0</v>
      </c>
      <c r="AU226" s="19" t="n">
        <f aca="false">MIN(AM226,MAX(0,AO226-(AN226)))</f>
        <v>0</v>
      </c>
      <c r="AV226" s="19" t="n">
        <f aca="false">MIN(AN226,MAX(0,AO226-(0)))</f>
        <v>0</v>
      </c>
      <c r="AW226" s="19" t="n">
        <f aca="false">AH226-AP226</f>
        <v>0</v>
      </c>
      <c r="AX226" s="19" t="n">
        <f aca="false">AI226-AQ226</f>
        <v>0</v>
      </c>
      <c r="AY226" s="19" t="n">
        <f aca="false">AJ226-AR226</f>
        <v>0</v>
      </c>
      <c r="AZ226" s="19" t="n">
        <f aca="false">AK226-AS226</f>
        <v>0</v>
      </c>
      <c r="BA226" s="19" t="n">
        <f aca="false">AL226-AT226</f>
        <v>0</v>
      </c>
      <c r="BB226" s="19" t="n">
        <f aca="false">AM226-AU226</f>
        <v>2.22952809684353</v>
      </c>
      <c r="BC226" s="19" t="n">
        <f aca="false">AN226-AV226</f>
        <v>7</v>
      </c>
    </row>
    <row r="227" customFormat="false" ht="15" hidden="false" customHeight="false" outlineLevel="0" collapsed="false">
      <c r="B227" s="18" t="n">
        <v>223</v>
      </c>
      <c r="C227" s="18" t="n">
        <f aca="false">RM_TERM-B227+1</f>
        <v>138</v>
      </c>
      <c r="D227" s="19" t="n">
        <f aca="false">K226</f>
        <v>9.22952809684339</v>
      </c>
      <c r="E227" s="19" t="n">
        <f aca="false">D227*(1-(1-RM_CDR)^(1/12))</f>
        <v>0.00772675195804462</v>
      </c>
      <c r="F227" s="19" t="n">
        <f aca="false">D227-E227</f>
        <v>9.22180134488534</v>
      </c>
      <c r="G227" s="19" t="n">
        <f aca="false">IF(F227&gt;0,F227*(RM_WAC/12)/(1-(1+RM_WAC/12)^(-C227)),0)</f>
        <v>0.0994374378003559</v>
      </c>
      <c r="H227" s="19" t="n">
        <f aca="false">F227*RM_WAC/12</f>
        <v>0.0568677749601263</v>
      </c>
      <c r="I227" s="19" t="n">
        <f aca="false">G227-H227+IF(C227&lt;=1,(F227-(G227-H227)-J227),0)</f>
        <v>0.0425696628402296</v>
      </c>
      <c r="J227" s="19" t="n">
        <f aca="false">(F227-(G227-H227))*(1-(1-RM_CPR)^(1/12))</f>
        <v>0.123478538196539</v>
      </c>
      <c r="K227" s="19" t="n">
        <f aca="false">IF(C227&lt;=1,0,(F227-(G227-H227)-J227))</f>
        <v>9.05575314384857</v>
      </c>
      <c r="L227" s="19" t="n">
        <f aca="false">E227*(1-RM_SEV)</f>
        <v>0.00540872637063123</v>
      </c>
      <c r="M227" s="19" t="n">
        <f aca="false">E227-L227</f>
        <v>0.00231802558741339</v>
      </c>
      <c r="N227" s="19" t="n">
        <f aca="false">H227-D227*(RM_SERV+RM_TR)/12</f>
        <v>0.0548680438724769</v>
      </c>
      <c r="O227" s="19" t="n">
        <f aca="false">T227*RM_A1_CP/12+U227*RM_A2_CP/12+V227*RM_A3_CP/12+W227*RM_M1_CP/12+X227*RM_B1_CP/12+Y227*RM_B2_CP/12+Z227*RM_B3_CP/12</f>
        <v>0.0148635206456235</v>
      </c>
      <c r="P227" s="19" t="n">
        <f aca="false">MAX(0,N227-O227)</f>
        <v>0.0400045232268534</v>
      </c>
      <c r="Q227" s="19" t="n">
        <f aca="false">MIN(P227,M227)</f>
        <v>0.00231802558741339</v>
      </c>
      <c r="R227" s="19" t="n">
        <f aca="false">P227-Q227</f>
        <v>0.03768649763944</v>
      </c>
      <c r="S227" s="19" t="n">
        <f aca="false">I227+J227+L227+Q227</f>
        <v>0.173774952994813</v>
      </c>
      <c r="T227" s="19" t="n">
        <f aca="false">AW226</f>
        <v>0</v>
      </c>
      <c r="U227" s="19" t="n">
        <f aca="false">AX226</f>
        <v>0</v>
      </c>
      <c r="V227" s="19" t="n">
        <f aca="false">AY226</f>
        <v>0</v>
      </c>
      <c r="W227" s="19" t="n">
        <f aca="false">AZ226</f>
        <v>0</v>
      </c>
      <c r="X227" s="19" t="n">
        <f aca="false">BA226</f>
        <v>0</v>
      </c>
      <c r="Y227" s="19" t="n">
        <f aca="false">BB226</f>
        <v>2.22952809684353</v>
      </c>
      <c r="Z227" s="19" t="n">
        <f aca="false">BC226</f>
        <v>7</v>
      </c>
      <c r="AA227" s="19" t="n">
        <f aca="false">MIN(T227,MAX(0,S227-(0)))</f>
        <v>0</v>
      </c>
      <c r="AB227" s="19" t="n">
        <f aca="false">MIN(U227,MAX(0,S227-(T227)))</f>
        <v>0</v>
      </c>
      <c r="AC227" s="19" t="n">
        <f aca="false">MIN(V227,MAX(0,S227-(T227+U227)))</f>
        <v>0</v>
      </c>
      <c r="AD227" s="19" t="n">
        <f aca="false">MIN(W227,MAX(0,S227-(T227+U227+V227)))</f>
        <v>0</v>
      </c>
      <c r="AE227" s="19" t="n">
        <f aca="false">MIN(X227,MAX(0,S227-(T227+U227+V227+W227)))</f>
        <v>0</v>
      </c>
      <c r="AF227" s="19" t="n">
        <f aca="false">MIN(Y227,MAX(0,S227-(T227+U227+V227+W227+X227)))</f>
        <v>0.173774952994813</v>
      </c>
      <c r="AG227" s="19" t="n">
        <f aca="false">MIN(Z227,MAX(0,S227-(T227+U227+V227+W227+X227+Y227)))</f>
        <v>0</v>
      </c>
      <c r="AH227" s="19" t="n">
        <f aca="false">T227-AA227</f>
        <v>0</v>
      </c>
      <c r="AI227" s="19" t="n">
        <f aca="false">U227-AB227</f>
        <v>0</v>
      </c>
      <c r="AJ227" s="19" t="n">
        <f aca="false">V227-AC227</f>
        <v>0</v>
      </c>
      <c r="AK227" s="19" t="n">
        <f aca="false">W227-AD227</f>
        <v>0</v>
      </c>
      <c r="AL227" s="19" t="n">
        <f aca="false">X227-AE227</f>
        <v>0</v>
      </c>
      <c r="AM227" s="19" t="n">
        <f aca="false">Y227-AF227</f>
        <v>2.05575314384871</v>
      </c>
      <c r="AN227" s="19" t="n">
        <f aca="false">Z227-AG227</f>
        <v>7</v>
      </c>
      <c r="AO227" s="19" t="n">
        <f aca="false">M227-Q227</f>
        <v>0</v>
      </c>
      <c r="AP227" s="19" t="n">
        <f aca="false">MIN(AH227,MAX(0,AO227-(AI227+AJ227+AK227+AL227+AM227+AN227)))</f>
        <v>0</v>
      </c>
      <c r="AQ227" s="19" t="n">
        <f aca="false">MIN(AI227,MAX(0,AO227-(AJ227+AK227+AL227+AM227+AN227)))</f>
        <v>0</v>
      </c>
      <c r="AR227" s="19" t="n">
        <f aca="false">MIN(AJ227,MAX(0,AO227-(AK227+AL227+AM227+AN227)))</f>
        <v>0</v>
      </c>
      <c r="AS227" s="19" t="n">
        <f aca="false">MIN(AK227,MAX(0,AO227-(AL227+AM227+AN227)))</f>
        <v>0</v>
      </c>
      <c r="AT227" s="19" t="n">
        <f aca="false">MIN(AL227,MAX(0,AO227-(AM227+AN227)))</f>
        <v>0</v>
      </c>
      <c r="AU227" s="19" t="n">
        <f aca="false">MIN(AM227,MAX(0,AO227-(AN227)))</f>
        <v>0</v>
      </c>
      <c r="AV227" s="19" t="n">
        <f aca="false">MIN(AN227,MAX(0,AO227-(0)))</f>
        <v>0</v>
      </c>
      <c r="AW227" s="19" t="n">
        <f aca="false">AH227-AP227</f>
        <v>0</v>
      </c>
      <c r="AX227" s="19" t="n">
        <f aca="false">AI227-AQ227</f>
        <v>0</v>
      </c>
      <c r="AY227" s="19" t="n">
        <f aca="false">AJ227-AR227</f>
        <v>0</v>
      </c>
      <c r="AZ227" s="19" t="n">
        <f aca="false">AK227-AS227</f>
        <v>0</v>
      </c>
      <c r="BA227" s="19" t="n">
        <f aca="false">AL227-AT227</f>
        <v>0</v>
      </c>
      <c r="BB227" s="19" t="n">
        <f aca="false">AM227-AU227</f>
        <v>2.05575314384871</v>
      </c>
      <c r="BC227" s="19" t="n">
        <f aca="false">AN227-AV227</f>
        <v>7</v>
      </c>
    </row>
    <row r="228" customFormat="false" ht="15" hidden="false" customHeight="false" outlineLevel="0" collapsed="false">
      <c r="B228" s="18" t="n">
        <v>224</v>
      </c>
      <c r="C228" s="18" t="n">
        <f aca="false">RM_TERM-B228+1</f>
        <v>137</v>
      </c>
      <c r="D228" s="19" t="n">
        <f aca="false">K227</f>
        <v>9.05575314384857</v>
      </c>
      <c r="E228" s="19" t="n">
        <f aca="false">D228*(1-(1-RM_CDR)^(1/12))</f>
        <v>0.00758127150181512</v>
      </c>
      <c r="F228" s="19" t="n">
        <f aca="false">D228-E228</f>
        <v>9.04817187234676</v>
      </c>
      <c r="G228" s="19" t="n">
        <f aca="false">IF(F228&gt;0,F228*(RM_WAC/12)/(1-(1+RM_WAC/12)^(-C228)),0)</f>
        <v>0.0980176837156542</v>
      </c>
      <c r="H228" s="19" t="n">
        <f aca="false">F228*RM_WAC/12</f>
        <v>0.0557970598794717</v>
      </c>
      <c r="I228" s="19" t="n">
        <f aca="false">G228-H228+IF(C228&lt;=1,(F228-(G228-H228)-J228),0)</f>
        <v>0.0422206238361826</v>
      </c>
      <c r="J228" s="19" t="n">
        <f aca="false">(F228-(G228-H228))*(1-(1-RM_CPR)^(1/12))</f>
        <v>0.121147578986439</v>
      </c>
      <c r="K228" s="19" t="n">
        <f aca="false">IF(C228&lt;=1,0,(F228-(G228-H228)-J228))</f>
        <v>8.88480366952414</v>
      </c>
      <c r="L228" s="19" t="n">
        <f aca="false">E228*(1-RM_SEV)</f>
        <v>0.00530689005127058</v>
      </c>
      <c r="M228" s="19" t="n">
        <f aca="false">E228-L228</f>
        <v>0.00227438145054454</v>
      </c>
      <c r="N228" s="19" t="n">
        <f aca="false">H228-D228*(RM_SERV+RM_TR)/12</f>
        <v>0.0538349800316378</v>
      </c>
      <c r="O228" s="19" t="n">
        <f aca="false">T228*RM_A1_CP/12+U228*RM_A2_CP/12+V228*RM_A3_CP/12+W228*RM_M1_CP/12+X228*RM_B1_CP/12+Y228*RM_B2_CP/12+Z228*RM_B3_CP/12</f>
        <v>0.0137050209589914</v>
      </c>
      <c r="P228" s="19" t="n">
        <f aca="false">MAX(0,N228-O228)</f>
        <v>0.0401299590726464</v>
      </c>
      <c r="Q228" s="19" t="n">
        <f aca="false">MIN(P228,M228)</f>
        <v>0.00227438145054454</v>
      </c>
      <c r="R228" s="19" t="n">
        <f aca="false">P228-Q228</f>
        <v>0.0378555776221018</v>
      </c>
      <c r="S228" s="19" t="n">
        <f aca="false">I228+J228+L228+Q228</f>
        <v>0.170949474324437</v>
      </c>
      <c r="T228" s="19" t="n">
        <f aca="false">AW227</f>
        <v>0</v>
      </c>
      <c r="U228" s="19" t="n">
        <f aca="false">AX227</f>
        <v>0</v>
      </c>
      <c r="V228" s="19" t="n">
        <f aca="false">AY227</f>
        <v>0</v>
      </c>
      <c r="W228" s="19" t="n">
        <f aca="false">AZ227</f>
        <v>0</v>
      </c>
      <c r="X228" s="19" t="n">
        <f aca="false">BA227</f>
        <v>0</v>
      </c>
      <c r="Y228" s="19" t="n">
        <f aca="false">BB227</f>
        <v>2.05575314384871</v>
      </c>
      <c r="Z228" s="19" t="n">
        <f aca="false">BC227</f>
        <v>7</v>
      </c>
      <c r="AA228" s="19" t="n">
        <f aca="false">MIN(T228,MAX(0,S228-(0)))</f>
        <v>0</v>
      </c>
      <c r="AB228" s="19" t="n">
        <f aca="false">MIN(U228,MAX(0,S228-(T228)))</f>
        <v>0</v>
      </c>
      <c r="AC228" s="19" t="n">
        <f aca="false">MIN(V228,MAX(0,S228-(T228+U228)))</f>
        <v>0</v>
      </c>
      <c r="AD228" s="19" t="n">
        <f aca="false">MIN(W228,MAX(0,S228-(T228+U228+V228)))</f>
        <v>0</v>
      </c>
      <c r="AE228" s="19" t="n">
        <f aca="false">MIN(X228,MAX(0,S228-(T228+U228+V228+W228)))</f>
        <v>0</v>
      </c>
      <c r="AF228" s="19" t="n">
        <f aca="false">MIN(Y228,MAX(0,S228-(T228+U228+V228+W228+X228)))</f>
        <v>0.170949474324437</v>
      </c>
      <c r="AG228" s="19" t="n">
        <f aca="false">MIN(Z228,MAX(0,S228-(T228+U228+V228+W228+X228+Y228)))</f>
        <v>0</v>
      </c>
      <c r="AH228" s="19" t="n">
        <f aca="false">T228-AA228</f>
        <v>0</v>
      </c>
      <c r="AI228" s="19" t="n">
        <f aca="false">U228-AB228</f>
        <v>0</v>
      </c>
      <c r="AJ228" s="19" t="n">
        <f aca="false">V228-AC228</f>
        <v>0</v>
      </c>
      <c r="AK228" s="19" t="n">
        <f aca="false">W228-AD228</f>
        <v>0</v>
      </c>
      <c r="AL228" s="19" t="n">
        <f aca="false">X228-AE228</f>
        <v>0</v>
      </c>
      <c r="AM228" s="19" t="n">
        <f aca="false">Y228-AF228</f>
        <v>1.88480366952428</v>
      </c>
      <c r="AN228" s="19" t="n">
        <f aca="false">Z228-AG228</f>
        <v>7</v>
      </c>
      <c r="AO228" s="19" t="n">
        <f aca="false">M228-Q228</f>
        <v>0</v>
      </c>
      <c r="AP228" s="19" t="n">
        <f aca="false">MIN(AH228,MAX(0,AO228-(AI228+AJ228+AK228+AL228+AM228+AN228)))</f>
        <v>0</v>
      </c>
      <c r="AQ228" s="19" t="n">
        <f aca="false">MIN(AI228,MAX(0,AO228-(AJ228+AK228+AL228+AM228+AN228)))</f>
        <v>0</v>
      </c>
      <c r="AR228" s="19" t="n">
        <f aca="false">MIN(AJ228,MAX(0,AO228-(AK228+AL228+AM228+AN228)))</f>
        <v>0</v>
      </c>
      <c r="AS228" s="19" t="n">
        <f aca="false">MIN(AK228,MAX(0,AO228-(AL228+AM228+AN228)))</f>
        <v>0</v>
      </c>
      <c r="AT228" s="19" t="n">
        <f aca="false">MIN(AL228,MAX(0,AO228-(AM228+AN228)))</f>
        <v>0</v>
      </c>
      <c r="AU228" s="19" t="n">
        <f aca="false">MIN(AM228,MAX(0,AO228-(AN228)))</f>
        <v>0</v>
      </c>
      <c r="AV228" s="19" t="n">
        <f aca="false">MIN(AN228,MAX(0,AO228-(0)))</f>
        <v>0</v>
      </c>
      <c r="AW228" s="19" t="n">
        <f aca="false">AH228-AP228</f>
        <v>0</v>
      </c>
      <c r="AX228" s="19" t="n">
        <f aca="false">AI228-AQ228</f>
        <v>0</v>
      </c>
      <c r="AY228" s="19" t="n">
        <f aca="false">AJ228-AR228</f>
        <v>0</v>
      </c>
      <c r="AZ228" s="19" t="n">
        <f aca="false">AK228-AS228</f>
        <v>0</v>
      </c>
      <c r="BA228" s="19" t="n">
        <f aca="false">AL228-AT228</f>
        <v>0</v>
      </c>
      <c r="BB228" s="19" t="n">
        <f aca="false">AM228-AU228</f>
        <v>1.88480366952428</v>
      </c>
      <c r="BC228" s="19" t="n">
        <f aca="false">AN228-AV228</f>
        <v>7</v>
      </c>
    </row>
    <row r="229" customFormat="false" ht="15" hidden="false" customHeight="false" outlineLevel="0" collapsed="false">
      <c r="B229" s="18" t="n">
        <v>225</v>
      </c>
      <c r="C229" s="18" t="n">
        <f aca="false">RM_TERM-B229+1</f>
        <v>136</v>
      </c>
      <c r="D229" s="19" t="n">
        <f aca="false">K228</f>
        <v>8.88480366952414</v>
      </c>
      <c r="E229" s="19" t="n">
        <f aca="false">D229*(1-(1-RM_CDR)^(1/12))</f>
        <v>0.00743815647235713</v>
      </c>
      <c r="F229" s="19" t="n">
        <f aca="false">D229-E229</f>
        <v>8.87736551305178</v>
      </c>
      <c r="G229" s="19" t="n">
        <f aca="false">IF(F229&gt;0,F229*(RM_WAC/12)/(1-(1+RM_WAC/12)^(-C229)),0)</f>
        <v>0.0966182006848495</v>
      </c>
      <c r="H229" s="19" t="n">
        <f aca="false">F229*RM_WAC/12</f>
        <v>0.0547437539971526</v>
      </c>
      <c r="I229" s="19" t="n">
        <f aca="false">G229-H229+IF(C229&lt;=1,(F229-(G229-H229)-J229),0)</f>
        <v>0.0418744466876969</v>
      </c>
      <c r="J229" s="19" t="n">
        <f aca="false">(F229-(G229-H229))*(1-(1-RM_CPR)^(1/12))</f>
        <v>0.118854557648571</v>
      </c>
      <c r="K229" s="19" t="n">
        <f aca="false">IF(C229&lt;=1,0,(F229-(G229-H229)-J229))</f>
        <v>8.71663650871551</v>
      </c>
      <c r="L229" s="19" t="n">
        <f aca="false">E229*(1-RM_SEV)</f>
        <v>0.00520670953064999</v>
      </c>
      <c r="M229" s="19" t="n">
        <f aca="false">E229-L229</f>
        <v>0.00223144694170714</v>
      </c>
      <c r="N229" s="19" t="n">
        <f aca="false">H229-D229*(RM_SERV+RM_TR)/12</f>
        <v>0.0528187132020891</v>
      </c>
      <c r="O229" s="19" t="n">
        <f aca="false">T229*RM_A1_CP/12+U229*RM_A2_CP/12+V229*RM_A3_CP/12+W229*RM_M1_CP/12+X229*RM_B1_CP/12+Y229*RM_B2_CP/12+Z229*RM_B3_CP/12</f>
        <v>0.0125653577968285</v>
      </c>
      <c r="P229" s="19" t="n">
        <f aca="false">MAX(0,N229-O229)</f>
        <v>0.0402533554052605</v>
      </c>
      <c r="Q229" s="19" t="n">
        <f aca="false">MIN(P229,M229)</f>
        <v>0.00223144694170714</v>
      </c>
      <c r="R229" s="19" t="n">
        <f aca="false">P229-Q229</f>
        <v>0.0380219084635534</v>
      </c>
      <c r="S229" s="19" t="n">
        <f aca="false">I229+J229+L229+Q229</f>
        <v>0.168167160808625</v>
      </c>
      <c r="T229" s="19" t="n">
        <f aca="false">AW228</f>
        <v>0</v>
      </c>
      <c r="U229" s="19" t="n">
        <f aca="false">AX228</f>
        <v>0</v>
      </c>
      <c r="V229" s="19" t="n">
        <f aca="false">AY228</f>
        <v>0</v>
      </c>
      <c r="W229" s="19" t="n">
        <f aca="false">AZ228</f>
        <v>0</v>
      </c>
      <c r="X229" s="19" t="n">
        <f aca="false">BA228</f>
        <v>0</v>
      </c>
      <c r="Y229" s="19" t="n">
        <f aca="false">BB228</f>
        <v>1.88480366952428</v>
      </c>
      <c r="Z229" s="19" t="n">
        <f aca="false">BC228</f>
        <v>7</v>
      </c>
      <c r="AA229" s="19" t="n">
        <f aca="false">MIN(T229,MAX(0,S229-(0)))</f>
        <v>0</v>
      </c>
      <c r="AB229" s="19" t="n">
        <f aca="false">MIN(U229,MAX(0,S229-(T229)))</f>
        <v>0</v>
      </c>
      <c r="AC229" s="19" t="n">
        <f aca="false">MIN(V229,MAX(0,S229-(T229+U229)))</f>
        <v>0</v>
      </c>
      <c r="AD229" s="19" t="n">
        <f aca="false">MIN(W229,MAX(0,S229-(T229+U229+V229)))</f>
        <v>0</v>
      </c>
      <c r="AE229" s="19" t="n">
        <f aca="false">MIN(X229,MAX(0,S229-(T229+U229+V229+W229)))</f>
        <v>0</v>
      </c>
      <c r="AF229" s="19" t="n">
        <f aca="false">MIN(Y229,MAX(0,S229-(T229+U229+V229+W229+X229)))</f>
        <v>0.168167160808625</v>
      </c>
      <c r="AG229" s="19" t="n">
        <f aca="false">MIN(Z229,MAX(0,S229-(T229+U229+V229+W229+X229+Y229)))</f>
        <v>0</v>
      </c>
      <c r="AH229" s="19" t="n">
        <f aca="false">T229-AA229</f>
        <v>0</v>
      </c>
      <c r="AI229" s="19" t="n">
        <f aca="false">U229-AB229</f>
        <v>0</v>
      </c>
      <c r="AJ229" s="19" t="n">
        <f aca="false">V229-AC229</f>
        <v>0</v>
      </c>
      <c r="AK229" s="19" t="n">
        <f aca="false">W229-AD229</f>
        <v>0</v>
      </c>
      <c r="AL229" s="19" t="n">
        <f aca="false">X229-AE229</f>
        <v>0</v>
      </c>
      <c r="AM229" s="19" t="n">
        <f aca="false">Y229-AF229</f>
        <v>1.71663650871565</v>
      </c>
      <c r="AN229" s="19" t="n">
        <f aca="false">Z229-AG229</f>
        <v>7</v>
      </c>
      <c r="AO229" s="19" t="n">
        <f aca="false">M229-Q229</f>
        <v>0</v>
      </c>
      <c r="AP229" s="19" t="n">
        <f aca="false">MIN(AH229,MAX(0,AO229-(AI229+AJ229+AK229+AL229+AM229+AN229)))</f>
        <v>0</v>
      </c>
      <c r="AQ229" s="19" t="n">
        <f aca="false">MIN(AI229,MAX(0,AO229-(AJ229+AK229+AL229+AM229+AN229)))</f>
        <v>0</v>
      </c>
      <c r="AR229" s="19" t="n">
        <f aca="false">MIN(AJ229,MAX(0,AO229-(AK229+AL229+AM229+AN229)))</f>
        <v>0</v>
      </c>
      <c r="AS229" s="19" t="n">
        <f aca="false">MIN(AK229,MAX(0,AO229-(AL229+AM229+AN229)))</f>
        <v>0</v>
      </c>
      <c r="AT229" s="19" t="n">
        <f aca="false">MIN(AL229,MAX(0,AO229-(AM229+AN229)))</f>
        <v>0</v>
      </c>
      <c r="AU229" s="19" t="n">
        <f aca="false">MIN(AM229,MAX(0,AO229-(AN229)))</f>
        <v>0</v>
      </c>
      <c r="AV229" s="19" t="n">
        <f aca="false">MIN(AN229,MAX(0,AO229-(0)))</f>
        <v>0</v>
      </c>
      <c r="AW229" s="19" t="n">
        <f aca="false">AH229-AP229</f>
        <v>0</v>
      </c>
      <c r="AX229" s="19" t="n">
        <f aca="false">AI229-AQ229</f>
        <v>0</v>
      </c>
      <c r="AY229" s="19" t="n">
        <f aca="false">AJ229-AR229</f>
        <v>0</v>
      </c>
      <c r="AZ229" s="19" t="n">
        <f aca="false">AK229-AS229</f>
        <v>0</v>
      </c>
      <c r="BA229" s="19" t="n">
        <f aca="false">AL229-AT229</f>
        <v>0</v>
      </c>
      <c r="BB229" s="19" t="n">
        <f aca="false">AM229-AU229</f>
        <v>1.71663650871565</v>
      </c>
      <c r="BC229" s="19" t="n">
        <f aca="false">AN229-AV229</f>
        <v>7</v>
      </c>
    </row>
    <row r="230" customFormat="false" ht="15" hidden="false" customHeight="false" outlineLevel="0" collapsed="false">
      <c r="B230" s="18" t="n">
        <v>226</v>
      </c>
      <c r="C230" s="18" t="n">
        <f aca="false">RM_TERM-B230+1</f>
        <v>135</v>
      </c>
      <c r="D230" s="19" t="n">
        <f aca="false">K229</f>
        <v>8.71663650871551</v>
      </c>
      <c r="E230" s="19" t="n">
        <f aca="false">D230*(1-(1-RM_CDR)^(1/12))</f>
        <v>0.00729737073278056</v>
      </c>
      <c r="F230" s="19" t="n">
        <f aca="false">D230-E230</f>
        <v>8.70933913798273</v>
      </c>
      <c r="G230" s="19" t="n">
        <f aca="false">IF(F230&gt;0,F230*(RM_WAC/12)/(1-(1+RM_WAC/12)^(-C230)),0)</f>
        <v>0.0952386992806173</v>
      </c>
      <c r="H230" s="19" t="n">
        <f aca="false">F230*RM_WAC/12</f>
        <v>0.0537075913508935</v>
      </c>
      <c r="I230" s="19" t="n">
        <f aca="false">G230-H230+IF(C230&lt;=1,(F230-(G230-H230)-J230),0)</f>
        <v>0.0415311079297238</v>
      </c>
      <c r="J230" s="19" t="n">
        <f aca="false">(F230-(G230-H230))*(1-(1-RM_CPR)^(1/12))</f>
        <v>0.116598894329325</v>
      </c>
      <c r="K230" s="19" t="n">
        <f aca="false">IF(C230&lt;=1,0,(F230-(G230-H230)-J230))</f>
        <v>8.55120913572368</v>
      </c>
      <c r="L230" s="19" t="n">
        <f aca="false">E230*(1-RM_SEV)</f>
        <v>0.00510815951294639</v>
      </c>
      <c r="M230" s="19" t="n">
        <f aca="false">E230-L230</f>
        <v>0.00218921121983417</v>
      </c>
      <c r="N230" s="19" t="n">
        <f aca="false">H230-D230*(RM_SERV+RM_TR)/12</f>
        <v>0.0518189867740051</v>
      </c>
      <c r="O230" s="19" t="n">
        <f aca="false">T230*RM_A1_CP/12+U230*RM_A2_CP/12+V230*RM_A3_CP/12+W230*RM_M1_CP/12+X230*RM_B1_CP/12+Y230*RM_B2_CP/12+Z230*RM_B3_CP/12</f>
        <v>0.0114442433914377</v>
      </c>
      <c r="P230" s="19" t="n">
        <f aca="false">MAX(0,N230-O230)</f>
        <v>0.0403747433825675</v>
      </c>
      <c r="Q230" s="19" t="n">
        <f aca="false">MIN(P230,M230)</f>
        <v>0.00218921121983417</v>
      </c>
      <c r="R230" s="19" t="n">
        <f aca="false">P230-Q230</f>
        <v>0.0381855321627333</v>
      </c>
      <c r="S230" s="19" t="n">
        <f aca="false">I230+J230+L230+Q230</f>
        <v>0.165427372991829</v>
      </c>
      <c r="T230" s="19" t="n">
        <f aca="false">AW229</f>
        <v>0</v>
      </c>
      <c r="U230" s="19" t="n">
        <f aca="false">AX229</f>
        <v>0</v>
      </c>
      <c r="V230" s="19" t="n">
        <f aca="false">AY229</f>
        <v>0</v>
      </c>
      <c r="W230" s="19" t="n">
        <f aca="false">AZ229</f>
        <v>0</v>
      </c>
      <c r="X230" s="19" t="n">
        <f aca="false">BA229</f>
        <v>0</v>
      </c>
      <c r="Y230" s="19" t="n">
        <f aca="false">BB229</f>
        <v>1.71663650871565</v>
      </c>
      <c r="Z230" s="19" t="n">
        <f aca="false">BC229</f>
        <v>7</v>
      </c>
      <c r="AA230" s="19" t="n">
        <f aca="false">MIN(T230,MAX(0,S230-(0)))</f>
        <v>0</v>
      </c>
      <c r="AB230" s="19" t="n">
        <f aca="false">MIN(U230,MAX(0,S230-(T230)))</f>
        <v>0</v>
      </c>
      <c r="AC230" s="19" t="n">
        <f aca="false">MIN(V230,MAX(0,S230-(T230+U230)))</f>
        <v>0</v>
      </c>
      <c r="AD230" s="19" t="n">
        <f aca="false">MIN(W230,MAX(0,S230-(T230+U230+V230)))</f>
        <v>0</v>
      </c>
      <c r="AE230" s="19" t="n">
        <f aca="false">MIN(X230,MAX(0,S230-(T230+U230+V230+W230)))</f>
        <v>0</v>
      </c>
      <c r="AF230" s="19" t="n">
        <f aca="false">MIN(Y230,MAX(0,S230-(T230+U230+V230+W230+X230)))</f>
        <v>0.165427372991829</v>
      </c>
      <c r="AG230" s="19" t="n">
        <f aca="false">MIN(Z230,MAX(0,S230-(T230+U230+V230+W230+X230+Y230)))</f>
        <v>0</v>
      </c>
      <c r="AH230" s="19" t="n">
        <f aca="false">T230-AA230</f>
        <v>0</v>
      </c>
      <c r="AI230" s="19" t="n">
        <f aca="false">U230-AB230</f>
        <v>0</v>
      </c>
      <c r="AJ230" s="19" t="n">
        <f aca="false">V230-AC230</f>
        <v>0</v>
      </c>
      <c r="AK230" s="19" t="n">
        <f aca="false">W230-AD230</f>
        <v>0</v>
      </c>
      <c r="AL230" s="19" t="n">
        <f aca="false">X230-AE230</f>
        <v>0</v>
      </c>
      <c r="AM230" s="19" t="n">
        <f aca="false">Y230-AF230</f>
        <v>1.55120913572382</v>
      </c>
      <c r="AN230" s="19" t="n">
        <f aca="false">Z230-AG230</f>
        <v>7</v>
      </c>
      <c r="AO230" s="19" t="n">
        <f aca="false">M230-Q230</f>
        <v>0</v>
      </c>
      <c r="AP230" s="19" t="n">
        <f aca="false">MIN(AH230,MAX(0,AO230-(AI230+AJ230+AK230+AL230+AM230+AN230)))</f>
        <v>0</v>
      </c>
      <c r="AQ230" s="19" t="n">
        <f aca="false">MIN(AI230,MAX(0,AO230-(AJ230+AK230+AL230+AM230+AN230)))</f>
        <v>0</v>
      </c>
      <c r="AR230" s="19" t="n">
        <f aca="false">MIN(AJ230,MAX(0,AO230-(AK230+AL230+AM230+AN230)))</f>
        <v>0</v>
      </c>
      <c r="AS230" s="19" t="n">
        <f aca="false">MIN(AK230,MAX(0,AO230-(AL230+AM230+AN230)))</f>
        <v>0</v>
      </c>
      <c r="AT230" s="19" t="n">
        <f aca="false">MIN(AL230,MAX(0,AO230-(AM230+AN230)))</f>
        <v>0</v>
      </c>
      <c r="AU230" s="19" t="n">
        <f aca="false">MIN(AM230,MAX(0,AO230-(AN230)))</f>
        <v>0</v>
      </c>
      <c r="AV230" s="19" t="n">
        <f aca="false">MIN(AN230,MAX(0,AO230-(0)))</f>
        <v>0</v>
      </c>
      <c r="AW230" s="19" t="n">
        <f aca="false">AH230-AP230</f>
        <v>0</v>
      </c>
      <c r="AX230" s="19" t="n">
        <f aca="false">AI230-AQ230</f>
        <v>0</v>
      </c>
      <c r="AY230" s="19" t="n">
        <f aca="false">AJ230-AR230</f>
        <v>0</v>
      </c>
      <c r="AZ230" s="19" t="n">
        <f aca="false">AK230-AS230</f>
        <v>0</v>
      </c>
      <c r="BA230" s="19" t="n">
        <f aca="false">AL230-AT230</f>
        <v>0</v>
      </c>
      <c r="BB230" s="19" t="n">
        <f aca="false">AM230-AU230</f>
        <v>1.55120913572382</v>
      </c>
      <c r="BC230" s="19" t="n">
        <f aca="false">AN230-AV230</f>
        <v>7</v>
      </c>
    </row>
    <row r="231" customFormat="false" ht="15" hidden="false" customHeight="false" outlineLevel="0" collapsed="false">
      <c r="B231" s="18" t="n">
        <v>227</v>
      </c>
      <c r="C231" s="18" t="n">
        <f aca="false">RM_TERM-B231+1</f>
        <v>134</v>
      </c>
      <c r="D231" s="19" t="n">
        <f aca="false">K230</f>
        <v>8.55120913572368</v>
      </c>
      <c r="E231" s="19" t="n">
        <f aca="false">D231*(1-(1-RM_CDR)^(1/12))</f>
        <v>0.00715887868153301</v>
      </c>
      <c r="F231" s="19" t="n">
        <f aca="false">D231-E231</f>
        <v>8.54405025704215</v>
      </c>
      <c r="G231" s="19" t="n">
        <f aca="false">IF(F231&gt;0,F231*(RM_WAC/12)/(1-(1+RM_WAC/12)^(-C231)),0)</f>
        <v>0.0938788942080368</v>
      </c>
      <c r="H231" s="19" t="n">
        <f aca="false">F231*RM_WAC/12</f>
        <v>0.0526883099184266</v>
      </c>
      <c r="I231" s="19" t="n">
        <f aca="false">G231-H231+IF(C231&lt;=1,(F231-(G231-H231)-J231),0)</f>
        <v>0.0411905842896103</v>
      </c>
      <c r="J231" s="19" t="n">
        <f aca="false">(F231-(G231-H231))*(1-(1-RM_CPR)^(1/12))</f>
        <v>0.114380017767224</v>
      </c>
      <c r="K231" s="19" t="n">
        <f aca="false">IF(C231&lt;=1,0,(F231-(G231-H231)-J231))</f>
        <v>8.38847965498531</v>
      </c>
      <c r="L231" s="19" t="n">
        <f aca="false">E231*(1-RM_SEV)</f>
        <v>0.0050112150770731</v>
      </c>
      <c r="M231" s="19" t="n">
        <f aca="false">E231-L231</f>
        <v>0.0021476636044599</v>
      </c>
      <c r="N231" s="19" t="n">
        <f aca="false">H231-D231*(RM_SERV+RM_TR)/12</f>
        <v>0.0508355479390198</v>
      </c>
      <c r="O231" s="19" t="n">
        <f aca="false">T231*RM_A1_CP/12+U231*RM_A2_CP/12+V231*RM_A3_CP/12+W231*RM_M1_CP/12+X231*RM_B1_CP/12+Y231*RM_B2_CP/12+Z231*RM_B3_CP/12</f>
        <v>0.0103413942381588</v>
      </c>
      <c r="P231" s="19" t="n">
        <f aca="false">MAX(0,N231-O231)</f>
        <v>0.040494153700861</v>
      </c>
      <c r="Q231" s="19" t="n">
        <f aca="false">MIN(P231,M231)</f>
        <v>0.0021476636044599</v>
      </c>
      <c r="R231" s="19" t="n">
        <f aca="false">P231-Q231</f>
        <v>0.0383464900964011</v>
      </c>
      <c r="S231" s="19" t="n">
        <f aca="false">I231+J231+L231+Q231</f>
        <v>0.162729480738367</v>
      </c>
      <c r="T231" s="19" t="n">
        <f aca="false">AW230</f>
        <v>0</v>
      </c>
      <c r="U231" s="19" t="n">
        <f aca="false">AX230</f>
        <v>0</v>
      </c>
      <c r="V231" s="19" t="n">
        <f aca="false">AY230</f>
        <v>0</v>
      </c>
      <c r="W231" s="19" t="n">
        <f aca="false">AZ230</f>
        <v>0</v>
      </c>
      <c r="X231" s="19" t="n">
        <f aca="false">BA230</f>
        <v>0</v>
      </c>
      <c r="Y231" s="19" t="n">
        <f aca="false">BB230</f>
        <v>1.55120913572382</v>
      </c>
      <c r="Z231" s="19" t="n">
        <f aca="false">BC230</f>
        <v>7</v>
      </c>
      <c r="AA231" s="19" t="n">
        <f aca="false">MIN(T231,MAX(0,S231-(0)))</f>
        <v>0</v>
      </c>
      <c r="AB231" s="19" t="n">
        <f aca="false">MIN(U231,MAX(0,S231-(T231)))</f>
        <v>0</v>
      </c>
      <c r="AC231" s="19" t="n">
        <f aca="false">MIN(V231,MAX(0,S231-(T231+U231)))</f>
        <v>0</v>
      </c>
      <c r="AD231" s="19" t="n">
        <f aca="false">MIN(W231,MAX(0,S231-(T231+U231+V231)))</f>
        <v>0</v>
      </c>
      <c r="AE231" s="19" t="n">
        <f aca="false">MIN(X231,MAX(0,S231-(T231+U231+V231+W231)))</f>
        <v>0</v>
      </c>
      <c r="AF231" s="19" t="n">
        <f aca="false">MIN(Y231,MAX(0,S231-(T231+U231+V231+W231+X231)))</f>
        <v>0.162729480738367</v>
      </c>
      <c r="AG231" s="19" t="n">
        <f aca="false">MIN(Z231,MAX(0,S231-(T231+U231+V231+W231+X231+Y231)))</f>
        <v>0</v>
      </c>
      <c r="AH231" s="19" t="n">
        <f aca="false">T231-AA231</f>
        <v>0</v>
      </c>
      <c r="AI231" s="19" t="n">
        <f aca="false">U231-AB231</f>
        <v>0</v>
      </c>
      <c r="AJ231" s="19" t="n">
        <f aca="false">V231-AC231</f>
        <v>0</v>
      </c>
      <c r="AK231" s="19" t="n">
        <f aca="false">W231-AD231</f>
        <v>0</v>
      </c>
      <c r="AL231" s="19" t="n">
        <f aca="false">X231-AE231</f>
        <v>0</v>
      </c>
      <c r="AM231" s="19" t="n">
        <f aca="false">Y231-AF231</f>
        <v>1.38847965498546</v>
      </c>
      <c r="AN231" s="19" t="n">
        <f aca="false">Z231-AG231</f>
        <v>7</v>
      </c>
      <c r="AO231" s="19" t="n">
        <f aca="false">M231-Q231</f>
        <v>0</v>
      </c>
      <c r="AP231" s="19" t="n">
        <f aca="false">MIN(AH231,MAX(0,AO231-(AI231+AJ231+AK231+AL231+AM231+AN231)))</f>
        <v>0</v>
      </c>
      <c r="AQ231" s="19" t="n">
        <f aca="false">MIN(AI231,MAX(0,AO231-(AJ231+AK231+AL231+AM231+AN231)))</f>
        <v>0</v>
      </c>
      <c r="AR231" s="19" t="n">
        <f aca="false">MIN(AJ231,MAX(0,AO231-(AK231+AL231+AM231+AN231)))</f>
        <v>0</v>
      </c>
      <c r="AS231" s="19" t="n">
        <f aca="false">MIN(AK231,MAX(0,AO231-(AL231+AM231+AN231)))</f>
        <v>0</v>
      </c>
      <c r="AT231" s="19" t="n">
        <f aca="false">MIN(AL231,MAX(0,AO231-(AM231+AN231)))</f>
        <v>0</v>
      </c>
      <c r="AU231" s="19" t="n">
        <f aca="false">MIN(AM231,MAX(0,AO231-(AN231)))</f>
        <v>0</v>
      </c>
      <c r="AV231" s="19" t="n">
        <f aca="false">MIN(AN231,MAX(0,AO231-(0)))</f>
        <v>0</v>
      </c>
      <c r="AW231" s="19" t="n">
        <f aca="false">AH231-AP231</f>
        <v>0</v>
      </c>
      <c r="AX231" s="19" t="n">
        <f aca="false">AI231-AQ231</f>
        <v>0</v>
      </c>
      <c r="AY231" s="19" t="n">
        <f aca="false">AJ231-AR231</f>
        <v>0</v>
      </c>
      <c r="AZ231" s="19" t="n">
        <f aca="false">AK231-AS231</f>
        <v>0</v>
      </c>
      <c r="BA231" s="19" t="n">
        <f aca="false">AL231-AT231</f>
        <v>0</v>
      </c>
      <c r="BB231" s="19" t="n">
        <f aca="false">AM231-AU231</f>
        <v>1.38847965498546</v>
      </c>
      <c r="BC231" s="19" t="n">
        <f aca="false">AN231-AV231</f>
        <v>7</v>
      </c>
    </row>
    <row r="232" customFormat="false" ht="15" hidden="false" customHeight="false" outlineLevel="0" collapsed="false">
      <c r="B232" s="18" t="n">
        <v>228</v>
      </c>
      <c r="C232" s="18" t="n">
        <f aca="false">RM_TERM-B232+1</f>
        <v>133</v>
      </c>
      <c r="D232" s="19" t="n">
        <f aca="false">K231</f>
        <v>8.38847965498531</v>
      </c>
      <c r="E232" s="19" t="n">
        <f aca="false">D232*(1-(1-RM_CDR)^(1/12))</f>
        <v>0.00702264524459739</v>
      </c>
      <c r="F232" s="19" t="n">
        <f aca="false">D232-E232</f>
        <v>8.38145700974071</v>
      </c>
      <c r="G232" s="19" t="n">
        <f aca="false">IF(F232&gt;0,F232*(RM_WAC/12)/(1-(1+RM_WAC/12)^(-C232)),0)</f>
        <v>0.0925385042455889</v>
      </c>
      <c r="H232" s="19" t="n">
        <f aca="false">F232*RM_WAC/12</f>
        <v>0.0516856515600677</v>
      </c>
      <c r="I232" s="19" t="n">
        <f aca="false">G232-H232+IF(C232&lt;=1,(F232-(G232-H232)-J232),0)</f>
        <v>0.0408528526855211</v>
      </c>
      <c r="J232" s="19" t="n">
        <f aca="false">(F232-(G232-H232))*(1-(1-RM_CPR)^(1/12))</f>
        <v>0.11219736516768</v>
      </c>
      <c r="K232" s="19" t="n">
        <f aca="false">IF(C232&lt;=1,0,(F232-(G232-H232)-J232))</f>
        <v>8.22840679188751</v>
      </c>
      <c r="L232" s="19" t="n">
        <f aca="false">E232*(1-RM_SEV)</f>
        <v>0.00491585167121817</v>
      </c>
      <c r="M232" s="19" t="n">
        <f aca="false">E232-L232</f>
        <v>0.00210679357337922</v>
      </c>
      <c r="N232" s="19" t="n">
        <f aca="false">H232-D232*(RM_SERV+RM_TR)/12</f>
        <v>0.0498681476348209</v>
      </c>
      <c r="O232" s="19" t="n">
        <f aca="false">T232*RM_A1_CP/12+U232*RM_A2_CP/12+V232*RM_A3_CP/12+W232*RM_M1_CP/12+X232*RM_B1_CP/12+Y232*RM_B2_CP/12+Z232*RM_B3_CP/12</f>
        <v>0.00925653103323638</v>
      </c>
      <c r="P232" s="19" t="n">
        <f aca="false">MAX(0,N232-O232)</f>
        <v>0.0406116166015845</v>
      </c>
      <c r="Q232" s="19" t="n">
        <f aca="false">MIN(P232,M232)</f>
        <v>0.00210679357337922</v>
      </c>
      <c r="R232" s="19" t="n">
        <f aca="false">P232-Q232</f>
        <v>0.0385048230282053</v>
      </c>
      <c r="S232" s="19" t="n">
        <f aca="false">I232+J232+L232+Q232</f>
        <v>0.160072863097799</v>
      </c>
      <c r="T232" s="19" t="n">
        <f aca="false">AW231</f>
        <v>0</v>
      </c>
      <c r="U232" s="19" t="n">
        <f aca="false">AX231</f>
        <v>0</v>
      </c>
      <c r="V232" s="19" t="n">
        <f aca="false">AY231</f>
        <v>0</v>
      </c>
      <c r="W232" s="19" t="n">
        <f aca="false">AZ231</f>
        <v>0</v>
      </c>
      <c r="X232" s="19" t="n">
        <f aca="false">BA231</f>
        <v>0</v>
      </c>
      <c r="Y232" s="19" t="n">
        <f aca="false">BB231</f>
        <v>1.38847965498546</v>
      </c>
      <c r="Z232" s="19" t="n">
        <f aca="false">BC231</f>
        <v>7</v>
      </c>
      <c r="AA232" s="19" t="n">
        <f aca="false">MIN(T232,MAX(0,S232-(0)))</f>
        <v>0</v>
      </c>
      <c r="AB232" s="19" t="n">
        <f aca="false">MIN(U232,MAX(0,S232-(T232)))</f>
        <v>0</v>
      </c>
      <c r="AC232" s="19" t="n">
        <f aca="false">MIN(V232,MAX(0,S232-(T232+U232)))</f>
        <v>0</v>
      </c>
      <c r="AD232" s="19" t="n">
        <f aca="false">MIN(W232,MAX(0,S232-(T232+U232+V232)))</f>
        <v>0</v>
      </c>
      <c r="AE232" s="19" t="n">
        <f aca="false">MIN(X232,MAX(0,S232-(T232+U232+V232+W232)))</f>
        <v>0</v>
      </c>
      <c r="AF232" s="19" t="n">
        <f aca="false">MIN(Y232,MAX(0,S232-(T232+U232+V232+W232+X232)))</f>
        <v>0.160072863097799</v>
      </c>
      <c r="AG232" s="19" t="n">
        <f aca="false">MIN(Z232,MAX(0,S232-(T232+U232+V232+W232+X232+Y232)))</f>
        <v>0</v>
      </c>
      <c r="AH232" s="19" t="n">
        <f aca="false">T232-AA232</f>
        <v>0</v>
      </c>
      <c r="AI232" s="19" t="n">
        <f aca="false">U232-AB232</f>
        <v>0</v>
      </c>
      <c r="AJ232" s="19" t="n">
        <f aca="false">V232-AC232</f>
        <v>0</v>
      </c>
      <c r="AK232" s="19" t="n">
        <f aca="false">W232-AD232</f>
        <v>0</v>
      </c>
      <c r="AL232" s="19" t="n">
        <f aca="false">X232-AE232</f>
        <v>0</v>
      </c>
      <c r="AM232" s="19" t="n">
        <f aca="false">Y232-AF232</f>
        <v>1.22840679188766</v>
      </c>
      <c r="AN232" s="19" t="n">
        <f aca="false">Z232-AG232</f>
        <v>7</v>
      </c>
      <c r="AO232" s="19" t="n">
        <f aca="false">M232-Q232</f>
        <v>0</v>
      </c>
      <c r="AP232" s="19" t="n">
        <f aca="false">MIN(AH232,MAX(0,AO232-(AI232+AJ232+AK232+AL232+AM232+AN232)))</f>
        <v>0</v>
      </c>
      <c r="AQ232" s="19" t="n">
        <f aca="false">MIN(AI232,MAX(0,AO232-(AJ232+AK232+AL232+AM232+AN232)))</f>
        <v>0</v>
      </c>
      <c r="AR232" s="19" t="n">
        <f aca="false">MIN(AJ232,MAX(0,AO232-(AK232+AL232+AM232+AN232)))</f>
        <v>0</v>
      </c>
      <c r="AS232" s="19" t="n">
        <f aca="false">MIN(AK232,MAX(0,AO232-(AL232+AM232+AN232)))</f>
        <v>0</v>
      </c>
      <c r="AT232" s="19" t="n">
        <f aca="false">MIN(AL232,MAX(0,AO232-(AM232+AN232)))</f>
        <v>0</v>
      </c>
      <c r="AU232" s="19" t="n">
        <f aca="false">MIN(AM232,MAX(0,AO232-(AN232)))</f>
        <v>0</v>
      </c>
      <c r="AV232" s="19" t="n">
        <f aca="false">MIN(AN232,MAX(0,AO232-(0)))</f>
        <v>0</v>
      </c>
      <c r="AW232" s="19" t="n">
        <f aca="false">AH232-AP232</f>
        <v>0</v>
      </c>
      <c r="AX232" s="19" t="n">
        <f aca="false">AI232-AQ232</f>
        <v>0</v>
      </c>
      <c r="AY232" s="19" t="n">
        <f aca="false">AJ232-AR232</f>
        <v>0</v>
      </c>
      <c r="AZ232" s="19" t="n">
        <f aca="false">AK232-AS232</f>
        <v>0</v>
      </c>
      <c r="BA232" s="19" t="n">
        <f aca="false">AL232-AT232</f>
        <v>0</v>
      </c>
      <c r="BB232" s="19" t="n">
        <f aca="false">AM232-AU232</f>
        <v>1.22840679188766</v>
      </c>
      <c r="BC232" s="19" t="n">
        <f aca="false">AN232-AV232</f>
        <v>7</v>
      </c>
    </row>
    <row r="233" customFormat="false" ht="15" hidden="false" customHeight="false" outlineLevel="0" collapsed="false">
      <c r="B233" s="18" t="n">
        <v>229</v>
      </c>
      <c r="C233" s="18" t="n">
        <f aca="false">RM_TERM-B233+1</f>
        <v>132</v>
      </c>
      <c r="D233" s="19" t="n">
        <f aca="false">K232</f>
        <v>8.22840679188751</v>
      </c>
      <c r="E233" s="19" t="n">
        <f aca="false">D233*(1-(1-RM_CDR)^(1/12))</f>
        <v>0.00688863586780231</v>
      </c>
      <c r="F233" s="19" t="n">
        <f aca="false">D233-E233</f>
        <v>8.22151815601971</v>
      </c>
      <c r="G233" s="19" t="n">
        <f aca="false">IF(F233&gt;0,F233*(RM_WAC/12)/(1-(1+RM_WAC/12)^(-C233)),0)</f>
        <v>0.0912172521869966</v>
      </c>
      <c r="H233" s="19" t="n">
        <f aca="false">F233*RM_WAC/12</f>
        <v>0.0506993619621216</v>
      </c>
      <c r="I233" s="19" t="n">
        <f aca="false">G233-H233+IF(C233&lt;=1,(F233-(G233-H233)-J233),0)</f>
        <v>0.0405178902248751</v>
      </c>
      <c r="J233" s="19" t="n">
        <f aca="false">(F233-(G233-H233))*(1-(1-RM_CPR)^(1/12))</f>
        <v>0.110050382079558</v>
      </c>
      <c r="K233" s="19" t="n">
        <f aca="false">IF(C233&lt;=1,0,(F233-(G233-H233)-J233))</f>
        <v>8.07094988371528</v>
      </c>
      <c r="L233" s="19" t="n">
        <f aca="false">E233*(1-RM_SEV)</f>
        <v>0.00482204510746161</v>
      </c>
      <c r="M233" s="19" t="n">
        <f aca="false">E233-L233</f>
        <v>0.00206659076034069</v>
      </c>
      <c r="N233" s="19" t="n">
        <f aca="false">H233-D233*(RM_SERV+RM_TR)/12</f>
        <v>0.0489165404905459</v>
      </c>
      <c r="O233" s="19" t="n">
        <f aca="false">T233*RM_A1_CP/12+U233*RM_A2_CP/12+V233*RM_A3_CP/12+W233*RM_M1_CP/12+X233*RM_B1_CP/12+Y233*RM_B2_CP/12+Z233*RM_B3_CP/12</f>
        <v>0.00818937861258439</v>
      </c>
      <c r="P233" s="19" t="n">
        <f aca="false">MAX(0,N233-O233)</f>
        <v>0.0407271618779615</v>
      </c>
      <c r="Q233" s="19" t="n">
        <f aca="false">MIN(P233,M233)</f>
        <v>0.00206659076034069</v>
      </c>
      <c r="R233" s="19" t="n">
        <f aca="false">P233-Q233</f>
        <v>0.0386605711176208</v>
      </c>
      <c r="S233" s="19" t="n">
        <f aca="false">I233+J233+L233+Q233</f>
        <v>0.157456908172235</v>
      </c>
      <c r="T233" s="19" t="n">
        <f aca="false">AW232</f>
        <v>0</v>
      </c>
      <c r="U233" s="19" t="n">
        <f aca="false">AX232</f>
        <v>0</v>
      </c>
      <c r="V233" s="19" t="n">
        <f aca="false">AY232</f>
        <v>0</v>
      </c>
      <c r="W233" s="19" t="n">
        <f aca="false">AZ232</f>
        <v>0</v>
      </c>
      <c r="X233" s="19" t="n">
        <f aca="false">BA232</f>
        <v>0</v>
      </c>
      <c r="Y233" s="19" t="n">
        <f aca="false">BB232</f>
        <v>1.22840679188766</v>
      </c>
      <c r="Z233" s="19" t="n">
        <f aca="false">BC232</f>
        <v>7</v>
      </c>
      <c r="AA233" s="19" t="n">
        <f aca="false">MIN(T233,MAX(0,S233-(0)))</f>
        <v>0</v>
      </c>
      <c r="AB233" s="19" t="n">
        <f aca="false">MIN(U233,MAX(0,S233-(T233)))</f>
        <v>0</v>
      </c>
      <c r="AC233" s="19" t="n">
        <f aca="false">MIN(V233,MAX(0,S233-(T233+U233)))</f>
        <v>0</v>
      </c>
      <c r="AD233" s="19" t="n">
        <f aca="false">MIN(W233,MAX(0,S233-(T233+U233+V233)))</f>
        <v>0</v>
      </c>
      <c r="AE233" s="19" t="n">
        <f aca="false">MIN(X233,MAX(0,S233-(T233+U233+V233+W233)))</f>
        <v>0</v>
      </c>
      <c r="AF233" s="19" t="n">
        <f aca="false">MIN(Y233,MAX(0,S233-(T233+U233+V233+W233+X233)))</f>
        <v>0.157456908172235</v>
      </c>
      <c r="AG233" s="19" t="n">
        <f aca="false">MIN(Z233,MAX(0,S233-(T233+U233+V233+W233+X233+Y233)))</f>
        <v>0</v>
      </c>
      <c r="AH233" s="19" t="n">
        <f aca="false">T233-AA233</f>
        <v>0</v>
      </c>
      <c r="AI233" s="19" t="n">
        <f aca="false">U233-AB233</f>
        <v>0</v>
      </c>
      <c r="AJ233" s="19" t="n">
        <f aca="false">V233-AC233</f>
        <v>0</v>
      </c>
      <c r="AK233" s="19" t="n">
        <f aca="false">W233-AD233</f>
        <v>0</v>
      </c>
      <c r="AL233" s="19" t="n">
        <f aca="false">X233-AE233</f>
        <v>0</v>
      </c>
      <c r="AM233" s="19" t="n">
        <f aca="false">Y233-AF233</f>
        <v>1.07094988371542</v>
      </c>
      <c r="AN233" s="19" t="n">
        <f aca="false">Z233-AG233</f>
        <v>7</v>
      </c>
      <c r="AO233" s="19" t="n">
        <f aca="false">M233-Q233</f>
        <v>0</v>
      </c>
      <c r="AP233" s="19" t="n">
        <f aca="false">MIN(AH233,MAX(0,AO233-(AI233+AJ233+AK233+AL233+AM233+AN233)))</f>
        <v>0</v>
      </c>
      <c r="AQ233" s="19" t="n">
        <f aca="false">MIN(AI233,MAX(0,AO233-(AJ233+AK233+AL233+AM233+AN233)))</f>
        <v>0</v>
      </c>
      <c r="AR233" s="19" t="n">
        <f aca="false">MIN(AJ233,MAX(0,AO233-(AK233+AL233+AM233+AN233)))</f>
        <v>0</v>
      </c>
      <c r="AS233" s="19" t="n">
        <f aca="false">MIN(AK233,MAX(0,AO233-(AL233+AM233+AN233)))</f>
        <v>0</v>
      </c>
      <c r="AT233" s="19" t="n">
        <f aca="false">MIN(AL233,MAX(0,AO233-(AM233+AN233)))</f>
        <v>0</v>
      </c>
      <c r="AU233" s="19" t="n">
        <f aca="false">MIN(AM233,MAX(0,AO233-(AN233)))</f>
        <v>0</v>
      </c>
      <c r="AV233" s="19" t="n">
        <f aca="false">MIN(AN233,MAX(0,AO233-(0)))</f>
        <v>0</v>
      </c>
      <c r="AW233" s="19" t="n">
        <f aca="false">AH233-AP233</f>
        <v>0</v>
      </c>
      <c r="AX233" s="19" t="n">
        <f aca="false">AI233-AQ233</f>
        <v>0</v>
      </c>
      <c r="AY233" s="19" t="n">
        <f aca="false">AJ233-AR233</f>
        <v>0</v>
      </c>
      <c r="AZ233" s="19" t="n">
        <f aca="false">AK233-AS233</f>
        <v>0</v>
      </c>
      <c r="BA233" s="19" t="n">
        <f aca="false">AL233-AT233</f>
        <v>0</v>
      </c>
      <c r="BB233" s="19" t="n">
        <f aca="false">AM233-AU233</f>
        <v>1.07094988371542</v>
      </c>
      <c r="BC233" s="19" t="n">
        <f aca="false">AN233-AV233</f>
        <v>7</v>
      </c>
    </row>
    <row r="234" customFormat="false" ht="15" hidden="false" customHeight="false" outlineLevel="0" collapsed="false">
      <c r="B234" s="18" t="n">
        <v>230</v>
      </c>
      <c r="C234" s="18" t="n">
        <f aca="false">RM_TERM-B234+1</f>
        <v>131</v>
      </c>
      <c r="D234" s="19" t="n">
        <f aca="false">K233</f>
        <v>8.07094988371528</v>
      </c>
      <c r="E234" s="19" t="n">
        <f aca="false">D234*(1-(1-RM_CDR)^(1/12))</f>
        <v>0.00675681650924338</v>
      </c>
      <c r="F234" s="19" t="n">
        <f aca="false">D234-E234</f>
        <v>8.06419306720603</v>
      </c>
      <c r="G234" s="19" t="n">
        <f aca="false">IF(F234&gt;0,F234*(RM_WAC/12)/(1-(1+RM_WAC/12)^(-C234)),0)</f>
        <v>0.0899148647838963</v>
      </c>
      <c r="H234" s="19" t="n">
        <f aca="false">F234*RM_WAC/12</f>
        <v>0.0497291905811039</v>
      </c>
      <c r="I234" s="19" t="n">
        <f aca="false">G234-H234+IF(C234&lt;=1,(F234-(G234-H234)-J234),0)</f>
        <v>0.0401856742027925</v>
      </c>
      <c r="J234" s="19" t="n">
        <f aca="false">(F234-(G234-H234))*(1-(1-RM_CPR)^(1/12))</f>
        <v>0.107938522273524</v>
      </c>
      <c r="K234" s="19" t="n">
        <f aca="false">IF(C234&lt;=1,0,(F234-(G234-H234)-J234))</f>
        <v>7.91606887072972</v>
      </c>
      <c r="L234" s="19" t="n">
        <f aca="false">E234*(1-RM_SEV)</f>
        <v>0.00472977155647037</v>
      </c>
      <c r="M234" s="19" t="n">
        <f aca="false">E234-L234</f>
        <v>0.00202704495277301</v>
      </c>
      <c r="N234" s="19" t="n">
        <f aca="false">H234-D234*(RM_SERV+RM_TR)/12</f>
        <v>0.0479804847729656</v>
      </c>
      <c r="O234" s="19" t="n">
        <f aca="false">T234*RM_A1_CP/12+U234*RM_A2_CP/12+V234*RM_A3_CP/12+W234*RM_M1_CP/12+X234*RM_B1_CP/12+Y234*RM_B2_CP/12+Z234*RM_B3_CP/12</f>
        <v>0.00713966589143615</v>
      </c>
      <c r="P234" s="19" t="n">
        <f aca="false">MAX(0,N234-O234)</f>
        <v>0.0408408188815294</v>
      </c>
      <c r="Q234" s="19" t="n">
        <f aca="false">MIN(P234,M234)</f>
        <v>0.00202704495277301</v>
      </c>
      <c r="R234" s="19" t="n">
        <f aca="false">P234-Q234</f>
        <v>0.0388137739287564</v>
      </c>
      <c r="S234" s="19" t="n">
        <f aca="false">I234+J234+L234+Q234</f>
        <v>0.15488101298556</v>
      </c>
      <c r="T234" s="19" t="n">
        <f aca="false">AW233</f>
        <v>0</v>
      </c>
      <c r="U234" s="19" t="n">
        <f aca="false">AX233</f>
        <v>0</v>
      </c>
      <c r="V234" s="19" t="n">
        <f aca="false">AY233</f>
        <v>0</v>
      </c>
      <c r="W234" s="19" t="n">
        <f aca="false">AZ233</f>
        <v>0</v>
      </c>
      <c r="X234" s="19" t="n">
        <f aca="false">BA233</f>
        <v>0</v>
      </c>
      <c r="Y234" s="19" t="n">
        <f aca="false">BB233</f>
        <v>1.07094988371542</v>
      </c>
      <c r="Z234" s="19" t="n">
        <f aca="false">BC233</f>
        <v>7</v>
      </c>
      <c r="AA234" s="19" t="n">
        <f aca="false">MIN(T234,MAX(0,S234-(0)))</f>
        <v>0</v>
      </c>
      <c r="AB234" s="19" t="n">
        <f aca="false">MIN(U234,MAX(0,S234-(T234)))</f>
        <v>0</v>
      </c>
      <c r="AC234" s="19" t="n">
        <f aca="false">MIN(V234,MAX(0,S234-(T234+U234)))</f>
        <v>0</v>
      </c>
      <c r="AD234" s="19" t="n">
        <f aca="false">MIN(W234,MAX(0,S234-(T234+U234+V234)))</f>
        <v>0</v>
      </c>
      <c r="AE234" s="19" t="n">
        <f aca="false">MIN(X234,MAX(0,S234-(T234+U234+V234+W234)))</f>
        <v>0</v>
      </c>
      <c r="AF234" s="19" t="n">
        <f aca="false">MIN(Y234,MAX(0,S234-(T234+U234+V234+W234+X234)))</f>
        <v>0.15488101298556</v>
      </c>
      <c r="AG234" s="19" t="n">
        <f aca="false">MIN(Z234,MAX(0,S234-(T234+U234+V234+W234+X234+Y234)))</f>
        <v>0</v>
      </c>
      <c r="AH234" s="19" t="n">
        <f aca="false">T234-AA234</f>
        <v>0</v>
      </c>
      <c r="AI234" s="19" t="n">
        <f aca="false">U234-AB234</f>
        <v>0</v>
      </c>
      <c r="AJ234" s="19" t="n">
        <f aca="false">V234-AC234</f>
        <v>0</v>
      </c>
      <c r="AK234" s="19" t="n">
        <f aca="false">W234-AD234</f>
        <v>0</v>
      </c>
      <c r="AL234" s="19" t="n">
        <f aca="false">X234-AE234</f>
        <v>0</v>
      </c>
      <c r="AM234" s="19" t="n">
        <f aca="false">Y234-AF234</f>
        <v>0.916068870729863</v>
      </c>
      <c r="AN234" s="19" t="n">
        <f aca="false">Z234-AG234</f>
        <v>7</v>
      </c>
      <c r="AO234" s="19" t="n">
        <f aca="false">M234-Q234</f>
        <v>0</v>
      </c>
      <c r="AP234" s="19" t="n">
        <f aca="false">MIN(AH234,MAX(0,AO234-(AI234+AJ234+AK234+AL234+AM234+AN234)))</f>
        <v>0</v>
      </c>
      <c r="AQ234" s="19" t="n">
        <f aca="false">MIN(AI234,MAX(0,AO234-(AJ234+AK234+AL234+AM234+AN234)))</f>
        <v>0</v>
      </c>
      <c r="AR234" s="19" t="n">
        <f aca="false">MIN(AJ234,MAX(0,AO234-(AK234+AL234+AM234+AN234)))</f>
        <v>0</v>
      </c>
      <c r="AS234" s="19" t="n">
        <f aca="false">MIN(AK234,MAX(0,AO234-(AL234+AM234+AN234)))</f>
        <v>0</v>
      </c>
      <c r="AT234" s="19" t="n">
        <f aca="false">MIN(AL234,MAX(0,AO234-(AM234+AN234)))</f>
        <v>0</v>
      </c>
      <c r="AU234" s="19" t="n">
        <f aca="false">MIN(AM234,MAX(0,AO234-(AN234)))</f>
        <v>0</v>
      </c>
      <c r="AV234" s="19" t="n">
        <f aca="false">MIN(AN234,MAX(0,AO234-(0)))</f>
        <v>0</v>
      </c>
      <c r="AW234" s="19" t="n">
        <f aca="false">AH234-AP234</f>
        <v>0</v>
      </c>
      <c r="AX234" s="19" t="n">
        <f aca="false">AI234-AQ234</f>
        <v>0</v>
      </c>
      <c r="AY234" s="19" t="n">
        <f aca="false">AJ234-AR234</f>
        <v>0</v>
      </c>
      <c r="AZ234" s="19" t="n">
        <f aca="false">AK234-AS234</f>
        <v>0</v>
      </c>
      <c r="BA234" s="19" t="n">
        <f aca="false">AL234-AT234</f>
        <v>0</v>
      </c>
      <c r="BB234" s="19" t="n">
        <f aca="false">AM234-AU234</f>
        <v>0.916068870729863</v>
      </c>
      <c r="BC234" s="19" t="n">
        <f aca="false">AN234-AV234</f>
        <v>7</v>
      </c>
    </row>
    <row r="235" customFormat="false" ht="15" hidden="false" customHeight="false" outlineLevel="0" collapsed="false">
      <c r="B235" s="18" t="n">
        <v>231</v>
      </c>
      <c r="C235" s="18" t="n">
        <f aca="false">RM_TERM-B235+1</f>
        <v>130</v>
      </c>
      <c r="D235" s="19" t="n">
        <f aca="false">K234</f>
        <v>7.91606887072972</v>
      </c>
      <c r="E235" s="19" t="n">
        <f aca="false">D235*(1-(1-RM_CDR)^(1/12))</f>
        <v>0.00662715363181421</v>
      </c>
      <c r="F235" s="19" t="n">
        <f aca="false">D235-E235</f>
        <v>7.9094417170979</v>
      </c>
      <c r="G235" s="19" t="n">
        <f aca="false">IF(F235&gt;0,F235*(RM_WAC/12)/(1-(1+RM_WAC/12)^(-C235)),0)</f>
        <v>0.0886310726893269</v>
      </c>
      <c r="H235" s="19" t="n">
        <f aca="false">F235*RM_WAC/12</f>
        <v>0.0487748905887704</v>
      </c>
      <c r="I235" s="19" t="n">
        <f aca="false">G235-H235+IF(C235&lt;=1,(F235-(G235-H235)-J235),0)</f>
        <v>0.0398561821005565</v>
      </c>
      <c r="J235" s="19" t="n">
        <f aca="false">(F235-(G235-H235))*(1-(1-RM_CPR)^(1/12))</f>
        <v>0.105861247622154</v>
      </c>
      <c r="K235" s="19" t="n">
        <f aca="false">IF(C235&lt;=1,0,(F235-(G235-H235)-J235))</f>
        <v>7.76372428737519</v>
      </c>
      <c r="L235" s="19" t="n">
        <f aca="false">E235*(1-RM_SEV)</f>
        <v>0.00463900754226995</v>
      </c>
      <c r="M235" s="19" t="n">
        <f aca="false">E235-L235</f>
        <v>0.00198814608954426</v>
      </c>
      <c r="N235" s="19" t="n">
        <f aca="false">H235-D235*(RM_SERV+RM_TR)/12</f>
        <v>0.0470597423334456</v>
      </c>
      <c r="O235" s="19" t="n">
        <f aca="false">T235*RM_A1_CP/12+U235*RM_A2_CP/12+V235*RM_A3_CP/12+W235*RM_M1_CP/12+X235*RM_B1_CP/12+Y235*RM_B2_CP/12+Z235*RM_B3_CP/12</f>
        <v>0.00610712580486575</v>
      </c>
      <c r="P235" s="19" t="n">
        <f aca="false">MAX(0,N235-O235)</f>
        <v>0.0409526165285799</v>
      </c>
      <c r="Q235" s="19" t="n">
        <f aca="false">MIN(P235,M235)</f>
        <v>0.00198814608954426</v>
      </c>
      <c r="R235" s="19" t="n">
        <f aca="false">P235-Q235</f>
        <v>0.0389644704390356</v>
      </c>
      <c r="S235" s="19" t="n">
        <f aca="false">I235+J235+L235+Q235</f>
        <v>0.152344583354525</v>
      </c>
      <c r="T235" s="19" t="n">
        <f aca="false">AW234</f>
        <v>0</v>
      </c>
      <c r="U235" s="19" t="n">
        <f aca="false">AX234</f>
        <v>0</v>
      </c>
      <c r="V235" s="19" t="n">
        <f aca="false">AY234</f>
        <v>0</v>
      </c>
      <c r="W235" s="19" t="n">
        <f aca="false">AZ234</f>
        <v>0</v>
      </c>
      <c r="X235" s="19" t="n">
        <f aca="false">BA234</f>
        <v>0</v>
      </c>
      <c r="Y235" s="19" t="n">
        <f aca="false">BB234</f>
        <v>0.916068870729863</v>
      </c>
      <c r="Z235" s="19" t="n">
        <f aca="false">BC234</f>
        <v>7</v>
      </c>
      <c r="AA235" s="19" t="n">
        <f aca="false">MIN(T235,MAX(0,S235-(0)))</f>
        <v>0</v>
      </c>
      <c r="AB235" s="19" t="n">
        <f aca="false">MIN(U235,MAX(0,S235-(T235)))</f>
        <v>0</v>
      </c>
      <c r="AC235" s="19" t="n">
        <f aca="false">MIN(V235,MAX(0,S235-(T235+U235)))</f>
        <v>0</v>
      </c>
      <c r="AD235" s="19" t="n">
        <f aca="false">MIN(W235,MAX(0,S235-(T235+U235+V235)))</f>
        <v>0</v>
      </c>
      <c r="AE235" s="19" t="n">
        <f aca="false">MIN(X235,MAX(0,S235-(T235+U235+V235+W235)))</f>
        <v>0</v>
      </c>
      <c r="AF235" s="19" t="n">
        <f aca="false">MIN(Y235,MAX(0,S235-(T235+U235+V235+W235+X235)))</f>
        <v>0.152344583354525</v>
      </c>
      <c r="AG235" s="19" t="n">
        <f aca="false">MIN(Z235,MAX(0,S235-(T235+U235+V235+W235+X235+Y235)))</f>
        <v>0</v>
      </c>
      <c r="AH235" s="19" t="n">
        <f aca="false">T235-AA235</f>
        <v>0</v>
      </c>
      <c r="AI235" s="19" t="n">
        <f aca="false">U235-AB235</f>
        <v>0</v>
      </c>
      <c r="AJ235" s="19" t="n">
        <f aca="false">V235-AC235</f>
        <v>0</v>
      </c>
      <c r="AK235" s="19" t="n">
        <f aca="false">W235-AD235</f>
        <v>0</v>
      </c>
      <c r="AL235" s="19" t="n">
        <f aca="false">X235-AE235</f>
        <v>0</v>
      </c>
      <c r="AM235" s="19" t="n">
        <f aca="false">Y235-AF235</f>
        <v>0.763724287375338</v>
      </c>
      <c r="AN235" s="19" t="n">
        <f aca="false">Z235-AG235</f>
        <v>7</v>
      </c>
      <c r="AO235" s="19" t="n">
        <f aca="false">M235-Q235</f>
        <v>0</v>
      </c>
      <c r="AP235" s="19" t="n">
        <f aca="false">MIN(AH235,MAX(0,AO235-(AI235+AJ235+AK235+AL235+AM235+AN235)))</f>
        <v>0</v>
      </c>
      <c r="AQ235" s="19" t="n">
        <f aca="false">MIN(AI235,MAX(0,AO235-(AJ235+AK235+AL235+AM235+AN235)))</f>
        <v>0</v>
      </c>
      <c r="AR235" s="19" t="n">
        <f aca="false">MIN(AJ235,MAX(0,AO235-(AK235+AL235+AM235+AN235)))</f>
        <v>0</v>
      </c>
      <c r="AS235" s="19" t="n">
        <f aca="false">MIN(AK235,MAX(0,AO235-(AL235+AM235+AN235)))</f>
        <v>0</v>
      </c>
      <c r="AT235" s="19" t="n">
        <f aca="false">MIN(AL235,MAX(0,AO235-(AM235+AN235)))</f>
        <v>0</v>
      </c>
      <c r="AU235" s="19" t="n">
        <f aca="false">MIN(AM235,MAX(0,AO235-(AN235)))</f>
        <v>0</v>
      </c>
      <c r="AV235" s="19" t="n">
        <f aca="false">MIN(AN235,MAX(0,AO235-(0)))</f>
        <v>0</v>
      </c>
      <c r="AW235" s="19" t="n">
        <f aca="false">AH235-AP235</f>
        <v>0</v>
      </c>
      <c r="AX235" s="19" t="n">
        <f aca="false">AI235-AQ235</f>
        <v>0</v>
      </c>
      <c r="AY235" s="19" t="n">
        <f aca="false">AJ235-AR235</f>
        <v>0</v>
      </c>
      <c r="AZ235" s="19" t="n">
        <f aca="false">AK235-AS235</f>
        <v>0</v>
      </c>
      <c r="BA235" s="19" t="n">
        <f aca="false">AL235-AT235</f>
        <v>0</v>
      </c>
      <c r="BB235" s="19" t="n">
        <f aca="false">AM235-AU235</f>
        <v>0.763724287375338</v>
      </c>
      <c r="BC235" s="19" t="n">
        <f aca="false">AN235-AV235</f>
        <v>7</v>
      </c>
    </row>
    <row r="236" customFormat="false" ht="15" hidden="false" customHeight="false" outlineLevel="0" collapsed="false">
      <c r="B236" s="18" t="n">
        <v>232</v>
      </c>
      <c r="C236" s="18" t="n">
        <f aca="false">RM_TERM-B236+1</f>
        <v>129</v>
      </c>
      <c r="D236" s="19" t="n">
        <f aca="false">K235</f>
        <v>7.76372428737519</v>
      </c>
      <c r="E236" s="19" t="n">
        <f aca="false">D236*(1-(1-RM_CDR)^(1/12))</f>
        <v>0.00649961419584514</v>
      </c>
      <c r="F236" s="19" t="n">
        <f aca="false">D236-E236</f>
        <v>7.75722467317935</v>
      </c>
      <c r="G236" s="19" t="n">
        <f aca="false">IF(F236&gt;0,F236*(RM_WAC/12)/(1-(1+RM_WAC/12)^(-C236)),0)</f>
        <v>0.0873656104020262</v>
      </c>
      <c r="H236" s="19" t="n">
        <f aca="false">F236*RM_WAC/12</f>
        <v>0.0478362188179393</v>
      </c>
      <c r="I236" s="19" t="n">
        <f aca="false">G236-H236+IF(C236&lt;=1,(F236-(G236-H236)-J236),0)</f>
        <v>0.0395293915840869</v>
      </c>
      <c r="J236" s="19" t="n">
        <f aca="false">(F236-(G236-H236))*(1-(1-RM_CPR)^(1/12))</f>
        <v>0.10381802798177</v>
      </c>
      <c r="K236" s="19" t="n">
        <f aca="false">IF(C236&lt;=1,0,(F236-(G236-H236)-J236))</f>
        <v>7.61387725361349</v>
      </c>
      <c r="L236" s="19" t="n">
        <f aca="false">E236*(1-RM_SEV)</f>
        <v>0.0045497299370916</v>
      </c>
      <c r="M236" s="19" t="n">
        <f aca="false">E236-L236</f>
        <v>0.00194988425875354</v>
      </c>
      <c r="N236" s="19" t="n">
        <f aca="false">H236-D236*(RM_SERV+RM_TR)/12</f>
        <v>0.0461540785556747</v>
      </c>
      <c r="O236" s="19" t="n">
        <f aca="false">T236*RM_A1_CP/12+U236*RM_A2_CP/12+V236*RM_A3_CP/12+W236*RM_M1_CP/12+X236*RM_B1_CP/12+Y236*RM_B2_CP/12+Z236*RM_B3_CP/12</f>
        <v>0.00509149524916892</v>
      </c>
      <c r="P236" s="19" t="n">
        <f aca="false">MAX(0,N236-O236)</f>
        <v>0.0410625833065058</v>
      </c>
      <c r="Q236" s="19" t="n">
        <f aca="false">MIN(P236,M236)</f>
        <v>0.00194988425875354</v>
      </c>
      <c r="R236" s="19" t="n">
        <f aca="false">P236-Q236</f>
        <v>0.0391126990477522</v>
      </c>
      <c r="S236" s="19" t="n">
        <f aca="false">I236+J236+L236+Q236</f>
        <v>0.149847033761702</v>
      </c>
      <c r="T236" s="19" t="n">
        <f aca="false">AW235</f>
        <v>0</v>
      </c>
      <c r="U236" s="19" t="n">
        <f aca="false">AX235</f>
        <v>0</v>
      </c>
      <c r="V236" s="19" t="n">
        <f aca="false">AY235</f>
        <v>0</v>
      </c>
      <c r="W236" s="19" t="n">
        <f aca="false">AZ235</f>
        <v>0</v>
      </c>
      <c r="X236" s="19" t="n">
        <f aca="false">BA235</f>
        <v>0</v>
      </c>
      <c r="Y236" s="19" t="n">
        <f aca="false">BB235</f>
        <v>0.763724287375338</v>
      </c>
      <c r="Z236" s="19" t="n">
        <f aca="false">BC235</f>
        <v>7</v>
      </c>
      <c r="AA236" s="19" t="n">
        <f aca="false">MIN(T236,MAX(0,S236-(0)))</f>
        <v>0</v>
      </c>
      <c r="AB236" s="19" t="n">
        <f aca="false">MIN(U236,MAX(0,S236-(T236)))</f>
        <v>0</v>
      </c>
      <c r="AC236" s="19" t="n">
        <f aca="false">MIN(V236,MAX(0,S236-(T236+U236)))</f>
        <v>0</v>
      </c>
      <c r="AD236" s="19" t="n">
        <f aca="false">MIN(W236,MAX(0,S236-(T236+U236+V236)))</f>
        <v>0</v>
      </c>
      <c r="AE236" s="19" t="n">
        <f aca="false">MIN(X236,MAX(0,S236-(T236+U236+V236+W236)))</f>
        <v>0</v>
      </c>
      <c r="AF236" s="19" t="n">
        <f aca="false">MIN(Y236,MAX(0,S236-(T236+U236+V236+W236+X236)))</f>
        <v>0.149847033761702</v>
      </c>
      <c r="AG236" s="19" t="n">
        <f aca="false">MIN(Z236,MAX(0,S236-(T236+U236+V236+W236+X236+Y236)))</f>
        <v>0</v>
      </c>
      <c r="AH236" s="19" t="n">
        <f aca="false">T236-AA236</f>
        <v>0</v>
      </c>
      <c r="AI236" s="19" t="n">
        <f aca="false">U236-AB236</f>
        <v>0</v>
      </c>
      <c r="AJ236" s="19" t="n">
        <f aca="false">V236-AC236</f>
        <v>0</v>
      </c>
      <c r="AK236" s="19" t="n">
        <f aca="false">W236-AD236</f>
        <v>0</v>
      </c>
      <c r="AL236" s="19" t="n">
        <f aca="false">X236-AE236</f>
        <v>0</v>
      </c>
      <c r="AM236" s="19" t="n">
        <f aca="false">Y236-AF236</f>
        <v>0.613877253613636</v>
      </c>
      <c r="AN236" s="19" t="n">
        <f aca="false">Z236-AG236</f>
        <v>7</v>
      </c>
      <c r="AO236" s="19" t="n">
        <f aca="false">M236-Q236</f>
        <v>0</v>
      </c>
      <c r="AP236" s="19" t="n">
        <f aca="false">MIN(AH236,MAX(0,AO236-(AI236+AJ236+AK236+AL236+AM236+AN236)))</f>
        <v>0</v>
      </c>
      <c r="AQ236" s="19" t="n">
        <f aca="false">MIN(AI236,MAX(0,AO236-(AJ236+AK236+AL236+AM236+AN236)))</f>
        <v>0</v>
      </c>
      <c r="AR236" s="19" t="n">
        <f aca="false">MIN(AJ236,MAX(0,AO236-(AK236+AL236+AM236+AN236)))</f>
        <v>0</v>
      </c>
      <c r="AS236" s="19" t="n">
        <f aca="false">MIN(AK236,MAX(0,AO236-(AL236+AM236+AN236)))</f>
        <v>0</v>
      </c>
      <c r="AT236" s="19" t="n">
        <f aca="false">MIN(AL236,MAX(0,AO236-(AM236+AN236)))</f>
        <v>0</v>
      </c>
      <c r="AU236" s="19" t="n">
        <f aca="false">MIN(AM236,MAX(0,AO236-(AN236)))</f>
        <v>0</v>
      </c>
      <c r="AV236" s="19" t="n">
        <f aca="false">MIN(AN236,MAX(0,AO236-(0)))</f>
        <v>0</v>
      </c>
      <c r="AW236" s="19" t="n">
        <f aca="false">AH236-AP236</f>
        <v>0</v>
      </c>
      <c r="AX236" s="19" t="n">
        <f aca="false">AI236-AQ236</f>
        <v>0</v>
      </c>
      <c r="AY236" s="19" t="n">
        <f aca="false">AJ236-AR236</f>
        <v>0</v>
      </c>
      <c r="AZ236" s="19" t="n">
        <f aca="false">AK236-AS236</f>
        <v>0</v>
      </c>
      <c r="BA236" s="19" t="n">
        <f aca="false">AL236-AT236</f>
        <v>0</v>
      </c>
      <c r="BB236" s="19" t="n">
        <f aca="false">AM236-AU236</f>
        <v>0.613877253613636</v>
      </c>
      <c r="BC236" s="19" t="n">
        <f aca="false">AN236-AV236</f>
        <v>7</v>
      </c>
    </row>
    <row r="237" customFormat="false" ht="15" hidden="false" customHeight="false" outlineLevel="0" collapsed="false">
      <c r="B237" s="18" t="n">
        <v>233</v>
      </c>
      <c r="C237" s="18" t="n">
        <f aca="false">RM_TERM-B237+1</f>
        <v>128</v>
      </c>
      <c r="D237" s="19" t="n">
        <f aca="false">K236</f>
        <v>7.61387725361349</v>
      </c>
      <c r="E237" s="19" t="n">
        <f aca="false">D237*(1-(1-RM_CDR)^(1/12))</f>
        <v>0.00637416565184846</v>
      </c>
      <c r="F237" s="19" t="n">
        <f aca="false">D237-E237</f>
        <v>7.60750308796164</v>
      </c>
      <c r="G237" s="19" t="n">
        <f aca="false">IF(F237&gt;0,F237*(RM_WAC/12)/(1-(1+RM_WAC/12)^(-C237)),0)</f>
        <v>0.0861182162115226</v>
      </c>
      <c r="H237" s="19" t="n">
        <f aca="false">F237*RM_WAC/12</f>
        <v>0.0469129357090968</v>
      </c>
      <c r="I237" s="19" t="n">
        <f aca="false">G237-H237+IF(C237&lt;=1,(F237-(G237-H237)-J237),0)</f>
        <v>0.0392052805024258</v>
      </c>
      <c r="J237" s="19" t="n">
        <f aca="false">(F237-(G237-H237))*(1-(1-RM_CPR)^(1/12))</f>
        <v>0.101808341075985</v>
      </c>
      <c r="K237" s="19" t="n">
        <f aca="false">IF(C237&lt;=1,0,(F237-(G237-H237)-J237))</f>
        <v>7.46648946638323</v>
      </c>
      <c r="L237" s="19" t="n">
        <f aca="false">E237*(1-RM_SEV)</f>
        <v>0.00446191595629393</v>
      </c>
      <c r="M237" s="19" t="n">
        <f aca="false">E237-L237</f>
        <v>0.00191224969555454</v>
      </c>
      <c r="N237" s="19" t="n">
        <f aca="false">H237-D237*(RM_SERV+RM_TR)/12</f>
        <v>0.0452632623041472</v>
      </c>
      <c r="O237" s="19" t="n">
        <f aca="false">T237*RM_A1_CP/12+U237*RM_A2_CP/12+V237*RM_A3_CP/12+W237*RM_M1_CP/12+X237*RM_B1_CP/12+Y237*RM_B2_CP/12+Z237*RM_B3_CP/12</f>
        <v>0.0040925150240909</v>
      </c>
      <c r="P237" s="19" t="n">
        <f aca="false">MAX(0,N237-O237)</f>
        <v>0.0411707472800563</v>
      </c>
      <c r="Q237" s="19" t="n">
        <f aca="false">MIN(P237,M237)</f>
        <v>0.00191224969555454</v>
      </c>
      <c r="R237" s="19" t="n">
        <f aca="false">P237-Q237</f>
        <v>0.0392584975845018</v>
      </c>
      <c r="S237" s="19" t="n">
        <f aca="false">I237+J237+L237+Q237</f>
        <v>0.147387787230259</v>
      </c>
      <c r="T237" s="19" t="n">
        <f aca="false">AW236</f>
        <v>0</v>
      </c>
      <c r="U237" s="19" t="n">
        <f aca="false">AX236</f>
        <v>0</v>
      </c>
      <c r="V237" s="19" t="n">
        <f aca="false">AY236</f>
        <v>0</v>
      </c>
      <c r="W237" s="19" t="n">
        <f aca="false">AZ236</f>
        <v>0</v>
      </c>
      <c r="X237" s="19" t="n">
        <f aca="false">BA236</f>
        <v>0</v>
      </c>
      <c r="Y237" s="19" t="n">
        <f aca="false">BB236</f>
        <v>0.613877253613636</v>
      </c>
      <c r="Z237" s="19" t="n">
        <f aca="false">BC236</f>
        <v>7</v>
      </c>
      <c r="AA237" s="19" t="n">
        <f aca="false">MIN(T237,MAX(0,S237-(0)))</f>
        <v>0</v>
      </c>
      <c r="AB237" s="19" t="n">
        <f aca="false">MIN(U237,MAX(0,S237-(T237)))</f>
        <v>0</v>
      </c>
      <c r="AC237" s="19" t="n">
        <f aca="false">MIN(V237,MAX(0,S237-(T237+U237)))</f>
        <v>0</v>
      </c>
      <c r="AD237" s="19" t="n">
        <f aca="false">MIN(W237,MAX(0,S237-(T237+U237+V237)))</f>
        <v>0</v>
      </c>
      <c r="AE237" s="19" t="n">
        <f aca="false">MIN(X237,MAX(0,S237-(T237+U237+V237+W237)))</f>
        <v>0</v>
      </c>
      <c r="AF237" s="19" t="n">
        <f aca="false">MIN(Y237,MAX(0,S237-(T237+U237+V237+W237+X237)))</f>
        <v>0.147387787230259</v>
      </c>
      <c r="AG237" s="19" t="n">
        <f aca="false">MIN(Z237,MAX(0,S237-(T237+U237+V237+W237+X237+Y237)))</f>
        <v>0</v>
      </c>
      <c r="AH237" s="19" t="n">
        <f aca="false">T237-AA237</f>
        <v>0</v>
      </c>
      <c r="AI237" s="19" t="n">
        <f aca="false">U237-AB237</f>
        <v>0</v>
      </c>
      <c r="AJ237" s="19" t="n">
        <f aca="false">V237-AC237</f>
        <v>0</v>
      </c>
      <c r="AK237" s="19" t="n">
        <f aca="false">W237-AD237</f>
        <v>0</v>
      </c>
      <c r="AL237" s="19" t="n">
        <f aca="false">X237-AE237</f>
        <v>0</v>
      </c>
      <c r="AM237" s="19" t="n">
        <f aca="false">Y237-AF237</f>
        <v>0.466489466383376</v>
      </c>
      <c r="AN237" s="19" t="n">
        <f aca="false">Z237-AG237</f>
        <v>7</v>
      </c>
      <c r="AO237" s="19" t="n">
        <f aca="false">M237-Q237</f>
        <v>0</v>
      </c>
      <c r="AP237" s="19" t="n">
        <f aca="false">MIN(AH237,MAX(0,AO237-(AI237+AJ237+AK237+AL237+AM237+AN237)))</f>
        <v>0</v>
      </c>
      <c r="AQ237" s="19" t="n">
        <f aca="false">MIN(AI237,MAX(0,AO237-(AJ237+AK237+AL237+AM237+AN237)))</f>
        <v>0</v>
      </c>
      <c r="AR237" s="19" t="n">
        <f aca="false">MIN(AJ237,MAX(0,AO237-(AK237+AL237+AM237+AN237)))</f>
        <v>0</v>
      </c>
      <c r="AS237" s="19" t="n">
        <f aca="false">MIN(AK237,MAX(0,AO237-(AL237+AM237+AN237)))</f>
        <v>0</v>
      </c>
      <c r="AT237" s="19" t="n">
        <f aca="false">MIN(AL237,MAX(0,AO237-(AM237+AN237)))</f>
        <v>0</v>
      </c>
      <c r="AU237" s="19" t="n">
        <f aca="false">MIN(AM237,MAX(0,AO237-(AN237)))</f>
        <v>0</v>
      </c>
      <c r="AV237" s="19" t="n">
        <f aca="false">MIN(AN237,MAX(0,AO237-(0)))</f>
        <v>0</v>
      </c>
      <c r="AW237" s="19" t="n">
        <f aca="false">AH237-AP237</f>
        <v>0</v>
      </c>
      <c r="AX237" s="19" t="n">
        <f aca="false">AI237-AQ237</f>
        <v>0</v>
      </c>
      <c r="AY237" s="19" t="n">
        <f aca="false">AJ237-AR237</f>
        <v>0</v>
      </c>
      <c r="AZ237" s="19" t="n">
        <f aca="false">AK237-AS237</f>
        <v>0</v>
      </c>
      <c r="BA237" s="19" t="n">
        <f aca="false">AL237-AT237</f>
        <v>0</v>
      </c>
      <c r="BB237" s="19" t="n">
        <f aca="false">AM237-AU237</f>
        <v>0.466489466383376</v>
      </c>
      <c r="BC237" s="19" t="n">
        <f aca="false">AN237-AV237</f>
        <v>7</v>
      </c>
    </row>
    <row r="238" customFormat="false" ht="15" hidden="false" customHeight="false" outlineLevel="0" collapsed="false">
      <c r="B238" s="18" t="n">
        <v>234</v>
      </c>
      <c r="C238" s="18" t="n">
        <f aca="false">RM_TERM-B238+1</f>
        <v>127</v>
      </c>
      <c r="D238" s="19" t="n">
        <f aca="false">K237</f>
        <v>7.46648946638323</v>
      </c>
      <c r="E238" s="19" t="n">
        <f aca="false">D238*(1-(1-RM_CDR)^(1/12))</f>
        <v>0.00625077593336841</v>
      </c>
      <c r="F238" s="19" t="n">
        <f aca="false">D238-E238</f>
        <v>7.46023869044986</v>
      </c>
      <c r="G238" s="19" t="n">
        <f aca="false">IF(F238&gt;0,F238*(RM_WAC/12)/(1-(1+RM_WAC/12)^(-C238)),0)</f>
        <v>0.0848886321440106</v>
      </c>
      <c r="H238" s="19" t="n">
        <f aca="false">F238*RM_WAC/12</f>
        <v>0.0460048052577741</v>
      </c>
      <c r="I238" s="19" t="n">
        <f aca="false">G238-H238+IF(C238&lt;=1,(F238-(G238-H238)-J238),0)</f>
        <v>0.0388838268862364</v>
      </c>
      <c r="J238" s="19" t="n">
        <f aca="false">(F238-(G238-H238))*(1-(1-RM_CPR)^(1/12))</f>
        <v>0.0998316723809336</v>
      </c>
      <c r="K238" s="19" t="n">
        <f aca="false">IF(C238&lt;=1,0,(F238-(G238-H238)-J238))</f>
        <v>7.32152319118269</v>
      </c>
      <c r="L238" s="19" t="n">
        <f aca="false">E238*(1-RM_SEV)</f>
        <v>0.00437554315335789</v>
      </c>
      <c r="M238" s="19" t="n">
        <f aca="false">E238-L238</f>
        <v>0.00187523278001052</v>
      </c>
      <c r="N238" s="19" t="n">
        <f aca="false">H238-D238*(RM_SERV+RM_TR)/12</f>
        <v>0.0443870658733911</v>
      </c>
      <c r="O238" s="19" t="n">
        <f aca="false">T238*RM_A1_CP/12+U238*RM_A2_CP/12+V238*RM_A3_CP/12+W238*RM_M1_CP/12+X238*RM_B1_CP/12+Y238*RM_B2_CP/12+Z238*RM_B3_CP/12</f>
        <v>0.00310992977588918</v>
      </c>
      <c r="P238" s="19" t="n">
        <f aca="false">MAX(0,N238-O238)</f>
        <v>0.0412771360975019</v>
      </c>
      <c r="Q238" s="19" t="n">
        <f aca="false">MIN(P238,M238)</f>
        <v>0.00187523278001052</v>
      </c>
      <c r="R238" s="19" t="n">
        <f aca="false">P238-Q238</f>
        <v>0.0394019033174914</v>
      </c>
      <c r="S238" s="19" t="n">
        <f aca="false">I238+J238+L238+Q238</f>
        <v>0.144966275200538</v>
      </c>
      <c r="T238" s="19" t="n">
        <f aca="false">AW237</f>
        <v>0</v>
      </c>
      <c r="U238" s="19" t="n">
        <f aca="false">AX237</f>
        <v>0</v>
      </c>
      <c r="V238" s="19" t="n">
        <f aca="false">AY237</f>
        <v>0</v>
      </c>
      <c r="W238" s="19" t="n">
        <f aca="false">AZ237</f>
        <v>0</v>
      </c>
      <c r="X238" s="19" t="n">
        <f aca="false">BA237</f>
        <v>0</v>
      </c>
      <c r="Y238" s="19" t="n">
        <f aca="false">BB237</f>
        <v>0.466489466383376</v>
      </c>
      <c r="Z238" s="19" t="n">
        <f aca="false">BC237</f>
        <v>7</v>
      </c>
      <c r="AA238" s="19" t="n">
        <f aca="false">MIN(T238,MAX(0,S238-(0)))</f>
        <v>0</v>
      </c>
      <c r="AB238" s="19" t="n">
        <f aca="false">MIN(U238,MAX(0,S238-(T238)))</f>
        <v>0</v>
      </c>
      <c r="AC238" s="19" t="n">
        <f aca="false">MIN(V238,MAX(0,S238-(T238+U238)))</f>
        <v>0</v>
      </c>
      <c r="AD238" s="19" t="n">
        <f aca="false">MIN(W238,MAX(0,S238-(T238+U238+V238)))</f>
        <v>0</v>
      </c>
      <c r="AE238" s="19" t="n">
        <f aca="false">MIN(X238,MAX(0,S238-(T238+U238+V238+W238)))</f>
        <v>0</v>
      </c>
      <c r="AF238" s="19" t="n">
        <f aca="false">MIN(Y238,MAX(0,S238-(T238+U238+V238+W238+X238)))</f>
        <v>0.144966275200538</v>
      </c>
      <c r="AG238" s="19" t="n">
        <f aca="false">MIN(Z238,MAX(0,S238-(T238+U238+V238+W238+X238+Y238)))</f>
        <v>0</v>
      </c>
      <c r="AH238" s="19" t="n">
        <f aca="false">T238-AA238</f>
        <v>0</v>
      </c>
      <c r="AI238" s="19" t="n">
        <f aca="false">U238-AB238</f>
        <v>0</v>
      </c>
      <c r="AJ238" s="19" t="n">
        <f aca="false">V238-AC238</f>
        <v>0</v>
      </c>
      <c r="AK238" s="19" t="n">
        <f aca="false">W238-AD238</f>
        <v>0</v>
      </c>
      <c r="AL238" s="19" t="n">
        <f aca="false">X238-AE238</f>
        <v>0</v>
      </c>
      <c r="AM238" s="19" t="n">
        <f aca="false">Y238-AF238</f>
        <v>0.321523191182838</v>
      </c>
      <c r="AN238" s="19" t="n">
        <f aca="false">Z238-AG238</f>
        <v>7</v>
      </c>
      <c r="AO238" s="19" t="n">
        <f aca="false">M238-Q238</f>
        <v>0</v>
      </c>
      <c r="AP238" s="19" t="n">
        <f aca="false">MIN(AH238,MAX(0,AO238-(AI238+AJ238+AK238+AL238+AM238+AN238)))</f>
        <v>0</v>
      </c>
      <c r="AQ238" s="19" t="n">
        <f aca="false">MIN(AI238,MAX(0,AO238-(AJ238+AK238+AL238+AM238+AN238)))</f>
        <v>0</v>
      </c>
      <c r="AR238" s="19" t="n">
        <f aca="false">MIN(AJ238,MAX(0,AO238-(AK238+AL238+AM238+AN238)))</f>
        <v>0</v>
      </c>
      <c r="AS238" s="19" t="n">
        <f aca="false">MIN(AK238,MAX(0,AO238-(AL238+AM238+AN238)))</f>
        <v>0</v>
      </c>
      <c r="AT238" s="19" t="n">
        <f aca="false">MIN(AL238,MAX(0,AO238-(AM238+AN238)))</f>
        <v>0</v>
      </c>
      <c r="AU238" s="19" t="n">
        <f aca="false">MIN(AM238,MAX(0,AO238-(AN238)))</f>
        <v>0</v>
      </c>
      <c r="AV238" s="19" t="n">
        <f aca="false">MIN(AN238,MAX(0,AO238-(0)))</f>
        <v>0</v>
      </c>
      <c r="AW238" s="19" t="n">
        <f aca="false">AH238-AP238</f>
        <v>0</v>
      </c>
      <c r="AX238" s="19" t="n">
        <f aca="false">AI238-AQ238</f>
        <v>0</v>
      </c>
      <c r="AY238" s="19" t="n">
        <f aca="false">AJ238-AR238</f>
        <v>0</v>
      </c>
      <c r="AZ238" s="19" t="n">
        <f aca="false">AK238-AS238</f>
        <v>0</v>
      </c>
      <c r="BA238" s="19" t="n">
        <f aca="false">AL238-AT238</f>
        <v>0</v>
      </c>
      <c r="BB238" s="19" t="n">
        <f aca="false">AM238-AU238</f>
        <v>0.321523191182838</v>
      </c>
      <c r="BC238" s="19" t="n">
        <f aca="false">AN238-AV238</f>
        <v>7</v>
      </c>
    </row>
    <row r="239" customFormat="false" ht="15" hidden="false" customHeight="false" outlineLevel="0" collapsed="false">
      <c r="B239" s="18" t="n">
        <v>235</v>
      </c>
      <c r="C239" s="18" t="n">
        <f aca="false">RM_TERM-B239+1</f>
        <v>126</v>
      </c>
      <c r="D239" s="19" t="n">
        <f aca="false">K238</f>
        <v>7.32152319118269</v>
      </c>
      <c r="E239" s="19" t="n">
        <f aca="false">D239*(1-(1-RM_CDR)^(1/12))</f>
        <v>0.00612941344993447</v>
      </c>
      <c r="F239" s="19" t="n">
        <f aca="false">D239-E239</f>
        <v>7.31539377773276</v>
      </c>
      <c r="G239" s="19" t="n">
        <f aca="false">IF(F239&gt;0,F239*(RM_WAC/12)/(1-(1+RM_WAC/12)^(-C239)),0)</f>
        <v>0.0836766039089994</v>
      </c>
      <c r="H239" s="19" t="n">
        <f aca="false">F239*RM_WAC/12</f>
        <v>0.0451115949626853</v>
      </c>
      <c r="I239" s="19" t="n">
        <f aca="false">G239-H239+IF(C239&lt;=1,(F239-(G239-H239)-J239),0)</f>
        <v>0.038565008946314</v>
      </c>
      <c r="J239" s="19" t="n">
        <f aca="false">(F239-(G239-H239))*(1-(1-RM_CPR)^(1/12))</f>
        <v>0.0978875150121586</v>
      </c>
      <c r="K239" s="19" t="n">
        <f aca="false">IF(C239&lt;=1,0,(F239-(G239-H239)-J239))</f>
        <v>7.17894125377429</v>
      </c>
      <c r="L239" s="19" t="n">
        <f aca="false">E239*(1-RM_SEV)</f>
        <v>0.00429058941495413</v>
      </c>
      <c r="M239" s="19" t="n">
        <f aca="false">E239-L239</f>
        <v>0.00183882403498034</v>
      </c>
      <c r="N239" s="19" t="n">
        <f aca="false">H239-D239*(RM_SERV+RM_TR)/12</f>
        <v>0.0435252649379291</v>
      </c>
      <c r="O239" s="19" t="n">
        <f aca="false">T239*RM_A1_CP/12+U239*RM_A2_CP/12+V239*RM_A3_CP/12+W239*RM_M1_CP/12+X239*RM_B1_CP/12+Y239*RM_B2_CP/12+Z239*RM_B3_CP/12</f>
        <v>0.00214348794121892</v>
      </c>
      <c r="P239" s="19" t="n">
        <f aca="false">MAX(0,N239-O239)</f>
        <v>0.0413817769967102</v>
      </c>
      <c r="Q239" s="19" t="n">
        <f aca="false">MIN(P239,M239)</f>
        <v>0.00183882403498034</v>
      </c>
      <c r="R239" s="19" t="n">
        <f aca="false">P239-Q239</f>
        <v>0.0395429529617298</v>
      </c>
      <c r="S239" s="19" t="n">
        <f aca="false">I239+J239+L239+Q239</f>
        <v>0.142581937408407</v>
      </c>
      <c r="T239" s="19" t="n">
        <f aca="false">AW238</f>
        <v>0</v>
      </c>
      <c r="U239" s="19" t="n">
        <f aca="false">AX238</f>
        <v>0</v>
      </c>
      <c r="V239" s="19" t="n">
        <f aca="false">AY238</f>
        <v>0</v>
      </c>
      <c r="W239" s="19" t="n">
        <f aca="false">AZ238</f>
        <v>0</v>
      </c>
      <c r="X239" s="19" t="n">
        <f aca="false">BA238</f>
        <v>0</v>
      </c>
      <c r="Y239" s="19" t="n">
        <f aca="false">BB238</f>
        <v>0.321523191182838</v>
      </c>
      <c r="Z239" s="19" t="n">
        <f aca="false">BC238</f>
        <v>7</v>
      </c>
      <c r="AA239" s="19" t="n">
        <f aca="false">MIN(T239,MAX(0,S239-(0)))</f>
        <v>0</v>
      </c>
      <c r="AB239" s="19" t="n">
        <f aca="false">MIN(U239,MAX(0,S239-(T239)))</f>
        <v>0</v>
      </c>
      <c r="AC239" s="19" t="n">
        <f aca="false">MIN(V239,MAX(0,S239-(T239+U239)))</f>
        <v>0</v>
      </c>
      <c r="AD239" s="19" t="n">
        <f aca="false">MIN(W239,MAX(0,S239-(T239+U239+V239)))</f>
        <v>0</v>
      </c>
      <c r="AE239" s="19" t="n">
        <f aca="false">MIN(X239,MAX(0,S239-(T239+U239+V239+W239)))</f>
        <v>0</v>
      </c>
      <c r="AF239" s="19" t="n">
        <f aca="false">MIN(Y239,MAX(0,S239-(T239+U239+V239+W239+X239)))</f>
        <v>0.142581937408407</v>
      </c>
      <c r="AG239" s="19" t="n">
        <f aca="false">MIN(Z239,MAX(0,S239-(T239+U239+V239+W239+X239+Y239)))</f>
        <v>0</v>
      </c>
      <c r="AH239" s="19" t="n">
        <f aca="false">T239-AA239</f>
        <v>0</v>
      </c>
      <c r="AI239" s="19" t="n">
        <f aca="false">U239-AB239</f>
        <v>0</v>
      </c>
      <c r="AJ239" s="19" t="n">
        <f aca="false">V239-AC239</f>
        <v>0</v>
      </c>
      <c r="AK239" s="19" t="n">
        <f aca="false">W239-AD239</f>
        <v>0</v>
      </c>
      <c r="AL239" s="19" t="n">
        <f aca="false">X239-AE239</f>
        <v>0</v>
      </c>
      <c r="AM239" s="19" t="n">
        <f aca="false">Y239-AF239</f>
        <v>0.178941253774431</v>
      </c>
      <c r="AN239" s="19" t="n">
        <f aca="false">Z239-AG239</f>
        <v>7</v>
      </c>
      <c r="AO239" s="19" t="n">
        <f aca="false">M239-Q239</f>
        <v>0</v>
      </c>
      <c r="AP239" s="19" t="n">
        <f aca="false">MIN(AH239,MAX(0,AO239-(AI239+AJ239+AK239+AL239+AM239+AN239)))</f>
        <v>0</v>
      </c>
      <c r="AQ239" s="19" t="n">
        <f aca="false">MIN(AI239,MAX(0,AO239-(AJ239+AK239+AL239+AM239+AN239)))</f>
        <v>0</v>
      </c>
      <c r="AR239" s="19" t="n">
        <f aca="false">MIN(AJ239,MAX(0,AO239-(AK239+AL239+AM239+AN239)))</f>
        <v>0</v>
      </c>
      <c r="AS239" s="19" t="n">
        <f aca="false">MIN(AK239,MAX(0,AO239-(AL239+AM239+AN239)))</f>
        <v>0</v>
      </c>
      <c r="AT239" s="19" t="n">
        <f aca="false">MIN(AL239,MAX(0,AO239-(AM239+AN239)))</f>
        <v>0</v>
      </c>
      <c r="AU239" s="19" t="n">
        <f aca="false">MIN(AM239,MAX(0,AO239-(AN239)))</f>
        <v>0</v>
      </c>
      <c r="AV239" s="19" t="n">
        <f aca="false">MIN(AN239,MAX(0,AO239-(0)))</f>
        <v>0</v>
      </c>
      <c r="AW239" s="19" t="n">
        <f aca="false">AH239-AP239</f>
        <v>0</v>
      </c>
      <c r="AX239" s="19" t="n">
        <f aca="false">AI239-AQ239</f>
        <v>0</v>
      </c>
      <c r="AY239" s="19" t="n">
        <f aca="false">AJ239-AR239</f>
        <v>0</v>
      </c>
      <c r="AZ239" s="19" t="n">
        <f aca="false">AK239-AS239</f>
        <v>0</v>
      </c>
      <c r="BA239" s="19" t="n">
        <f aca="false">AL239-AT239</f>
        <v>0</v>
      </c>
      <c r="BB239" s="19" t="n">
        <f aca="false">AM239-AU239</f>
        <v>0.178941253774431</v>
      </c>
      <c r="BC239" s="19" t="n">
        <f aca="false">AN239-AV239</f>
        <v>7</v>
      </c>
    </row>
    <row r="240" customFormat="false" ht="15" hidden="false" customHeight="false" outlineLevel="0" collapsed="false">
      <c r="B240" s="18" t="n">
        <v>236</v>
      </c>
      <c r="C240" s="18" t="n">
        <f aca="false">RM_TERM-B240+1</f>
        <v>125</v>
      </c>
      <c r="D240" s="19" t="n">
        <f aca="false">K239</f>
        <v>7.17894125377429</v>
      </c>
      <c r="E240" s="19" t="n">
        <f aca="false">D240*(1-(1-RM_CDR)^(1/12))</f>
        <v>0.00601004708011661</v>
      </c>
      <c r="F240" s="19" t="n">
        <f aca="false">D240-E240</f>
        <v>7.17293120669417</v>
      </c>
      <c r="G240" s="19" t="n">
        <f aca="false">IF(F240&gt;0,F240*(RM_WAC/12)/(1-(1+RM_WAC/12)^(-C240)),0)</f>
        <v>0.0824818808467229</v>
      </c>
      <c r="H240" s="19" t="n">
        <f aca="false">F240*RM_WAC/12</f>
        <v>0.044233075774614</v>
      </c>
      <c r="I240" s="19" t="n">
        <f aca="false">G240-H240+IF(C240&lt;=1,(F240-(G240-H240)-J240),0)</f>
        <v>0.0382488050721089</v>
      </c>
      <c r="J240" s="19" t="n">
        <f aca="false">(F240-(G240-H240))*(1-(1-RM_CPR)^(1/12))</f>
        <v>0.0959753696131336</v>
      </c>
      <c r="K240" s="19" t="n">
        <f aca="false">IF(C240&lt;=1,0,(F240-(G240-H240)-J240))</f>
        <v>7.03870703200893</v>
      </c>
      <c r="L240" s="19" t="n">
        <f aca="false">E240*(1-RM_SEV)</f>
        <v>0.00420703295608162</v>
      </c>
      <c r="M240" s="19" t="n">
        <f aca="false">E240-L240</f>
        <v>0.00180301412403498</v>
      </c>
      <c r="N240" s="19" t="n">
        <f aca="false">H240-D240*(RM_SERV+RM_TR)/12</f>
        <v>0.0426776385029629</v>
      </c>
      <c r="O240" s="19" t="n">
        <f aca="false">T240*RM_A1_CP/12+U240*RM_A2_CP/12+V240*RM_A3_CP/12+W240*RM_M1_CP/12+X240*RM_B1_CP/12+Y240*RM_B2_CP/12+Z240*RM_B3_CP/12</f>
        <v>0.00119294169182954</v>
      </c>
      <c r="P240" s="19" t="n">
        <f aca="false">MAX(0,N240-O240)</f>
        <v>0.0414846968111334</v>
      </c>
      <c r="Q240" s="19" t="n">
        <f aca="false">MIN(P240,M240)</f>
        <v>0.00180301412403498</v>
      </c>
      <c r="R240" s="19" t="n">
        <f aca="false">P240-Q240</f>
        <v>0.0396816826870984</v>
      </c>
      <c r="S240" s="19" t="n">
        <f aca="false">I240+J240+L240+Q240</f>
        <v>0.140234221765359</v>
      </c>
      <c r="T240" s="19" t="n">
        <f aca="false">AW239</f>
        <v>0</v>
      </c>
      <c r="U240" s="19" t="n">
        <f aca="false">AX239</f>
        <v>0</v>
      </c>
      <c r="V240" s="19" t="n">
        <f aca="false">AY239</f>
        <v>0</v>
      </c>
      <c r="W240" s="19" t="n">
        <f aca="false">AZ239</f>
        <v>0</v>
      </c>
      <c r="X240" s="19" t="n">
        <f aca="false">BA239</f>
        <v>0</v>
      </c>
      <c r="Y240" s="19" t="n">
        <f aca="false">BB239</f>
        <v>0.178941253774431</v>
      </c>
      <c r="Z240" s="19" t="n">
        <f aca="false">BC239</f>
        <v>7</v>
      </c>
      <c r="AA240" s="19" t="n">
        <f aca="false">MIN(T240,MAX(0,S240-(0)))</f>
        <v>0</v>
      </c>
      <c r="AB240" s="19" t="n">
        <f aca="false">MIN(U240,MAX(0,S240-(T240)))</f>
        <v>0</v>
      </c>
      <c r="AC240" s="19" t="n">
        <f aca="false">MIN(V240,MAX(0,S240-(T240+U240)))</f>
        <v>0</v>
      </c>
      <c r="AD240" s="19" t="n">
        <f aca="false">MIN(W240,MAX(0,S240-(T240+U240+V240)))</f>
        <v>0</v>
      </c>
      <c r="AE240" s="19" t="n">
        <f aca="false">MIN(X240,MAX(0,S240-(T240+U240+V240+W240)))</f>
        <v>0</v>
      </c>
      <c r="AF240" s="19" t="n">
        <f aca="false">MIN(Y240,MAX(0,S240-(T240+U240+V240+W240+X240)))</f>
        <v>0.140234221765359</v>
      </c>
      <c r="AG240" s="19" t="n">
        <f aca="false">MIN(Z240,MAX(0,S240-(T240+U240+V240+W240+X240+Y240)))</f>
        <v>0</v>
      </c>
      <c r="AH240" s="19" t="n">
        <f aca="false">T240-AA240</f>
        <v>0</v>
      </c>
      <c r="AI240" s="19" t="n">
        <f aca="false">U240-AB240</f>
        <v>0</v>
      </c>
      <c r="AJ240" s="19" t="n">
        <f aca="false">V240-AC240</f>
        <v>0</v>
      </c>
      <c r="AK240" s="19" t="n">
        <f aca="false">W240-AD240</f>
        <v>0</v>
      </c>
      <c r="AL240" s="19" t="n">
        <f aca="false">X240-AE240</f>
        <v>0</v>
      </c>
      <c r="AM240" s="19" t="n">
        <f aca="false">Y240-AF240</f>
        <v>0.0387070320090717</v>
      </c>
      <c r="AN240" s="19" t="n">
        <f aca="false">Z240-AG240</f>
        <v>7</v>
      </c>
      <c r="AO240" s="19" t="n">
        <f aca="false">M240-Q240</f>
        <v>0</v>
      </c>
      <c r="AP240" s="19" t="n">
        <f aca="false">MIN(AH240,MAX(0,AO240-(AI240+AJ240+AK240+AL240+AM240+AN240)))</f>
        <v>0</v>
      </c>
      <c r="AQ240" s="19" t="n">
        <f aca="false">MIN(AI240,MAX(0,AO240-(AJ240+AK240+AL240+AM240+AN240)))</f>
        <v>0</v>
      </c>
      <c r="AR240" s="19" t="n">
        <f aca="false">MIN(AJ240,MAX(0,AO240-(AK240+AL240+AM240+AN240)))</f>
        <v>0</v>
      </c>
      <c r="AS240" s="19" t="n">
        <f aca="false">MIN(AK240,MAX(0,AO240-(AL240+AM240+AN240)))</f>
        <v>0</v>
      </c>
      <c r="AT240" s="19" t="n">
        <f aca="false">MIN(AL240,MAX(0,AO240-(AM240+AN240)))</f>
        <v>0</v>
      </c>
      <c r="AU240" s="19" t="n">
        <f aca="false">MIN(AM240,MAX(0,AO240-(AN240)))</f>
        <v>0</v>
      </c>
      <c r="AV240" s="19" t="n">
        <f aca="false">MIN(AN240,MAX(0,AO240-(0)))</f>
        <v>0</v>
      </c>
      <c r="AW240" s="19" t="n">
        <f aca="false">AH240-AP240</f>
        <v>0</v>
      </c>
      <c r="AX240" s="19" t="n">
        <f aca="false">AI240-AQ240</f>
        <v>0</v>
      </c>
      <c r="AY240" s="19" t="n">
        <f aca="false">AJ240-AR240</f>
        <v>0</v>
      </c>
      <c r="AZ240" s="19" t="n">
        <f aca="false">AK240-AS240</f>
        <v>0</v>
      </c>
      <c r="BA240" s="19" t="n">
        <f aca="false">AL240-AT240</f>
        <v>0</v>
      </c>
      <c r="BB240" s="19" t="n">
        <f aca="false">AM240-AU240</f>
        <v>0.0387070320090717</v>
      </c>
      <c r="BC240" s="19" t="n">
        <f aca="false">AN240-AV240</f>
        <v>7</v>
      </c>
    </row>
    <row r="241" customFormat="false" ht="15" hidden="false" customHeight="false" outlineLevel="0" collapsed="false">
      <c r="B241" s="18" t="n">
        <v>237</v>
      </c>
      <c r="C241" s="18" t="n">
        <f aca="false">RM_TERM-B241+1</f>
        <v>124</v>
      </c>
      <c r="D241" s="19" t="n">
        <f aca="false">K240</f>
        <v>7.03870703200893</v>
      </c>
      <c r="E241" s="19" t="n">
        <f aca="false">D241*(1-(1-RM_CDR)^(1/12))</f>
        <v>0.00589264616468075</v>
      </c>
      <c r="F241" s="19" t="n">
        <f aca="false">D241-E241</f>
        <v>7.03281438584425</v>
      </c>
      <c r="G241" s="19" t="n">
        <f aca="false">IF(F241&gt;0,F241*(RM_WAC/12)/(1-(1+RM_WAC/12)^(-C241)),0)</f>
        <v>0.0813042158763008</v>
      </c>
      <c r="H241" s="19" t="n">
        <f aca="false">F241*RM_WAC/12</f>
        <v>0.0433690220460395</v>
      </c>
      <c r="I241" s="19" t="n">
        <f aca="false">G241-H241+IF(C241&lt;=1,(F241-(G241-H241)-J241),0)</f>
        <v>0.0379351938302612</v>
      </c>
      <c r="J241" s="19" t="n">
        <f aca="false">(F241-(G241-H241))*(1-(1-RM_CPR)^(1/12))</f>
        <v>0.0940947442453966</v>
      </c>
      <c r="K241" s="19" t="n">
        <f aca="false">IF(C241&lt;=1,0,(F241-(G241-H241)-J241))</f>
        <v>6.90078444776859</v>
      </c>
      <c r="L241" s="19" t="n">
        <f aca="false">E241*(1-RM_SEV)</f>
        <v>0.00412485231527653</v>
      </c>
      <c r="M241" s="19" t="n">
        <f aca="false">E241-L241</f>
        <v>0.00176779384940423</v>
      </c>
      <c r="N241" s="19" t="n">
        <f aca="false">H241-D241*(RM_SERV+RM_TR)/12</f>
        <v>0.0418439688557709</v>
      </c>
      <c r="O241" s="19" t="n">
        <f aca="false">T241*RM_A1_CP/12+U241*RM_A2_CP/12+V241*RM_A3_CP/12+W241*RM_M1_CP/12+X241*RM_B1_CP/12+Y241*RM_B2_CP/12+Z241*RM_B3_CP/12</f>
        <v>0.000258046880060478</v>
      </c>
      <c r="P241" s="19" t="n">
        <f aca="false">MAX(0,N241-O241)</f>
        <v>0.0415859219757104</v>
      </c>
      <c r="Q241" s="19" t="n">
        <f aca="false">MIN(P241,M241)</f>
        <v>0.00176779384940423</v>
      </c>
      <c r="R241" s="19" t="n">
        <f aca="false">P241-Q241</f>
        <v>0.0398181281263062</v>
      </c>
      <c r="S241" s="19" t="n">
        <f aca="false">I241+J241+L241+Q241</f>
        <v>0.137922584240339</v>
      </c>
      <c r="T241" s="19" t="n">
        <f aca="false">AW240</f>
        <v>0</v>
      </c>
      <c r="U241" s="19" t="n">
        <f aca="false">AX240</f>
        <v>0</v>
      </c>
      <c r="V241" s="19" t="n">
        <f aca="false">AY240</f>
        <v>0</v>
      </c>
      <c r="W241" s="19" t="n">
        <f aca="false">AZ240</f>
        <v>0</v>
      </c>
      <c r="X241" s="19" t="n">
        <f aca="false">BA240</f>
        <v>0</v>
      </c>
      <c r="Y241" s="19" t="n">
        <f aca="false">BB240</f>
        <v>0.0387070320090717</v>
      </c>
      <c r="Z241" s="19" t="n">
        <f aca="false">BC240</f>
        <v>7</v>
      </c>
      <c r="AA241" s="19" t="n">
        <f aca="false">MIN(T241,MAX(0,S241-(0)))</f>
        <v>0</v>
      </c>
      <c r="AB241" s="19" t="n">
        <f aca="false">MIN(U241,MAX(0,S241-(T241)))</f>
        <v>0</v>
      </c>
      <c r="AC241" s="19" t="n">
        <f aca="false">MIN(V241,MAX(0,S241-(T241+U241)))</f>
        <v>0</v>
      </c>
      <c r="AD241" s="19" t="n">
        <f aca="false">MIN(W241,MAX(0,S241-(T241+U241+V241)))</f>
        <v>0</v>
      </c>
      <c r="AE241" s="19" t="n">
        <f aca="false">MIN(X241,MAX(0,S241-(T241+U241+V241+W241)))</f>
        <v>0</v>
      </c>
      <c r="AF241" s="19" t="n">
        <f aca="false">MIN(Y241,MAX(0,S241-(T241+U241+V241+W241+X241)))</f>
        <v>0.0387070320090717</v>
      </c>
      <c r="AG241" s="19" t="n">
        <f aca="false">MIN(Z241,MAX(0,S241-(T241+U241+V241+W241+X241+Y241)))</f>
        <v>0.0992155522312668</v>
      </c>
      <c r="AH241" s="19" t="n">
        <f aca="false">T241-AA241</f>
        <v>0</v>
      </c>
      <c r="AI241" s="19" t="n">
        <f aca="false">U241-AB241</f>
        <v>0</v>
      </c>
      <c r="AJ241" s="19" t="n">
        <f aca="false">V241-AC241</f>
        <v>0</v>
      </c>
      <c r="AK241" s="19" t="n">
        <f aca="false">W241-AD241</f>
        <v>0</v>
      </c>
      <c r="AL241" s="19" t="n">
        <f aca="false">X241-AE241</f>
        <v>0</v>
      </c>
      <c r="AM241" s="19" t="n">
        <f aca="false">Y241-AF241</f>
        <v>0</v>
      </c>
      <c r="AN241" s="19" t="n">
        <f aca="false">Z241-AG241</f>
        <v>6.90078444776873</v>
      </c>
      <c r="AO241" s="19" t="n">
        <f aca="false">M241-Q241</f>
        <v>0</v>
      </c>
      <c r="AP241" s="19" t="n">
        <f aca="false">MIN(AH241,MAX(0,AO241-(AI241+AJ241+AK241+AL241+AM241+AN241)))</f>
        <v>0</v>
      </c>
      <c r="AQ241" s="19" t="n">
        <f aca="false">MIN(AI241,MAX(0,AO241-(AJ241+AK241+AL241+AM241+AN241)))</f>
        <v>0</v>
      </c>
      <c r="AR241" s="19" t="n">
        <f aca="false">MIN(AJ241,MAX(0,AO241-(AK241+AL241+AM241+AN241)))</f>
        <v>0</v>
      </c>
      <c r="AS241" s="19" t="n">
        <f aca="false">MIN(AK241,MAX(0,AO241-(AL241+AM241+AN241)))</f>
        <v>0</v>
      </c>
      <c r="AT241" s="19" t="n">
        <f aca="false">MIN(AL241,MAX(0,AO241-(AM241+AN241)))</f>
        <v>0</v>
      </c>
      <c r="AU241" s="19" t="n">
        <f aca="false">MIN(AM241,MAX(0,AO241-(AN241)))</f>
        <v>0</v>
      </c>
      <c r="AV241" s="19" t="n">
        <f aca="false">MIN(AN241,MAX(0,AO241-(0)))</f>
        <v>0</v>
      </c>
      <c r="AW241" s="19" t="n">
        <f aca="false">AH241-AP241</f>
        <v>0</v>
      </c>
      <c r="AX241" s="19" t="n">
        <f aca="false">AI241-AQ241</f>
        <v>0</v>
      </c>
      <c r="AY241" s="19" t="n">
        <f aca="false">AJ241-AR241</f>
        <v>0</v>
      </c>
      <c r="AZ241" s="19" t="n">
        <f aca="false">AK241-AS241</f>
        <v>0</v>
      </c>
      <c r="BA241" s="19" t="n">
        <f aca="false">AL241-AT241</f>
        <v>0</v>
      </c>
      <c r="BB241" s="19" t="n">
        <f aca="false">AM241-AU241</f>
        <v>0</v>
      </c>
      <c r="BC241" s="19" t="n">
        <f aca="false">AN241-AV241</f>
        <v>6.90078444776873</v>
      </c>
    </row>
    <row r="242" customFormat="false" ht="15" hidden="false" customHeight="false" outlineLevel="0" collapsed="false">
      <c r="B242" s="18" t="n">
        <v>238</v>
      </c>
      <c r="C242" s="18" t="n">
        <f aca="false">RM_TERM-B242+1</f>
        <v>123</v>
      </c>
      <c r="D242" s="19" t="n">
        <f aca="false">K241</f>
        <v>6.90078444776859</v>
      </c>
      <c r="E242" s="19" t="n">
        <f aca="false">D242*(1-(1-RM_CDR)^(1/12))</f>
        <v>0.00577718049984334</v>
      </c>
      <c r="F242" s="19" t="n">
        <f aca="false">D242-E242</f>
        <v>6.89500726726874</v>
      </c>
      <c r="G242" s="19" t="n">
        <f aca="false">IF(F242&gt;0,F242*(RM_WAC/12)/(1-(1+RM_WAC/12)^(-C242)),0)</f>
        <v>0.0801433654446394</v>
      </c>
      <c r="H242" s="19" t="n">
        <f aca="false">F242*RM_WAC/12</f>
        <v>0.0425192114814906</v>
      </c>
      <c r="I242" s="19" t="n">
        <f aca="false">G242-H242+IF(C242&lt;=1,(F242-(G242-H242)-J242),0)</f>
        <v>0.0376241539631488</v>
      </c>
      <c r="J242" s="19" t="n">
        <f aca="false">(F242-(G242-H242))*(1-(1-RM_CPR)^(1/12))</f>
        <v>0.0922451542802716</v>
      </c>
      <c r="K242" s="19" t="n">
        <f aca="false">IF(C242&lt;=1,0,(F242-(G242-H242)-J242))</f>
        <v>6.76513795902532</v>
      </c>
      <c r="L242" s="19" t="n">
        <f aca="false">E242*(1-RM_SEV)</f>
        <v>0.00404402634989034</v>
      </c>
      <c r="M242" s="19" t="n">
        <f aca="false">E242-L242</f>
        <v>0.001733154149953</v>
      </c>
      <c r="N242" s="19" t="n">
        <f aca="false">H242-D242*(RM_SERV+RM_TR)/12</f>
        <v>0.0410240415178074</v>
      </c>
      <c r="O242" s="19" t="n">
        <f aca="false">T242*RM_A1_CP/12+U242*RM_A2_CP/12+V242*RM_A3_CP/12+W242*RM_M1_CP/12+X242*RM_B1_CP/12+Y242*RM_B2_CP/12+Z242*RM_B3_CP/12</f>
        <v>0</v>
      </c>
      <c r="P242" s="19" t="n">
        <f aca="false">MAX(0,N242-O242)</f>
        <v>0.0410240415178074</v>
      </c>
      <c r="Q242" s="19" t="n">
        <f aca="false">MIN(P242,M242)</f>
        <v>0.001733154149953</v>
      </c>
      <c r="R242" s="19" t="n">
        <f aca="false">P242-Q242</f>
        <v>0.0392908873678544</v>
      </c>
      <c r="S242" s="19" t="n">
        <f aca="false">I242+J242+L242+Q242</f>
        <v>0.135646488743264</v>
      </c>
      <c r="T242" s="19" t="n">
        <f aca="false">AW241</f>
        <v>0</v>
      </c>
      <c r="U242" s="19" t="n">
        <f aca="false">AX241</f>
        <v>0</v>
      </c>
      <c r="V242" s="19" t="n">
        <f aca="false">AY241</f>
        <v>0</v>
      </c>
      <c r="W242" s="19" t="n">
        <f aca="false">AZ241</f>
        <v>0</v>
      </c>
      <c r="X242" s="19" t="n">
        <f aca="false">BA241</f>
        <v>0</v>
      </c>
      <c r="Y242" s="19" t="n">
        <f aca="false">BB241</f>
        <v>0</v>
      </c>
      <c r="Z242" s="19" t="n">
        <f aca="false">BC241</f>
        <v>6.90078444776873</v>
      </c>
      <c r="AA242" s="19" t="n">
        <f aca="false">MIN(T242,MAX(0,S242-(0)))</f>
        <v>0</v>
      </c>
      <c r="AB242" s="19" t="n">
        <f aca="false">MIN(U242,MAX(0,S242-(T242)))</f>
        <v>0</v>
      </c>
      <c r="AC242" s="19" t="n">
        <f aca="false">MIN(V242,MAX(0,S242-(T242+U242)))</f>
        <v>0</v>
      </c>
      <c r="AD242" s="19" t="n">
        <f aca="false">MIN(W242,MAX(0,S242-(T242+U242+V242)))</f>
        <v>0</v>
      </c>
      <c r="AE242" s="19" t="n">
        <f aca="false">MIN(X242,MAX(0,S242-(T242+U242+V242+W242)))</f>
        <v>0</v>
      </c>
      <c r="AF242" s="19" t="n">
        <f aca="false">MIN(Y242,MAX(0,S242-(T242+U242+V242+W242+X242)))</f>
        <v>0</v>
      </c>
      <c r="AG242" s="19" t="n">
        <f aca="false">MIN(Z242,MAX(0,S242-(T242+U242+V242+W242+X242+Y242)))</f>
        <v>0.135646488743264</v>
      </c>
      <c r="AH242" s="19" t="n">
        <f aca="false">T242-AA242</f>
        <v>0</v>
      </c>
      <c r="AI242" s="19" t="n">
        <f aca="false">U242-AB242</f>
        <v>0</v>
      </c>
      <c r="AJ242" s="19" t="n">
        <f aca="false">V242-AC242</f>
        <v>0</v>
      </c>
      <c r="AK242" s="19" t="n">
        <f aca="false">W242-AD242</f>
        <v>0</v>
      </c>
      <c r="AL242" s="19" t="n">
        <f aca="false">X242-AE242</f>
        <v>0</v>
      </c>
      <c r="AM242" s="19" t="n">
        <f aca="false">Y242-AF242</f>
        <v>0</v>
      </c>
      <c r="AN242" s="19" t="n">
        <f aca="false">Z242-AG242</f>
        <v>6.76513795902547</v>
      </c>
      <c r="AO242" s="19" t="n">
        <f aca="false">M242-Q242</f>
        <v>0</v>
      </c>
      <c r="AP242" s="19" t="n">
        <f aca="false">MIN(AH242,MAX(0,AO242-(AI242+AJ242+AK242+AL242+AM242+AN242)))</f>
        <v>0</v>
      </c>
      <c r="AQ242" s="19" t="n">
        <f aca="false">MIN(AI242,MAX(0,AO242-(AJ242+AK242+AL242+AM242+AN242)))</f>
        <v>0</v>
      </c>
      <c r="AR242" s="19" t="n">
        <f aca="false">MIN(AJ242,MAX(0,AO242-(AK242+AL242+AM242+AN242)))</f>
        <v>0</v>
      </c>
      <c r="AS242" s="19" t="n">
        <f aca="false">MIN(AK242,MAX(0,AO242-(AL242+AM242+AN242)))</f>
        <v>0</v>
      </c>
      <c r="AT242" s="19" t="n">
        <f aca="false">MIN(AL242,MAX(0,AO242-(AM242+AN242)))</f>
        <v>0</v>
      </c>
      <c r="AU242" s="19" t="n">
        <f aca="false">MIN(AM242,MAX(0,AO242-(AN242)))</f>
        <v>0</v>
      </c>
      <c r="AV242" s="19" t="n">
        <f aca="false">MIN(AN242,MAX(0,AO242-(0)))</f>
        <v>0</v>
      </c>
      <c r="AW242" s="19" t="n">
        <f aca="false">AH242-AP242</f>
        <v>0</v>
      </c>
      <c r="AX242" s="19" t="n">
        <f aca="false">AI242-AQ242</f>
        <v>0</v>
      </c>
      <c r="AY242" s="19" t="n">
        <f aca="false">AJ242-AR242</f>
        <v>0</v>
      </c>
      <c r="AZ242" s="19" t="n">
        <f aca="false">AK242-AS242</f>
        <v>0</v>
      </c>
      <c r="BA242" s="19" t="n">
        <f aca="false">AL242-AT242</f>
        <v>0</v>
      </c>
      <c r="BB242" s="19" t="n">
        <f aca="false">AM242-AU242</f>
        <v>0</v>
      </c>
      <c r="BC242" s="19" t="n">
        <f aca="false">AN242-AV242</f>
        <v>6.76513795902547</v>
      </c>
    </row>
    <row r="243" customFormat="false" ht="15" hidden="false" customHeight="false" outlineLevel="0" collapsed="false">
      <c r="B243" s="18" t="n">
        <v>239</v>
      </c>
      <c r="C243" s="18" t="n">
        <f aca="false">RM_TERM-B243+1</f>
        <v>122</v>
      </c>
      <c r="D243" s="19" t="n">
        <f aca="false">K242</f>
        <v>6.76513795902532</v>
      </c>
      <c r="E243" s="19" t="n">
        <f aca="false">D243*(1-(1-RM_CDR)^(1/12))</f>
        <v>0.00566362033062327</v>
      </c>
      <c r="F243" s="19" t="n">
        <f aca="false">D243-E243</f>
        <v>6.7594743386947</v>
      </c>
      <c r="G243" s="19" t="n">
        <f aca="false">IF(F243&gt;0,F243*(RM_WAC/12)/(1-(1+RM_WAC/12)^(-C243)),0)</f>
        <v>0.0789990894760629</v>
      </c>
      <c r="H243" s="19" t="n">
        <f aca="false">F243*RM_WAC/12</f>
        <v>0.0416834250886173</v>
      </c>
      <c r="I243" s="19" t="n">
        <f aca="false">G243-H243+IF(C243&lt;=1,(F243-(G243-H243)-J243),0)</f>
        <v>0.0373156643874456</v>
      </c>
      <c r="J243" s="19" t="n">
        <f aca="false">(F243-(G243-H243))*(1-(1-RM_CPR)^(1/12))</f>
        <v>0.0904261222921562</v>
      </c>
      <c r="K243" s="19" t="n">
        <f aca="false">IF(C243&lt;=1,0,(F243-(G243-H243)-J243))</f>
        <v>6.6317325520151</v>
      </c>
      <c r="L243" s="19" t="n">
        <f aca="false">E243*(1-RM_SEV)</f>
        <v>0.00396453423143629</v>
      </c>
      <c r="M243" s="19" t="n">
        <f aca="false">E243-L243</f>
        <v>0.00169908609918698</v>
      </c>
      <c r="N243" s="19" t="n">
        <f aca="false">H243-D243*(RM_SERV+RM_TR)/12</f>
        <v>0.0402176451974952</v>
      </c>
      <c r="O243" s="19" t="n">
        <f aca="false">T243*RM_A1_CP/12+U243*RM_A2_CP/12+V243*RM_A3_CP/12+W243*RM_M1_CP/12+X243*RM_B1_CP/12+Y243*RM_B2_CP/12+Z243*RM_B3_CP/12</f>
        <v>0</v>
      </c>
      <c r="P243" s="19" t="n">
        <f aca="false">MAX(0,N243-O243)</f>
        <v>0.0402176451974952</v>
      </c>
      <c r="Q243" s="19" t="n">
        <f aca="false">MIN(P243,M243)</f>
        <v>0.00169908609918698</v>
      </c>
      <c r="R243" s="19" t="n">
        <f aca="false">P243-Q243</f>
        <v>0.0385185590983082</v>
      </c>
      <c r="S243" s="19" t="n">
        <f aca="false">I243+J243+L243+Q243</f>
        <v>0.133405407010225</v>
      </c>
      <c r="T243" s="19" t="n">
        <f aca="false">AW242</f>
        <v>0</v>
      </c>
      <c r="U243" s="19" t="n">
        <f aca="false">AX242</f>
        <v>0</v>
      </c>
      <c r="V243" s="19" t="n">
        <f aca="false">AY242</f>
        <v>0</v>
      </c>
      <c r="W243" s="19" t="n">
        <f aca="false">AZ242</f>
        <v>0</v>
      </c>
      <c r="X243" s="19" t="n">
        <f aca="false">BA242</f>
        <v>0</v>
      </c>
      <c r="Y243" s="19" t="n">
        <f aca="false">BB242</f>
        <v>0</v>
      </c>
      <c r="Z243" s="19" t="n">
        <f aca="false">BC242</f>
        <v>6.76513795902547</v>
      </c>
      <c r="AA243" s="19" t="n">
        <f aca="false">MIN(T243,MAX(0,S243-(0)))</f>
        <v>0</v>
      </c>
      <c r="AB243" s="19" t="n">
        <f aca="false">MIN(U243,MAX(0,S243-(T243)))</f>
        <v>0</v>
      </c>
      <c r="AC243" s="19" t="n">
        <f aca="false">MIN(V243,MAX(0,S243-(T243+U243)))</f>
        <v>0</v>
      </c>
      <c r="AD243" s="19" t="n">
        <f aca="false">MIN(W243,MAX(0,S243-(T243+U243+V243)))</f>
        <v>0</v>
      </c>
      <c r="AE243" s="19" t="n">
        <f aca="false">MIN(X243,MAX(0,S243-(T243+U243+V243+W243)))</f>
        <v>0</v>
      </c>
      <c r="AF243" s="19" t="n">
        <f aca="false">MIN(Y243,MAX(0,S243-(T243+U243+V243+W243+X243)))</f>
        <v>0</v>
      </c>
      <c r="AG243" s="19" t="n">
        <f aca="false">MIN(Z243,MAX(0,S243-(T243+U243+V243+W243+X243+Y243)))</f>
        <v>0.133405407010225</v>
      </c>
      <c r="AH243" s="19" t="n">
        <f aca="false">T243-AA243</f>
        <v>0</v>
      </c>
      <c r="AI243" s="19" t="n">
        <f aca="false">U243-AB243</f>
        <v>0</v>
      </c>
      <c r="AJ243" s="19" t="n">
        <f aca="false">V243-AC243</f>
        <v>0</v>
      </c>
      <c r="AK243" s="19" t="n">
        <f aca="false">W243-AD243</f>
        <v>0</v>
      </c>
      <c r="AL243" s="19" t="n">
        <f aca="false">X243-AE243</f>
        <v>0</v>
      </c>
      <c r="AM243" s="19" t="n">
        <f aca="false">Y243-AF243</f>
        <v>0</v>
      </c>
      <c r="AN243" s="19" t="n">
        <f aca="false">Z243-AG243</f>
        <v>6.63173255201524</v>
      </c>
      <c r="AO243" s="19" t="n">
        <f aca="false">M243-Q243</f>
        <v>0</v>
      </c>
      <c r="AP243" s="19" t="n">
        <f aca="false">MIN(AH243,MAX(0,AO243-(AI243+AJ243+AK243+AL243+AM243+AN243)))</f>
        <v>0</v>
      </c>
      <c r="AQ243" s="19" t="n">
        <f aca="false">MIN(AI243,MAX(0,AO243-(AJ243+AK243+AL243+AM243+AN243)))</f>
        <v>0</v>
      </c>
      <c r="AR243" s="19" t="n">
        <f aca="false">MIN(AJ243,MAX(0,AO243-(AK243+AL243+AM243+AN243)))</f>
        <v>0</v>
      </c>
      <c r="AS243" s="19" t="n">
        <f aca="false">MIN(AK243,MAX(0,AO243-(AL243+AM243+AN243)))</f>
        <v>0</v>
      </c>
      <c r="AT243" s="19" t="n">
        <f aca="false">MIN(AL243,MAX(0,AO243-(AM243+AN243)))</f>
        <v>0</v>
      </c>
      <c r="AU243" s="19" t="n">
        <f aca="false">MIN(AM243,MAX(0,AO243-(AN243)))</f>
        <v>0</v>
      </c>
      <c r="AV243" s="19" t="n">
        <f aca="false">MIN(AN243,MAX(0,AO243-(0)))</f>
        <v>0</v>
      </c>
      <c r="AW243" s="19" t="n">
        <f aca="false">AH243-AP243</f>
        <v>0</v>
      </c>
      <c r="AX243" s="19" t="n">
        <f aca="false">AI243-AQ243</f>
        <v>0</v>
      </c>
      <c r="AY243" s="19" t="n">
        <f aca="false">AJ243-AR243</f>
        <v>0</v>
      </c>
      <c r="AZ243" s="19" t="n">
        <f aca="false">AK243-AS243</f>
        <v>0</v>
      </c>
      <c r="BA243" s="19" t="n">
        <f aca="false">AL243-AT243</f>
        <v>0</v>
      </c>
      <c r="BB243" s="19" t="n">
        <f aca="false">AM243-AU243</f>
        <v>0</v>
      </c>
      <c r="BC243" s="19" t="n">
        <f aca="false">AN243-AV243</f>
        <v>6.63173255201524</v>
      </c>
    </row>
    <row r="244" customFormat="false" ht="15" hidden="false" customHeight="false" outlineLevel="0" collapsed="false">
      <c r="B244" s="18" t="n">
        <v>240</v>
      </c>
      <c r="C244" s="18" t="n">
        <f aca="false">RM_TERM-B244+1</f>
        <v>121</v>
      </c>
      <c r="D244" s="19" t="n">
        <f aca="false">K243</f>
        <v>6.6317325520151</v>
      </c>
      <c r="E244" s="19" t="n">
        <f aca="false">D244*(1-(1-RM_CDR)^(1/12))</f>
        <v>0.00555193634429004</v>
      </c>
      <c r="F244" s="19" t="n">
        <f aca="false">D244-E244</f>
        <v>6.62618061567081</v>
      </c>
      <c r="G244" s="19" t="n">
        <f aca="false">IF(F244&gt;0,F244*(RM_WAC/12)/(1-(1+RM_WAC/12)^(-C244)),0)</f>
        <v>0.077871151322663</v>
      </c>
      <c r="H244" s="19" t="n">
        <f aca="false">F244*RM_WAC/12</f>
        <v>0.04086144712997</v>
      </c>
      <c r="I244" s="19" t="n">
        <f aca="false">G244-H244+IF(C244&lt;=1,(F244-(G244-H244)-J244),0)</f>
        <v>0.037009704192693</v>
      </c>
      <c r="J244" s="19" t="n">
        <f aca="false">(F244-(G244-H244))*(1-(1-RM_CPR)^(1/12))</f>
        <v>0.0886371779533516</v>
      </c>
      <c r="K244" s="19" t="n">
        <f aca="false">IF(C244&lt;=1,0,(F244-(G244-H244)-J244))</f>
        <v>6.50053373352476</v>
      </c>
      <c r="L244" s="19" t="n">
        <f aca="false">E244*(1-RM_SEV)</f>
        <v>0.00388635544100303</v>
      </c>
      <c r="M244" s="19" t="n">
        <f aca="false">E244-L244</f>
        <v>0.00166558090328701</v>
      </c>
      <c r="N244" s="19" t="n">
        <f aca="false">H244-D244*(RM_SERV+RM_TR)/12</f>
        <v>0.0394245717437</v>
      </c>
      <c r="O244" s="19" t="n">
        <f aca="false">T244*RM_A1_CP/12+U244*RM_A2_CP/12+V244*RM_A3_CP/12+W244*RM_M1_CP/12+X244*RM_B1_CP/12+Y244*RM_B2_CP/12+Z244*RM_B3_CP/12</f>
        <v>0</v>
      </c>
      <c r="P244" s="19" t="n">
        <f aca="false">MAX(0,N244-O244)</f>
        <v>0.0394245717437</v>
      </c>
      <c r="Q244" s="19" t="n">
        <f aca="false">MIN(P244,M244)</f>
        <v>0.00166558090328701</v>
      </c>
      <c r="R244" s="19" t="n">
        <f aca="false">P244-Q244</f>
        <v>0.037758990840413</v>
      </c>
      <c r="S244" s="19" t="n">
        <f aca="false">I244+J244+L244+Q244</f>
        <v>0.131198818490335</v>
      </c>
      <c r="T244" s="19" t="n">
        <f aca="false">AW243</f>
        <v>0</v>
      </c>
      <c r="U244" s="19" t="n">
        <f aca="false">AX243</f>
        <v>0</v>
      </c>
      <c r="V244" s="19" t="n">
        <f aca="false">AY243</f>
        <v>0</v>
      </c>
      <c r="W244" s="19" t="n">
        <f aca="false">AZ243</f>
        <v>0</v>
      </c>
      <c r="X244" s="19" t="n">
        <f aca="false">BA243</f>
        <v>0</v>
      </c>
      <c r="Y244" s="19" t="n">
        <f aca="false">BB243</f>
        <v>0</v>
      </c>
      <c r="Z244" s="19" t="n">
        <f aca="false">BC243</f>
        <v>6.63173255201524</v>
      </c>
      <c r="AA244" s="19" t="n">
        <f aca="false">MIN(T244,MAX(0,S244-(0)))</f>
        <v>0</v>
      </c>
      <c r="AB244" s="19" t="n">
        <f aca="false">MIN(U244,MAX(0,S244-(T244)))</f>
        <v>0</v>
      </c>
      <c r="AC244" s="19" t="n">
        <f aca="false">MIN(V244,MAX(0,S244-(T244+U244)))</f>
        <v>0</v>
      </c>
      <c r="AD244" s="19" t="n">
        <f aca="false">MIN(W244,MAX(0,S244-(T244+U244+V244)))</f>
        <v>0</v>
      </c>
      <c r="AE244" s="19" t="n">
        <f aca="false">MIN(X244,MAX(0,S244-(T244+U244+V244+W244)))</f>
        <v>0</v>
      </c>
      <c r="AF244" s="19" t="n">
        <f aca="false">MIN(Y244,MAX(0,S244-(T244+U244+V244+W244+X244)))</f>
        <v>0</v>
      </c>
      <c r="AG244" s="19" t="n">
        <f aca="false">MIN(Z244,MAX(0,S244-(T244+U244+V244+W244+X244+Y244)))</f>
        <v>0.131198818490335</v>
      </c>
      <c r="AH244" s="19" t="n">
        <f aca="false">T244-AA244</f>
        <v>0</v>
      </c>
      <c r="AI244" s="19" t="n">
        <f aca="false">U244-AB244</f>
        <v>0</v>
      </c>
      <c r="AJ244" s="19" t="n">
        <f aca="false">V244-AC244</f>
        <v>0</v>
      </c>
      <c r="AK244" s="19" t="n">
        <f aca="false">W244-AD244</f>
        <v>0</v>
      </c>
      <c r="AL244" s="19" t="n">
        <f aca="false">X244-AE244</f>
        <v>0</v>
      </c>
      <c r="AM244" s="19" t="n">
        <f aca="false">Y244-AF244</f>
        <v>0</v>
      </c>
      <c r="AN244" s="19" t="n">
        <f aca="false">Z244-AG244</f>
        <v>6.50053373352491</v>
      </c>
      <c r="AO244" s="19" t="n">
        <f aca="false">M244-Q244</f>
        <v>0</v>
      </c>
      <c r="AP244" s="19" t="n">
        <f aca="false">MIN(AH244,MAX(0,AO244-(AI244+AJ244+AK244+AL244+AM244+AN244)))</f>
        <v>0</v>
      </c>
      <c r="AQ244" s="19" t="n">
        <f aca="false">MIN(AI244,MAX(0,AO244-(AJ244+AK244+AL244+AM244+AN244)))</f>
        <v>0</v>
      </c>
      <c r="AR244" s="19" t="n">
        <f aca="false">MIN(AJ244,MAX(0,AO244-(AK244+AL244+AM244+AN244)))</f>
        <v>0</v>
      </c>
      <c r="AS244" s="19" t="n">
        <f aca="false">MIN(AK244,MAX(0,AO244-(AL244+AM244+AN244)))</f>
        <v>0</v>
      </c>
      <c r="AT244" s="19" t="n">
        <f aca="false">MIN(AL244,MAX(0,AO244-(AM244+AN244)))</f>
        <v>0</v>
      </c>
      <c r="AU244" s="19" t="n">
        <f aca="false">MIN(AM244,MAX(0,AO244-(AN244)))</f>
        <v>0</v>
      </c>
      <c r="AV244" s="19" t="n">
        <f aca="false">MIN(AN244,MAX(0,AO244-(0)))</f>
        <v>0</v>
      </c>
      <c r="AW244" s="19" t="n">
        <f aca="false">AH244-AP244</f>
        <v>0</v>
      </c>
      <c r="AX244" s="19" t="n">
        <f aca="false">AI244-AQ244</f>
        <v>0</v>
      </c>
      <c r="AY244" s="19" t="n">
        <f aca="false">AJ244-AR244</f>
        <v>0</v>
      </c>
      <c r="AZ244" s="19" t="n">
        <f aca="false">AK244-AS244</f>
        <v>0</v>
      </c>
      <c r="BA244" s="19" t="n">
        <f aca="false">AL244-AT244</f>
        <v>0</v>
      </c>
      <c r="BB244" s="19" t="n">
        <f aca="false">AM244-AU244</f>
        <v>0</v>
      </c>
      <c r="BC244" s="19" t="n">
        <f aca="false">AN244-AV244</f>
        <v>6.50053373352491</v>
      </c>
    </row>
    <row r="245" customFormat="false" ht="15" hidden="false" customHeight="false" outlineLevel="0" collapsed="false">
      <c r="B245" s="18" t="n">
        <v>241</v>
      </c>
      <c r="C245" s="18" t="n">
        <f aca="false">RM_TERM-B245+1</f>
        <v>120</v>
      </c>
      <c r="D245" s="19" t="n">
        <f aca="false">K244</f>
        <v>6.50053373352476</v>
      </c>
      <c r="E245" s="19" t="n">
        <f aca="false">D245*(1-(1-RM_CDR)^(1/12))</f>
        <v>0.00544209966390656</v>
      </c>
      <c r="F245" s="19" t="n">
        <f aca="false">D245-E245</f>
        <v>6.49509163386086</v>
      </c>
      <c r="G245" s="19" t="n">
        <f aca="false">IF(F245&gt;0,F245*(RM_WAC/12)/(1-(1+RM_WAC/12)^(-C245)),0)</f>
        <v>0.0767593177153576</v>
      </c>
      <c r="H245" s="19" t="n">
        <f aca="false">F245*RM_WAC/12</f>
        <v>0.0400530650754753</v>
      </c>
      <c r="I245" s="19" t="n">
        <f aca="false">G245-H245+IF(C245&lt;=1,(F245-(G245-H245)-J245),0)</f>
        <v>0.0367062526398823</v>
      </c>
      <c r="J245" s="19" t="n">
        <f aca="false">(F245-(G245-H245))*(1-(1-RM_CPR)^(1/12))</f>
        <v>0.0868778579304134</v>
      </c>
      <c r="K245" s="19" t="n">
        <f aca="false">IF(C245&lt;=1,0,(F245-(G245-H245)-J245))</f>
        <v>6.37150752329056</v>
      </c>
      <c r="L245" s="19" t="n">
        <f aca="false">E245*(1-RM_SEV)</f>
        <v>0.00380946976473459</v>
      </c>
      <c r="M245" s="19" t="n">
        <f aca="false">E245-L245</f>
        <v>0.00163262989917197</v>
      </c>
      <c r="N245" s="19" t="n">
        <f aca="false">H245-D245*(RM_SERV+RM_TR)/12</f>
        <v>0.0386446160998783</v>
      </c>
      <c r="O245" s="19" t="n">
        <f aca="false">T245*RM_A1_CP/12+U245*RM_A2_CP/12+V245*RM_A3_CP/12+W245*RM_M1_CP/12+X245*RM_B1_CP/12+Y245*RM_B2_CP/12+Z245*RM_B3_CP/12</f>
        <v>0</v>
      </c>
      <c r="P245" s="19" t="n">
        <f aca="false">MAX(0,N245-O245)</f>
        <v>0.0386446160998783</v>
      </c>
      <c r="Q245" s="19" t="n">
        <f aca="false">MIN(P245,M245)</f>
        <v>0.00163262989917197</v>
      </c>
      <c r="R245" s="19" t="n">
        <f aca="false">P245-Q245</f>
        <v>0.0370119862007063</v>
      </c>
      <c r="S245" s="19" t="n">
        <f aca="false">I245+J245+L245+Q245</f>
        <v>0.129026210234202</v>
      </c>
      <c r="T245" s="19" t="n">
        <f aca="false">AW244</f>
        <v>0</v>
      </c>
      <c r="U245" s="19" t="n">
        <f aca="false">AX244</f>
        <v>0</v>
      </c>
      <c r="V245" s="19" t="n">
        <f aca="false">AY244</f>
        <v>0</v>
      </c>
      <c r="W245" s="19" t="n">
        <f aca="false">AZ244</f>
        <v>0</v>
      </c>
      <c r="X245" s="19" t="n">
        <f aca="false">BA244</f>
        <v>0</v>
      </c>
      <c r="Y245" s="19" t="n">
        <f aca="false">BB244</f>
        <v>0</v>
      </c>
      <c r="Z245" s="19" t="n">
        <f aca="false">BC244</f>
        <v>6.50053373352491</v>
      </c>
      <c r="AA245" s="19" t="n">
        <f aca="false">MIN(T245,MAX(0,S245-(0)))</f>
        <v>0</v>
      </c>
      <c r="AB245" s="19" t="n">
        <f aca="false">MIN(U245,MAX(0,S245-(T245)))</f>
        <v>0</v>
      </c>
      <c r="AC245" s="19" t="n">
        <f aca="false">MIN(V245,MAX(0,S245-(T245+U245)))</f>
        <v>0</v>
      </c>
      <c r="AD245" s="19" t="n">
        <f aca="false">MIN(W245,MAX(0,S245-(T245+U245+V245)))</f>
        <v>0</v>
      </c>
      <c r="AE245" s="19" t="n">
        <f aca="false">MIN(X245,MAX(0,S245-(T245+U245+V245+W245)))</f>
        <v>0</v>
      </c>
      <c r="AF245" s="19" t="n">
        <f aca="false">MIN(Y245,MAX(0,S245-(T245+U245+V245+W245+X245)))</f>
        <v>0</v>
      </c>
      <c r="AG245" s="19" t="n">
        <f aca="false">MIN(Z245,MAX(0,S245-(T245+U245+V245+W245+X245+Y245)))</f>
        <v>0.129026210234202</v>
      </c>
      <c r="AH245" s="19" t="n">
        <f aca="false">T245-AA245</f>
        <v>0</v>
      </c>
      <c r="AI245" s="19" t="n">
        <f aca="false">U245-AB245</f>
        <v>0</v>
      </c>
      <c r="AJ245" s="19" t="n">
        <f aca="false">V245-AC245</f>
        <v>0</v>
      </c>
      <c r="AK245" s="19" t="n">
        <f aca="false">W245-AD245</f>
        <v>0</v>
      </c>
      <c r="AL245" s="19" t="n">
        <f aca="false">X245-AE245</f>
        <v>0</v>
      </c>
      <c r="AM245" s="19" t="n">
        <f aca="false">Y245-AF245</f>
        <v>0</v>
      </c>
      <c r="AN245" s="19" t="n">
        <f aca="false">Z245-AG245</f>
        <v>6.37150752329071</v>
      </c>
      <c r="AO245" s="19" t="n">
        <f aca="false">M245-Q245</f>
        <v>0</v>
      </c>
      <c r="AP245" s="19" t="n">
        <f aca="false">MIN(AH245,MAX(0,AO245-(AI245+AJ245+AK245+AL245+AM245+AN245)))</f>
        <v>0</v>
      </c>
      <c r="AQ245" s="19" t="n">
        <f aca="false">MIN(AI245,MAX(0,AO245-(AJ245+AK245+AL245+AM245+AN245)))</f>
        <v>0</v>
      </c>
      <c r="AR245" s="19" t="n">
        <f aca="false">MIN(AJ245,MAX(0,AO245-(AK245+AL245+AM245+AN245)))</f>
        <v>0</v>
      </c>
      <c r="AS245" s="19" t="n">
        <f aca="false">MIN(AK245,MAX(0,AO245-(AL245+AM245+AN245)))</f>
        <v>0</v>
      </c>
      <c r="AT245" s="19" t="n">
        <f aca="false">MIN(AL245,MAX(0,AO245-(AM245+AN245)))</f>
        <v>0</v>
      </c>
      <c r="AU245" s="19" t="n">
        <f aca="false">MIN(AM245,MAX(0,AO245-(AN245)))</f>
        <v>0</v>
      </c>
      <c r="AV245" s="19" t="n">
        <f aca="false">MIN(AN245,MAX(0,AO245-(0)))</f>
        <v>0</v>
      </c>
      <c r="AW245" s="19" t="n">
        <f aca="false">AH245-AP245</f>
        <v>0</v>
      </c>
      <c r="AX245" s="19" t="n">
        <f aca="false">AI245-AQ245</f>
        <v>0</v>
      </c>
      <c r="AY245" s="19" t="n">
        <f aca="false">AJ245-AR245</f>
        <v>0</v>
      </c>
      <c r="AZ245" s="19" t="n">
        <f aca="false">AK245-AS245</f>
        <v>0</v>
      </c>
      <c r="BA245" s="19" t="n">
        <f aca="false">AL245-AT245</f>
        <v>0</v>
      </c>
      <c r="BB245" s="19" t="n">
        <f aca="false">AM245-AU245</f>
        <v>0</v>
      </c>
      <c r="BC245" s="19" t="n">
        <f aca="false">AN245-AV245</f>
        <v>6.37150752329071</v>
      </c>
    </row>
    <row r="246" customFormat="false" ht="15" hidden="false" customHeight="false" outlineLevel="0" collapsed="false">
      <c r="B246" s="18" t="n">
        <v>242</v>
      </c>
      <c r="C246" s="18" t="n">
        <f aca="false">RM_TERM-B246+1</f>
        <v>119</v>
      </c>
      <c r="D246" s="19" t="n">
        <f aca="false">K245</f>
        <v>6.37150752329056</v>
      </c>
      <c r="E246" s="19" t="n">
        <f aca="false">D246*(1-(1-RM_CDR)^(1/12))</f>
        <v>0.00533408184196536</v>
      </c>
      <c r="F246" s="19" t="n">
        <f aca="false">D246-E246</f>
        <v>6.3661734414486</v>
      </c>
      <c r="G246" s="19" t="n">
        <f aca="false">IF(F246&gt;0,F246*(RM_WAC/12)/(1-(1+RM_WAC/12)^(-C246)),0)</f>
        <v>0.0756633587156487</v>
      </c>
      <c r="H246" s="19" t="n">
        <f aca="false">F246*RM_WAC/12</f>
        <v>0.0392580695555997</v>
      </c>
      <c r="I246" s="19" t="n">
        <f aca="false">G246-H246+IF(C246&lt;=1,(F246-(G246-H246)-J246),0)</f>
        <v>0.036405289160049</v>
      </c>
      <c r="J246" s="19" t="n">
        <f aca="false">(F246-(G246-H246))*(1-(1-RM_CPR)^(1/12))</f>
        <v>0.0851477057820009</v>
      </c>
      <c r="K246" s="19" t="n">
        <f aca="false">IF(C246&lt;=1,0,(F246-(G246-H246)-J246))</f>
        <v>6.24462044650655</v>
      </c>
      <c r="L246" s="19" t="n">
        <f aca="false">E246*(1-RM_SEV)</f>
        <v>0.00373385728937575</v>
      </c>
      <c r="M246" s="19" t="n">
        <f aca="false">E246-L246</f>
        <v>0.00160022455258961</v>
      </c>
      <c r="N246" s="19" t="n">
        <f aca="false">H246-D246*(RM_SERV+RM_TR)/12</f>
        <v>0.0378775762588867</v>
      </c>
      <c r="O246" s="19" t="n">
        <f aca="false">T246*RM_A1_CP/12+U246*RM_A2_CP/12+V246*RM_A3_CP/12+W246*RM_M1_CP/12+X246*RM_B1_CP/12+Y246*RM_B2_CP/12+Z246*RM_B3_CP/12</f>
        <v>0</v>
      </c>
      <c r="P246" s="19" t="n">
        <f aca="false">MAX(0,N246-O246)</f>
        <v>0.0378775762588867</v>
      </c>
      <c r="Q246" s="19" t="n">
        <f aca="false">MIN(P246,M246)</f>
        <v>0.00160022455258961</v>
      </c>
      <c r="R246" s="19" t="n">
        <f aca="false">P246-Q246</f>
        <v>0.0362773517062971</v>
      </c>
      <c r="S246" s="19" t="n">
        <f aca="false">I246+J246+L246+Q246</f>
        <v>0.126887076784015</v>
      </c>
      <c r="T246" s="19" t="n">
        <f aca="false">AW245</f>
        <v>0</v>
      </c>
      <c r="U246" s="19" t="n">
        <f aca="false">AX245</f>
        <v>0</v>
      </c>
      <c r="V246" s="19" t="n">
        <f aca="false">AY245</f>
        <v>0</v>
      </c>
      <c r="W246" s="19" t="n">
        <f aca="false">AZ245</f>
        <v>0</v>
      </c>
      <c r="X246" s="19" t="n">
        <f aca="false">BA245</f>
        <v>0</v>
      </c>
      <c r="Y246" s="19" t="n">
        <f aca="false">BB245</f>
        <v>0</v>
      </c>
      <c r="Z246" s="19" t="n">
        <f aca="false">BC245</f>
        <v>6.37150752329071</v>
      </c>
      <c r="AA246" s="19" t="n">
        <f aca="false">MIN(T246,MAX(0,S246-(0)))</f>
        <v>0</v>
      </c>
      <c r="AB246" s="19" t="n">
        <f aca="false">MIN(U246,MAX(0,S246-(T246)))</f>
        <v>0</v>
      </c>
      <c r="AC246" s="19" t="n">
        <f aca="false">MIN(V246,MAX(0,S246-(T246+U246)))</f>
        <v>0</v>
      </c>
      <c r="AD246" s="19" t="n">
        <f aca="false">MIN(W246,MAX(0,S246-(T246+U246+V246)))</f>
        <v>0</v>
      </c>
      <c r="AE246" s="19" t="n">
        <f aca="false">MIN(X246,MAX(0,S246-(T246+U246+V246+W246)))</f>
        <v>0</v>
      </c>
      <c r="AF246" s="19" t="n">
        <f aca="false">MIN(Y246,MAX(0,S246-(T246+U246+V246+W246+X246)))</f>
        <v>0</v>
      </c>
      <c r="AG246" s="19" t="n">
        <f aca="false">MIN(Z246,MAX(0,S246-(T246+U246+V246+W246+X246+Y246)))</f>
        <v>0.126887076784015</v>
      </c>
      <c r="AH246" s="19" t="n">
        <f aca="false">T246-AA246</f>
        <v>0</v>
      </c>
      <c r="AI246" s="19" t="n">
        <f aca="false">U246-AB246</f>
        <v>0</v>
      </c>
      <c r="AJ246" s="19" t="n">
        <f aca="false">V246-AC246</f>
        <v>0</v>
      </c>
      <c r="AK246" s="19" t="n">
        <f aca="false">W246-AD246</f>
        <v>0</v>
      </c>
      <c r="AL246" s="19" t="n">
        <f aca="false">X246-AE246</f>
        <v>0</v>
      </c>
      <c r="AM246" s="19" t="n">
        <f aca="false">Y246-AF246</f>
        <v>0</v>
      </c>
      <c r="AN246" s="19" t="n">
        <f aca="false">Z246-AG246</f>
        <v>6.24462044650669</v>
      </c>
      <c r="AO246" s="19" t="n">
        <f aca="false">M246-Q246</f>
        <v>0</v>
      </c>
      <c r="AP246" s="19" t="n">
        <f aca="false">MIN(AH246,MAX(0,AO246-(AI246+AJ246+AK246+AL246+AM246+AN246)))</f>
        <v>0</v>
      </c>
      <c r="AQ246" s="19" t="n">
        <f aca="false">MIN(AI246,MAX(0,AO246-(AJ246+AK246+AL246+AM246+AN246)))</f>
        <v>0</v>
      </c>
      <c r="AR246" s="19" t="n">
        <f aca="false">MIN(AJ246,MAX(0,AO246-(AK246+AL246+AM246+AN246)))</f>
        <v>0</v>
      </c>
      <c r="AS246" s="19" t="n">
        <f aca="false">MIN(AK246,MAX(0,AO246-(AL246+AM246+AN246)))</f>
        <v>0</v>
      </c>
      <c r="AT246" s="19" t="n">
        <f aca="false">MIN(AL246,MAX(0,AO246-(AM246+AN246)))</f>
        <v>0</v>
      </c>
      <c r="AU246" s="19" t="n">
        <f aca="false">MIN(AM246,MAX(0,AO246-(AN246)))</f>
        <v>0</v>
      </c>
      <c r="AV246" s="19" t="n">
        <f aca="false">MIN(AN246,MAX(0,AO246-(0)))</f>
        <v>0</v>
      </c>
      <c r="AW246" s="19" t="n">
        <f aca="false">AH246-AP246</f>
        <v>0</v>
      </c>
      <c r="AX246" s="19" t="n">
        <f aca="false">AI246-AQ246</f>
        <v>0</v>
      </c>
      <c r="AY246" s="19" t="n">
        <f aca="false">AJ246-AR246</f>
        <v>0</v>
      </c>
      <c r="AZ246" s="19" t="n">
        <f aca="false">AK246-AS246</f>
        <v>0</v>
      </c>
      <c r="BA246" s="19" t="n">
        <f aca="false">AL246-AT246</f>
        <v>0</v>
      </c>
      <c r="BB246" s="19" t="n">
        <f aca="false">AM246-AU246</f>
        <v>0</v>
      </c>
      <c r="BC246" s="19" t="n">
        <f aca="false">AN246-AV246</f>
        <v>6.24462044650669</v>
      </c>
    </row>
    <row r="247" customFormat="false" ht="15" hidden="false" customHeight="false" outlineLevel="0" collapsed="false">
      <c r="B247" s="18" t="n">
        <v>243</v>
      </c>
      <c r="C247" s="18" t="n">
        <f aca="false">RM_TERM-B247+1</f>
        <v>118</v>
      </c>
      <c r="D247" s="19" t="n">
        <f aca="false">K246</f>
        <v>6.24462044650655</v>
      </c>
      <c r="E247" s="19" t="n">
        <f aca="false">D247*(1-(1-RM_CDR)^(1/12))</f>
        <v>0.00522785485411678</v>
      </c>
      <c r="F247" s="19" t="n">
        <f aca="false">D247-E247</f>
        <v>6.23939259165243</v>
      </c>
      <c r="G247" s="19" t="n">
        <f aca="false">IF(F247&gt;0,F247*(RM_WAC/12)/(1-(1+RM_WAC/12)^(-C247)),0)</f>
        <v>0.0745830476680685</v>
      </c>
      <c r="H247" s="19" t="n">
        <f aca="false">F247*RM_WAC/12</f>
        <v>0.03847625431519</v>
      </c>
      <c r="I247" s="19" t="n">
        <f aca="false">G247-H247+IF(C247&lt;=1,(F247-(G247-H247)-J247),0)</f>
        <v>0.0361067933528786</v>
      </c>
      <c r="J247" s="19" t="n">
        <f aca="false">(F247-(G247-H247))*(1-(1-RM_CPR)^(1/12))</f>
        <v>0.0834462718582045</v>
      </c>
      <c r="K247" s="19" t="n">
        <f aca="false">IF(C247&lt;=1,0,(F247-(G247-H247)-J247))</f>
        <v>6.11983952644135</v>
      </c>
      <c r="L247" s="19" t="n">
        <f aca="false">E247*(1-RM_SEV)</f>
        <v>0.00365949839788175</v>
      </c>
      <c r="M247" s="19" t="n">
        <f aca="false">E247-L247</f>
        <v>0.00156835645623504</v>
      </c>
      <c r="N247" s="19" t="n">
        <f aca="false">H247-D247*(RM_SERV+RM_TR)/12</f>
        <v>0.0371232532184469</v>
      </c>
      <c r="O247" s="19" t="n">
        <f aca="false">T247*RM_A1_CP/12+U247*RM_A2_CP/12+V247*RM_A3_CP/12+W247*RM_M1_CP/12+X247*RM_B1_CP/12+Y247*RM_B2_CP/12+Z247*RM_B3_CP/12</f>
        <v>0</v>
      </c>
      <c r="P247" s="19" t="n">
        <f aca="false">MAX(0,N247-O247)</f>
        <v>0.0371232532184469</v>
      </c>
      <c r="Q247" s="19" t="n">
        <f aca="false">MIN(P247,M247)</f>
        <v>0.00156835645623504</v>
      </c>
      <c r="R247" s="19" t="n">
        <f aca="false">P247-Q247</f>
        <v>0.0355548967622119</v>
      </c>
      <c r="S247" s="19" t="n">
        <f aca="false">I247+J247+L247+Q247</f>
        <v>0.1247809200652</v>
      </c>
      <c r="T247" s="19" t="n">
        <f aca="false">AW246</f>
        <v>0</v>
      </c>
      <c r="U247" s="19" t="n">
        <f aca="false">AX246</f>
        <v>0</v>
      </c>
      <c r="V247" s="19" t="n">
        <f aca="false">AY246</f>
        <v>0</v>
      </c>
      <c r="W247" s="19" t="n">
        <f aca="false">AZ246</f>
        <v>0</v>
      </c>
      <c r="X247" s="19" t="n">
        <f aca="false">BA246</f>
        <v>0</v>
      </c>
      <c r="Y247" s="19" t="n">
        <f aca="false">BB246</f>
        <v>0</v>
      </c>
      <c r="Z247" s="19" t="n">
        <f aca="false">BC246</f>
        <v>6.24462044650669</v>
      </c>
      <c r="AA247" s="19" t="n">
        <f aca="false">MIN(T247,MAX(0,S247-(0)))</f>
        <v>0</v>
      </c>
      <c r="AB247" s="19" t="n">
        <f aca="false">MIN(U247,MAX(0,S247-(T247)))</f>
        <v>0</v>
      </c>
      <c r="AC247" s="19" t="n">
        <f aca="false">MIN(V247,MAX(0,S247-(T247+U247)))</f>
        <v>0</v>
      </c>
      <c r="AD247" s="19" t="n">
        <f aca="false">MIN(W247,MAX(0,S247-(T247+U247+V247)))</f>
        <v>0</v>
      </c>
      <c r="AE247" s="19" t="n">
        <f aca="false">MIN(X247,MAX(0,S247-(T247+U247+V247+W247)))</f>
        <v>0</v>
      </c>
      <c r="AF247" s="19" t="n">
        <f aca="false">MIN(Y247,MAX(0,S247-(T247+U247+V247+W247+X247)))</f>
        <v>0</v>
      </c>
      <c r="AG247" s="19" t="n">
        <f aca="false">MIN(Z247,MAX(0,S247-(T247+U247+V247+W247+X247+Y247)))</f>
        <v>0.1247809200652</v>
      </c>
      <c r="AH247" s="19" t="n">
        <f aca="false">T247-AA247</f>
        <v>0</v>
      </c>
      <c r="AI247" s="19" t="n">
        <f aca="false">U247-AB247</f>
        <v>0</v>
      </c>
      <c r="AJ247" s="19" t="n">
        <f aca="false">V247-AC247</f>
        <v>0</v>
      </c>
      <c r="AK247" s="19" t="n">
        <f aca="false">W247-AD247</f>
        <v>0</v>
      </c>
      <c r="AL247" s="19" t="n">
        <f aca="false">X247-AE247</f>
        <v>0</v>
      </c>
      <c r="AM247" s="19" t="n">
        <f aca="false">Y247-AF247</f>
        <v>0</v>
      </c>
      <c r="AN247" s="19" t="n">
        <f aca="false">Z247-AG247</f>
        <v>6.11983952644149</v>
      </c>
      <c r="AO247" s="19" t="n">
        <f aca="false">M247-Q247</f>
        <v>0</v>
      </c>
      <c r="AP247" s="19" t="n">
        <f aca="false">MIN(AH247,MAX(0,AO247-(AI247+AJ247+AK247+AL247+AM247+AN247)))</f>
        <v>0</v>
      </c>
      <c r="AQ247" s="19" t="n">
        <f aca="false">MIN(AI247,MAX(0,AO247-(AJ247+AK247+AL247+AM247+AN247)))</f>
        <v>0</v>
      </c>
      <c r="AR247" s="19" t="n">
        <f aca="false">MIN(AJ247,MAX(0,AO247-(AK247+AL247+AM247+AN247)))</f>
        <v>0</v>
      </c>
      <c r="AS247" s="19" t="n">
        <f aca="false">MIN(AK247,MAX(0,AO247-(AL247+AM247+AN247)))</f>
        <v>0</v>
      </c>
      <c r="AT247" s="19" t="n">
        <f aca="false">MIN(AL247,MAX(0,AO247-(AM247+AN247)))</f>
        <v>0</v>
      </c>
      <c r="AU247" s="19" t="n">
        <f aca="false">MIN(AM247,MAX(0,AO247-(AN247)))</f>
        <v>0</v>
      </c>
      <c r="AV247" s="19" t="n">
        <f aca="false">MIN(AN247,MAX(0,AO247-(0)))</f>
        <v>0</v>
      </c>
      <c r="AW247" s="19" t="n">
        <f aca="false">AH247-AP247</f>
        <v>0</v>
      </c>
      <c r="AX247" s="19" t="n">
        <f aca="false">AI247-AQ247</f>
        <v>0</v>
      </c>
      <c r="AY247" s="19" t="n">
        <f aca="false">AJ247-AR247</f>
        <v>0</v>
      </c>
      <c r="AZ247" s="19" t="n">
        <f aca="false">AK247-AS247</f>
        <v>0</v>
      </c>
      <c r="BA247" s="19" t="n">
        <f aca="false">AL247-AT247</f>
        <v>0</v>
      </c>
      <c r="BB247" s="19" t="n">
        <f aca="false">AM247-AU247</f>
        <v>0</v>
      </c>
      <c r="BC247" s="19" t="n">
        <f aca="false">AN247-AV247</f>
        <v>6.11983952644149</v>
      </c>
    </row>
    <row r="248" customFormat="false" ht="15" hidden="false" customHeight="false" outlineLevel="0" collapsed="false">
      <c r="B248" s="18" t="n">
        <v>244</v>
      </c>
      <c r="C248" s="18" t="n">
        <f aca="false">RM_TERM-B248+1</f>
        <v>117</v>
      </c>
      <c r="D248" s="19" t="n">
        <f aca="false">K247</f>
        <v>6.11983952644135</v>
      </c>
      <c r="E248" s="19" t="n">
        <f aca="false">D248*(1-(1-RM_CDR)^(1/12))</f>
        <v>0.00512339109298796</v>
      </c>
      <c r="F248" s="19" t="n">
        <f aca="false">D248-E248</f>
        <v>6.11471613534836</v>
      </c>
      <c r="G248" s="19" t="n">
        <f aca="false">IF(F248&gt;0,F248*(RM_WAC/12)/(1-(1+RM_WAC/12)^(-C248)),0)</f>
        <v>0.073518161153305</v>
      </c>
      <c r="H248" s="19" t="n">
        <f aca="false">F248*RM_WAC/12</f>
        <v>0.0377074161679815</v>
      </c>
      <c r="I248" s="19" t="n">
        <f aca="false">G248-H248+IF(C248&lt;=1,(F248-(G248-H248)-J248),0)</f>
        <v>0.0358107449853234</v>
      </c>
      <c r="J248" s="19" t="n">
        <f aca="false">(F248-(G248-H248))*(1-(1-RM_CPR)^(1/12))</f>
        <v>0.0817731132013279</v>
      </c>
      <c r="K248" s="19" t="n">
        <f aca="false">IF(C248&lt;=1,0,(F248-(G248-H248)-J248))</f>
        <v>5.99713227716171</v>
      </c>
      <c r="L248" s="19" t="n">
        <f aca="false">E248*(1-RM_SEV)</f>
        <v>0.00358637376509157</v>
      </c>
      <c r="M248" s="19" t="n">
        <f aca="false">E248-L248</f>
        <v>0.00153701732789639</v>
      </c>
      <c r="N248" s="19" t="n">
        <f aca="false">H248-D248*(RM_SERV+RM_TR)/12</f>
        <v>0.0363814509372526</v>
      </c>
      <c r="O248" s="19" t="n">
        <f aca="false">T248*RM_A1_CP/12+U248*RM_A2_CP/12+V248*RM_A3_CP/12+W248*RM_M1_CP/12+X248*RM_B1_CP/12+Y248*RM_B2_CP/12+Z248*RM_B3_CP/12</f>
        <v>0</v>
      </c>
      <c r="P248" s="19" t="n">
        <f aca="false">MAX(0,N248-O248)</f>
        <v>0.0363814509372526</v>
      </c>
      <c r="Q248" s="19" t="n">
        <f aca="false">MIN(P248,M248)</f>
        <v>0.00153701732789639</v>
      </c>
      <c r="R248" s="19" t="n">
        <f aca="false">P248-Q248</f>
        <v>0.0348444336093562</v>
      </c>
      <c r="S248" s="19" t="n">
        <f aca="false">I248+J248+L248+Q248</f>
        <v>0.122707249279639</v>
      </c>
      <c r="T248" s="19" t="n">
        <f aca="false">AW247</f>
        <v>0</v>
      </c>
      <c r="U248" s="19" t="n">
        <f aca="false">AX247</f>
        <v>0</v>
      </c>
      <c r="V248" s="19" t="n">
        <f aca="false">AY247</f>
        <v>0</v>
      </c>
      <c r="W248" s="19" t="n">
        <f aca="false">AZ247</f>
        <v>0</v>
      </c>
      <c r="X248" s="19" t="n">
        <f aca="false">BA247</f>
        <v>0</v>
      </c>
      <c r="Y248" s="19" t="n">
        <f aca="false">BB247</f>
        <v>0</v>
      </c>
      <c r="Z248" s="19" t="n">
        <f aca="false">BC247</f>
        <v>6.11983952644149</v>
      </c>
      <c r="AA248" s="19" t="n">
        <f aca="false">MIN(T248,MAX(0,S248-(0)))</f>
        <v>0</v>
      </c>
      <c r="AB248" s="19" t="n">
        <f aca="false">MIN(U248,MAX(0,S248-(T248)))</f>
        <v>0</v>
      </c>
      <c r="AC248" s="19" t="n">
        <f aca="false">MIN(V248,MAX(0,S248-(T248+U248)))</f>
        <v>0</v>
      </c>
      <c r="AD248" s="19" t="n">
        <f aca="false">MIN(W248,MAX(0,S248-(T248+U248+V248)))</f>
        <v>0</v>
      </c>
      <c r="AE248" s="19" t="n">
        <f aca="false">MIN(X248,MAX(0,S248-(T248+U248+V248+W248)))</f>
        <v>0</v>
      </c>
      <c r="AF248" s="19" t="n">
        <f aca="false">MIN(Y248,MAX(0,S248-(T248+U248+V248+W248+X248)))</f>
        <v>0</v>
      </c>
      <c r="AG248" s="19" t="n">
        <f aca="false">MIN(Z248,MAX(0,S248-(T248+U248+V248+W248+X248+Y248)))</f>
        <v>0.122707249279639</v>
      </c>
      <c r="AH248" s="19" t="n">
        <f aca="false">T248-AA248</f>
        <v>0</v>
      </c>
      <c r="AI248" s="19" t="n">
        <f aca="false">U248-AB248</f>
        <v>0</v>
      </c>
      <c r="AJ248" s="19" t="n">
        <f aca="false">V248-AC248</f>
        <v>0</v>
      </c>
      <c r="AK248" s="19" t="n">
        <f aca="false">W248-AD248</f>
        <v>0</v>
      </c>
      <c r="AL248" s="19" t="n">
        <f aca="false">X248-AE248</f>
        <v>0</v>
      </c>
      <c r="AM248" s="19" t="n">
        <f aca="false">Y248-AF248</f>
        <v>0</v>
      </c>
      <c r="AN248" s="19" t="n">
        <f aca="false">Z248-AG248</f>
        <v>5.99713227716185</v>
      </c>
      <c r="AO248" s="19" t="n">
        <f aca="false">M248-Q248</f>
        <v>0</v>
      </c>
      <c r="AP248" s="19" t="n">
        <f aca="false">MIN(AH248,MAX(0,AO248-(AI248+AJ248+AK248+AL248+AM248+AN248)))</f>
        <v>0</v>
      </c>
      <c r="AQ248" s="19" t="n">
        <f aca="false">MIN(AI248,MAX(0,AO248-(AJ248+AK248+AL248+AM248+AN248)))</f>
        <v>0</v>
      </c>
      <c r="AR248" s="19" t="n">
        <f aca="false">MIN(AJ248,MAX(0,AO248-(AK248+AL248+AM248+AN248)))</f>
        <v>0</v>
      </c>
      <c r="AS248" s="19" t="n">
        <f aca="false">MIN(AK248,MAX(0,AO248-(AL248+AM248+AN248)))</f>
        <v>0</v>
      </c>
      <c r="AT248" s="19" t="n">
        <f aca="false">MIN(AL248,MAX(0,AO248-(AM248+AN248)))</f>
        <v>0</v>
      </c>
      <c r="AU248" s="19" t="n">
        <f aca="false">MIN(AM248,MAX(0,AO248-(AN248)))</f>
        <v>0</v>
      </c>
      <c r="AV248" s="19" t="n">
        <f aca="false">MIN(AN248,MAX(0,AO248-(0)))</f>
        <v>0</v>
      </c>
      <c r="AW248" s="19" t="n">
        <f aca="false">AH248-AP248</f>
        <v>0</v>
      </c>
      <c r="AX248" s="19" t="n">
        <f aca="false">AI248-AQ248</f>
        <v>0</v>
      </c>
      <c r="AY248" s="19" t="n">
        <f aca="false">AJ248-AR248</f>
        <v>0</v>
      </c>
      <c r="AZ248" s="19" t="n">
        <f aca="false">AK248-AS248</f>
        <v>0</v>
      </c>
      <c r="BA248" s="19" t="n">
        <f aca="false">AL248-AT248</f>
        <v>0</v>
      </c>
      <c r="BB248" s="19" t="n">
        <f aca="false">AM248-AU248</f>
        <v>0</v>
      </c>
      <c r="BC248" s="19" t="n">
        <f aca="false">AN248-AV248</f>
        <v>5.99713227716185</v>
      </c>
    </row>
    <row r="249" customFormat="false" ht="15" hidden="false" customHeight="false" outlineLevel="0" collapsed="false">
      <c r="B249" s="18" t="n">
        <v>245</v>
      </c>
      <c r="C249" s="18" t="n">
        <f aca="false">RM_TERM-B249+1</f>
        <v>116</v>
      </c>
      <c r="D249" s="19" t="n">
        <f aca="false">K248</f>
        <v>5.99713227716171</v>
      </c>
      <c r="E249" s="19" t="n">
        <f aca="false">D249*(1-(1-RM_CDR)^(1/12))</f>
        <v>0.00502066336209108</v>
      </c>
      <c r="F249" s="19" t="n">
        <f aca="false">D249-E249</f>
        <v>5.99211161379962</v>
      </c>
      <c r="G249" s="19" t="n">
        <f aca="false">IF(F249&gt;0,F249*(RM_WAC/12)/(1-(1+RM_WAC/12)^(-C249)),0)</f>
        <v>0.0724684789419961</v>
      </c>
      <c r="H249" s="19" t="n">
        <f aca="false">F249*RM_WAC/12</f>
        <v>0.0369513549517643</v>
      </c>
      <c r="I249" s="19" t="n">
        <f aca="false">G249-H249+IF(C249&lt;=1,(F249-(G249-H249)-J249),0)</f>
        <v>0.0355171239902318</v>
      </c>
      <c r="J249" s="19" t="n">
        <f aca="false">(F249-(G249-H249))*(1-(1-RM_CPR)^(1/12))</f>
        <v>0.0801277934481062</v>
      </c>
      <c r="K249" s="19" t="n">
        <f aca="false">IF(C249&lt;=1,0,(F249-(G249-H249)-J249))</f>
        <v>5.87646669636128</v>
      </c>
      <c r="L249" s="19" t="n">
        <f aca="false">E249*(1-RM_SEV)</f>
        <v>0.00351446435346376</v>
      </c>
      <c r="M249" s="19" t="n">
        <f aca="false">E249-L249</f>
        <v>0.00150619900862732</v>
      </c>
      <c r="N249" s="19" t="n">
        <f aca="false">H249-D249*(RM_SERV+RM_TR)/12</f>
        <v>0.0356519762917126</v>
      </c>
      <c r="O249" s="19" t="n">
        <f aca="false">T249*RM_A1_CP/12+U249*RM_A2_CP/12+V249*RM_A3_CP/12+W249*RM_M1_CP/12+X249*RM_B1_CP/12+Y249*RM_B2_CP/12+Z249*RM_B3_CP/12</f>
        <v>0</v>
      </c>
      <c r="P249" s="19" t="n">
        <f aca="false">MAX(0,N249-O249)</f>
        <v>0.0356519762917126</v>
      </c>
      <c r="Q249" s="19" t="n">
        <f aca="false">MIN(P249,M249)</f>
        <v>0.00150619900862732</v>
      </c>
      <c r="R249" s="19" t="n">
        <f aca="false">P249-Q249</f>
        <v>0.0341457772830853</v>
      </c>
      <c r="S249" s="19" t="n">
        <f aca="false">I249+J249+L249+Q249</f>
        <v>0.120665580800429</v>
      </c>
      <c r="T249" s="19" t="n">
        <f aca="false">AW248</f>
        <v>0</v>
      </c>
      <c r="U249" s="19" t="n">
        <f aca="false">AX248</f>
        <v>0</v>
      </c>
      <c r="V249" s="19" t="n">
        <f aca="false">AY248</f>
        <v>0</v>
      </c>
      <c r="W249" s="19" t="n">
        <f aca="false">AZ248</f>
        <v>0</v>
      </c>
      <c r="X249" s="19" t="n">
        <f aca="false">BA248</f>
        <v>0</v>
      </c>
      <c r="Y249" s="19" t="n">
        <f aca="false">BB248</f>
        <v>0</v>
      </c>
      <c r="Z249" s="19" t="n">
        <f aca="false">BC248</f>
        <v>5.99713227716185</v>
      </c>
      <c r="AA249" s="19" t="n">
        <f aca="false">MIN(T249,MAX(0,S249-(0)))</f>
        <v>0</v>
      </c>
      <c r="AB249" s="19" t="n">
        <f aca="false">MIN(U249,MAX(0,S249-(T249)))</f>
        <v>0</v>
      </c>
      <c r="AC249" s="19" t="n">
        <f aca="false">MIN(V249,MAX(0,S249-(T249+U249)))</f>
        <v>0</v>
      </c>
      <c r="AD249" s="19" t="n">
        <f aca="false">MIN(W249,MAX(0,S249-(T249+U249+V249)))</f>
        <v>0</v>
      </c>
      <c r="AE249" s="19" t="n">
        <f aca="false">MIN(X249,MAX(0,S249-(T249+U249+V249+W249)))</f>
        <v>0</v>
      </c>
      <c r="AF249" s="19" t="n">
        <f aca="false">MIN(Y249,MAX(0,S249-(T249+U249+V249+W249+X249)))</f>
        <v>0</v>
      </c>
      <c r="AG249" s="19" t="n">
        <f aca="false">MIN(Z249,MAX(0,S249-(T249+U249+V249+W249+X249+Y249)))</f>
        <v>0.120665580800429</v>
      </c>
      <c r="AH249" s="19" t="n">
        <f aca="false">T249-AA249</f>
        <v>0</v>
      </c>
      <c r="AI249" s="19" t="n">
        <f aca="false">U249-AB249</f>
        <v>0</v>
      </c>
      <c r="AJ249" s="19" t="n">
        <f aca="false">V249-AC249</f>
        <v>0</v>
      </c>
      <c r="AK249" s="19" t="n">
        <f aca="false">W249-AD249</f>
        <v>0</v>
      </c>
      <c r="AL249" s="19" t="n">
        <f aca="false">X249-AE249</f>
        <v>0</v>
      </c>
      <c r="AM249" s="19" t="n">
        <f aca="false">Y249-AF249</f>
        <v>0</v>
      </c>
      <c r="AN249" s="19" t="n">
        <f aca="false">Z249-AG249</f>
        <v>5.87646669636142</v>
      </c>
      <c r="AO249" s="19" t="n">
        <f aca="false">M249-Q249</f>
        <v>0</v>
      </c>
      <c r="AP249" s="19" t="n">
        <f aca="false">MIN(AH249,MAX(0,AO249-(AI249+AJ249+AK249+AL249+AM249+AN249)))</f>
        <v>0</v>
      </c>
      <c r="AQ249" s="19" t="n">
        <f aca="false">MIN(AI249,MAX(0,AO249-(AJ249+AK249+AL249+AM249+AN249)))</f>
        <v>0</v>
      </c>
      <c r="AR249" s="19" t="n">
        <f aca="false">MIN(AJ249,MAX(0,AO249-(AK249+AL249+AM249+AN249)))</f>
        <v>0</v>
      </c>
      <c r="AS249" s="19" t="n">
        <f aca="false">MIN(AK249,MAX(0,AO249-(AL249+AM249+AN249)))</f>
        <v>0</v>
      </c>
      <c r="AT249" s="19" t="n">
        <f aca="false">MIN(AL249,MAX(0,AO249-(AM249+AN249)))</f>
        <v>0</v>
      </c>
      <c r="AU249" s="19" t="n">
        <f aca="false">MIN(AM249,MAX(0,AO249-(AN249)))</f>
        <v>0</v>
      </c>
      <c r="AV249" s="19" t="n">
        <f aca="false">MIN(AN249,MAX(0,AO249-(0)))</f>
        <v>0</v>
      </c>
      <c r="AW249" s="19" t="n">
        <f aca="false">AH249-AP249</f>
        <v>0</v>
      </c>
      <c r="AX249" s="19" t="n">
        <f aca="false">AI249-AQ249</f>
        <v>0</v>
      </c>
      <c r="AY249" s="19" t="n">
        <f aca="false">AJ249-AR249</f>
        <v>0</v>
      </c>
      <c r="AZ249" s="19" t="n">
        <f aca="false">AK249-AS249</f>
        <v>0</v>
      </c>
      <c r="BA249" s="19" t="n">
        <f aca="false">AL249-AT249</f>
        <v>0</v>
      </c>
      <c r="BB249" s="19" t="n">
        <f aca="false">AM249-AU249</f>
        <v>0</v>
      </c>
      <c r="BC249" s="19" t="n">
        <f aca="false">AN249-AV249</f>
        <v>5.87646669636142</v>
      </c>
    </row>
    <row r="250" customFormat="false" ht="15" hidden="false" customHeight="false" outlineLevel="0" collapsed="false">
      <c r="B250" s="18" t="n">
        <v>246</v>
      </c>
      <c r="C250" s="18" t="n">
        <f aca="false">RM_TERM-B250+1</f>
        <v>115</v>
      </c>
      <c r="D250" s="19" t="n">
        <f aca="false">K249</f>
        <v>5.87646669636128</v>
      </c>
      <c r="E250" s="19" t="n">
        <f aca="false">D250*(1-(1-RM_CDR)^(1/12))</f>
        <v>0.00491964486981983</v>
      </c>
      <c r="F250" s="19" t="n">
        <f aca="false">D250-E250</f>
        <v>5.87154705149146</v>
      </c>
      <c r="G250" s="19" t="n">
        <f aca="false">IF(F250&gt;0,F250*(RM_WAC/12)/(1-(1+RM_WAC/12)^(-C250)),0)</f>
        <v>0.0714337839491848</v>
      </c>
      <c r="H250" s="19" t="n">
        <f aca="false">F250*RM_WAC/12</f>
        <v>0.0362078734841973</v>
      </c>
      <c r="I250" s="19" t="n">
        <f aca="false">G250-H250+IF(C250&lt;=1,(F250-(G250-H250)-J250),0)</f>
        <v>0.0352259104649875</v>
      </c>
      <c r="J250" s="19" t="n">
        <f aca="false">(F250-(G250-H250))*(1-(1-RM_CPR)^(1/12))</f>
        <v>0.0785098827333384</v>
      </c>
      <c r="K250" s="19" t="n">
        <f aca="false">IF(C250&lt;=1,0,(F250-(G250-H250)-J250))</f>
        <v>5.75781125829313</v>
      </c>
      <c r="L250" s="19" t="n">
        <f aca="false">E250*(1-RM_SEV)</f>
        <v>0.00344375140887388</v>
      </c>
      <c r="M250" s="19" t="n">
        <f aca="false">E250-L250</f>
        <v>0.00147589346094595</v>
      </c>
      <c r="N250" s="19" t="n">
        <f aca="false">H250-D250*(RM_SERV+RM_TR)/12</f>
        <v>0.034934639033319</v>
      </c>
      <c r="O250" s="19" t="n">
        <f aca="false">T250*RM_A1_CP/12+U250*RM_A2_CP/12+V250*RM_A3_CP/12+W250*RM_M1_CP/12+X250*RM_B1_CP/12+Y250*RM_B2_CP/12+Z250*RM_B3_CP/12</f>
        <v>0</v>
      </c>
      <c r="P250" s="19" t="n">
        <f aca="false">MAX(0,N250-O250)</f>
        <v>0.034934639033319</v>
      </c>
      <c r="Q250" s="19" t="n">
        <f aca="false">MIN(P250,M250)</f>
        <v>0.00147589346094595</v>
      </c>
      <c r="R250" s="19" t="n">
        <f aca="false">P250-Q250</f>
        <v>0.0334587455723731</v>
      </c>
      <c r="S250" s="19" t="n">
        <f aca="false">I250+J250+L250+Q250</f>
        <v>0.118655438068146</v>
      </c>
      <c r="T250" s="19" t="n">
        <f aca="false">AW249</f>
        <v>0</v>
      </c>
      <c r="U250" s="19" t="n">
        <f aca="false">AX249</f>
        <v>0</v>
      </c>
      <c r="V250" s="19" t="n">
        <f aca="false">AY249</f>
        <v>0</v>
      </c>
      <c r="W250" s="19" t="n">
        <f aca="false">AZ249</f>
        <v>0</v>
      </c>
      <c r="X250" s="19" t="n">
        <f aca="false">BA249</f>
        <v>0</v>
      </c>
      <c r="Y250" s="19" t="n">
        <f aca="false">BB249</f>
        <v>0</v>
      </c>
      <c r="Z250" s="19" t="n">
        <f aca="false">BC249</f>
        <v>5.87646669636142</v>
      </c>
      <c r="AA250" s="19" t="n">
        <f aca="false">MIN(T250,MAX(0,S250-(0)))</f>
        <v>0</v>
      </c>
      <c r="AB250" s="19" t="n">
        <f aca="false">MIN(U250,MAX(0,S250-(T250)))</f>
        <v>0</v>
      </c>
      <c r="AC250" s="19" t="n">
        <f aca="false">MIN(V250,MAX(0,S250-(T250+U250)))</f>
        <v>0</v>
      </c>
      <c r="AD250" s="19" t="n">
        <f aca="false">MIN(W250,MAX(0,S250-(T250+U250+V250)))</f>
        <v>0</v>
      </c>
      <c r="AE250" s="19" t="n">
        <f aca="false">MIN(X250,MAX(0,S250-(T250+U250+V250+W250)))</f>
        <v>0</v>
      </c>
      <c r="AF250" s="19" t="n">
        <f aca="false">MIN(Y250,MAX(0,S250-(T250+U250+V250+W250+X250)))</f>
        <v>0</v>
      </c>
      <c r="AG250" s="19" t="n">
        <f aca="false">MIN(Z250,MAX(0,S250-(T250+U250+V250+W250+X250+Y250)))</f>
        <v>0.118655438068146</v>
      </c>
      <c r="AH250" s="19" t="n">
        <f aca="false">T250-AA250</f>
        <v>0</v>
      </c>
      <c r="AI250" s="19" t="n">
        <f aca="false">U250-AB250</f>
        <v>0</v>
      </c>
      <c r="AJ250" s="19" t="n">
        <f aca="false">V250-AC250</f>
        <v>0</v>
      </c>
      <c r="AK250" s="19" t="n">
        <f aca="false">W250-AD250</f>
        <v>0</v>
      </c>
      <c r="AL250" s="19" t="n">
        <f aca="false">X250-AE250</f>
        <v>0</v>
      </c>
      <c r="AM250" s="19" t="n">
        <f aca="false">Y250-AF250</f>
        <v>0</v>
      </c>
      <c r="AN250" s="19" t="n">
        <f aca="false">Z250-AG250</f>
        <v>5.75781125829328</v>
      </c>
      <c r="AO250" s="19" t="n">
        <f aca="false">M250-Q250</f>
        <v>0</v>
      </c>
      <c r="AP250" s="19" t="n">
        <f aca="false">MIN(AH250,MAX(0,AO250-(AI250+AJ250+AK250+AL250+AM250+AN250)))</f>
        <v>0</v>
      </c>
      <c r="AQ250" s="19" t="n">
        <f aca="false">MIN(AI250,MAX(0,AO250-(AJ250+AK250+AL250+AM250+AN250)))</f>
        <v>0</v>
      </c>
      <c r="AR250" s="19" t="n">
        <f aca="false">MIN(AJ250,MAX(0,AO250-(AK250+AL250+AM250+AN250)))</f>
        <v>0</v>
      </c>
      <c r="AS250" s="19" t="n">
        <f aca="false">MIN(AK250,MAX(0,AO250-(AL250+AM250+AN250)))</f>
        <v>0</v>
      </c>
      <c r="AT250" s="19" t="n">
        <f aca="false">MIN(AL250,MAX(0,AO250-(AM250+AN250)))</f>
        <v>0</v>
      </c>
      <c r="AU250" s="19" t="n">
        <f aca="false">MIN(AM250,MAX(0,AO250-(AN250)))</f>
        <v>0</v>
      </c>
      <c r="AV250" s="19" t="n">
        <f aca="false">MIN(AN250,MAX(0,AO250-(0)))</f>
        <v>0</v>
      </c>
      <c r="AW250" s="19" t="n">
        <f aca="false">AH250-AP250</f>
        <v>0</v>
      </c>
      <c r="AX250" s="19" t="n">
        <f aca="false">AI250-AQ250</f>
        <v>0</v>
      </c>
      <c r="AY250" s="19" t="n">
        <f aca="false">AJ250-AR250</f>
        <v>0</v>
      </c>
      <c r="AZ250" s="19" t="n">
        <f aca="false">AK250-AS250</f>
        <v>0</v>
      </c>
      <c r="BA250" s="19" t="n">
        <f aca="false">AL250-AT250</f>
        <v>0</v>
      </c>
      <c r="BB250" s="19" t="n">
        <f aca="false">AM250-AU250</f>
        <v>0</v>
      </c>
      <c r="BC250" s="19" t="n">
        <f aca="false">AN250-AV250</f>
        <v>5.75781125829328</v>
      </c>
    </row>
    <row r="251" customFormat="false" ht="15" hidden="false" customHeight="false" outlineLevel="0" collapsed="false">
      <c r="B251" s="18" t="n">
        <v>247</v>
      </c>
      <c r="C251" s="18" t="n">
        <f aca="false">RM_TERM-B251+1</f>
        <v>114</v>
      </c>
      <c r="D251" s="19" t="n">
        <f aca="false">K250</f>
        <v>5.75781125829313</v>
      </c>
      <c r="E251" s="19" t="n">
        <f aca="false">D251*(1-(1-RM_CDR)^(1/12))</f>
        <v>0.00482030922353264</v>
      </c>
      <c r="F251" s="19" t="n">
        <f aca="false">D251-E251</f>
        <v>5.7529909490696</v>
      </c>
      <c r="G251" s="19" t="n">
        <f aca="false">IF(F251&gt;0,F251*(RM_WAC/12)/(1-(1+RM_WAC/12)^(-C251)),0)</f>
        <v>0.0704138621894229</v>
      </c>
      <c r="H251" s="19" t="n">
        <f aca="false">F251*RM_WAC/12</f>
        <v>0.0354767775192625</v>
      </c>
      <c r="I251" s="19" t="n">
        <f aca="false">G251-H251+IF(C251&lt;=1,(F251-(G251-H251)-J251),0)</f>
        <v>0.0349370846701604</v>
      </c>
      <c r="J251" s="19" t="n">
        <f aca="false">(F251-(G251-H251))*(1-(1-RM_CPR)^(1/12))</f>
        <v>0.0769189575949135</v>
      </c>
      <c r="K251" s="19" t="n">
        <f aca="false">IF(C251&lt;=1,0,(F251-(G251-H251)-J251))</f>
        <v>5.64113490680453</v>
      </c>
      <c r="L251" s="19" t="n">
        <f aca="false">E251*(1-RM_SEV)</f>
        <v>0.00337421645647285</v>
      </c>
      <c r="M251" s="19" t="n">
        <f aca="false">E251-L251</f>
        <v>0.00144609276705979</v>
      </c>
      <c r="N251" s="19" t="n">
        <f aca="false">H251-D251*(RM_SERV+RM_TR)/12</f>
        <v>0.0342292517466323</v>
      </c>
      <c r="O251" s="19" t="n">
        <f aca="false">T251*RM_A1_CP/12+U251*RM_A2_CP/12+V251*RM_A3_CP/12+W251*RM_M1_CP/12+X251*RM_B1_CP/12+Y251*RM_B2_CP/12+Z251*RM_B3_CP/12</f>
        <v>0</v>
      </c>
      <c r="P251" s="19" t="n">
        <f aca="false">MAX(0,N251-O251)</f>
        <v>0.0342292517466323</v>
      </c>
      <c r="Q251" s="19" t="n">
        <f aca="false">MIN(P251,M251)</f>
        <v>0.00144609276705979</v>
      </c>
      <c r="R251" s="19" t="n">
        <f aca="false">P251-Q251</f>
        <v>0.0327831589795726</v>
      </c>
      <c r="S251" s="19" t="n">
        <f aca="false">I251+J251+L251+Q251</f>
        <v>0.116676351488607</v>
      </c>
      <c r="T251" s="19" t="n">
        <f aca="false">AW250</f>
        <v>0</v>
      </c>
      <c r="U251" s="19" t="n">
        <f aca="false">AX250</f>
        <v>0</v>
      </c>
      <c r="V251" s="19" t="n">
        <f aca="false">AY250</f>
        <v>0</v>
      </c>
      <c r="W251" s="19" t="n">
        <f aca="false">AZ250</f>
        <v>0</v>
      </c>
      <c r="X251" s="19" t="n">
        <f aca="false">BA250</f>
        <v>0</v>
      </c>
      <c r="Y251" s="19" t="n">
        <f aca="false">BB250</f>
        <v>0</v>
      </c>
      <c r="Z251" s="19" t="n">
        <f aca="false">BC250</f>
        <v>5.75781125829328</v>
      </c>
      <c r="AA251" s="19" t="n">
        <f aca="false">MIN(T251,MAX(0,S251-(0)))</f>
        <v>0</v>
      </c>
      <c r="AB251" s="19" t="n">
        <f aca="false">MIN(U251,MAX(0,S251-(T251)))</f>
        <v>0</v>
      </c>
      <c r="AC251" s="19" t="n">
        <f aca="false">MIN(V251,MAX(0,S251-(T251+U251)))</f>
        <v>0</v>
      </c>
      <c r="AD251" s="19" t="n">
        <f aca="false">MIN(W251,MAX(0,S251-(T251+U251+V251)))</f>
        <v>0</v>
      </c>
      <c r="AE251" s="19" t="n">
        <f aca="false">MIN(X251,MAX(0,S251-(T251+U251+V251+W251)))</f>
        <v>0</v>
      </c>
      <c r="AF251" s="19" t="n">
        <f aca="false">MIN(Y251,MAX(0,S251-(T251+U251+V251+W251+X251)))</f>
        <v>0</v>
      </c>
      <c r="AG251" s="19" t="n">
        <f aca="false">MIN(Z251,MAX(0,S251-(T251+U251+V251+W251+X251+Y251)))</f>
        <v>0.116676351488607</v>
      </c>
      <c r="AH251" s="19" t="n">
        <f aca="false">T251-AA251</f>
        <v>0</v>
      </c>
      <c r="AI251" s="19" t="n">
        <f aca="false">U251-AB251</f>
        <v>0</v>
      </c>
      <c r="AJ251" s="19" t="n">
        <f aca="false">V251-AC251</f>
        <v>0</v>
      </c>
      <c r="AK251" s="19" t="n">
        <f aca="false">W251-AD251</f>
        <v>0</v>
      </c>
      <c r="AL251" s="19" t="n">
        <f aca="false">X251-AE251</f>
        <v>0</v>
      </c>
      <c r="AM251" s="19" t="n">
        <f aca="false">Y251-AF251</f>
        <v>0</v>
      </c>
      <c r="AN251" s="19" t="n">
        <f aca="false">Z251-AG251</f>
        <v>5.64113490680467</v>
      </c>
      <c r="AO251" s="19" t="n">
        <f aca="false">M251-Q251</f>
        <v>0</v>
      </c>
      <c r="AP251" s="19" t="n">
        <f aca="false">MIN(AH251,MAX(0,AO251-(AI251+AJ251+AK251+AL251+AM251+AN251)))</f>
        <v>0</v>
      </c>
      <c r="AQ251" s="19" t="n">
        <f aca="false">MIN(AI251,MAX(0,AO251-(AJ251+AK251+AL251+AM251+AN251)))</f>
        <v>0</v>
      </c>
      <c r="AR251" s="19" t="n">
        <f aca="false">MIN(AJ251,MAX(0,AO251-(AK251+AL251+AM251+AN251)))</f>
        <v>0</v>
      </c>
      <c r="AS251" s="19" t="n">
        <f aca="false">MIN(AK251,MAX(0,AO251-(AL251+AM251+AN251)))</f>
        <v>0</v>
      </c>
      <c r="AT251" s="19" t="n">
        <f aca="false">MIN(AL251,MAX(0,AO251-(AM251+AN251)))</f>
        <v>0</v>
      </c>
      <c r="AU251" s="19" t="n">
        <f aca="false">MIN(AM251,MAX(0,AO251-(AN251)))</f>
        <v>0</v>
      </c>
      <c r="AV251" s="19" t="n">
        <f aca="false">MIN(AN251,MAX(0,AO251-(0)))</f>
        <v>0</v>
      </c>
      <c r="AW251" s="19" t="n">
        <f aca="false">AH251-AP251</f>
        <v>0</v>
      </c>
      <c r="AX251" s="19" t="n">
        <f aca="false">AI251-AQ251</f>
        <v>0</v>
      </c>
      <c r="AY251" s="19" t="n">
        <f aca="false">AJ251-AR251</f>
        <v>0</v>
      </c>
      <c r="AZ251" s="19" t="n">
        <f aca="false">AK251-AS251</f>
        <v>0</v>
      </c>
      <c r="BA251" s="19" t="n">
        <f aca="false">AL251-AT251</f>
        <v>0</v>
      </c>
      <c r="BB251" s="19" t="n">
        <f aca="false">AM251-AU251</f>
        <v>0</v>
      </c>
      <c r="BC251" s="19" t="n">
        <f aca="false">AN251-AV251</f>
        <v>5.64113490680467</v>
      </c>
    </row>
    <row r="252" customFormat="false" ht="15" hidden="false" customHeight="false" outlineLevel="0" collapsed="false">
      <c r="B252" s="18" t="n">
        <v>248</v>
      </c>
      <c r="C252" s="18" t="n">
        <f aca="false">RM_TERM-B252+1</f>
        <v>113</v>
      </c>
      <c r="D252" s="19" t="n">
        <f aca="false">K251</f>
        <v>5.64113490680453</v>
      </c>
      <c r="E252" s="19" t="n">
        <f aca="false">D252*(1-(1-RM_CDR)^(1/12))</f>
        <v>0.00472263042372158</v>
      </c>
      <c r="F252" s="19" t="n">
        <f aca="false">D252-E252</f>
        <v>5.6364122763808</v>
      </c>
      <c r="G252" s="19" t="n">
        <f aca="false">IF(F252&gt;0,F252*(RM_WAC/12)/(1-(1+RM_WAC/12)^(-C252)),0)</f>
        <v>0.0694085027325173</v>
      </c>
      <c r="H252" s="19" t="n">
        <f aca="false">F252*RM_WAC/12</f>
        <v>0.0347578757043483</v>
      </c>
      <c r="I252" s="19" t="n">
        <f aca="false">G252-H252+IF(C252&lt;=1,(F252-(G252-H252)-J252),0)</f>
        <v>0.034650627028169</v>
      </c>
      <c r="J252" s="19" t="n">
        <f aca="false">(F252-(G252-H252))*(1-(1-RM_CPR)^(1/12))</f>
        <v>0.0753546008802111</v>
      </c>
      <c r="K252" s="19" t="n">
        <f aca="false">IF(C252&lt;=1,0,(F252-(G252-H252)-J252))</f>
        <v>5.52640704847242</v>
      </c>
      <c r="L252" s="19" t="n">
        <f aca="false">E252*(1-RM_SEV)</f>
        <v>0.00330584129660511</v>
      </c>
      <c r="M252" s="19" t="n">
        <f aca="false">E252-L252</f>
        <v>0.00141678912711647</v>
      </c>
      <c r="N252" s="19" t="n">
        <f aca="false">H252-D252*(RM_SERV+RM_TR)/12</f>
        <v>0.033535629807874</v>
      </c>
      <c r="O252" s="19" t="n">
        <f aca="false">T252*RM_A1_CP/12+U252*RM_A2_CP/12+V252*RM_A3_CP/12+W252*RM_M1_CP/12+X252*RM_B1_CP/12+Y252*RM_B2_CP/12+Z252*RM_B3_CP/12</f>
        <v>0</v>
      </c>
      <c r="P252" s="19" t="n">
        <f aca="false">MAX(0,N252-O252)</f>
        <v>0.033535629807874</v>
      </c>
      <c r="Q252" s="19" t="n">
        <f aca="false">MIN(P252,M252)</f>
        <v>0.00141678912711647</v>
      </c>
      <c r="R252" s="19" t="n">
        <f aca="false">P252-Q252</f>
        <v>0.0321188406807575</v>
      </c>
      <c r="S252" s="19" t="n">
        <f aca="false">I252+J252+L252+Q252</f>
        <v>0.114727858332102</v>
      </c>
      <c r="T252" s="19" t="n">
        <f aca="false">AW251</f>
        <v>0</v>
      </c>
      <c r="U252" s="19" t="n">
        <f aca="false">AX251</f>
        <v>0</v>
      </c>
      <c r="V252" s="19" t="n">
        <f aca="false">AY251</f>
        <v>0</v>
      </c>
      <c r="W252" s="19" t="n">
        <f aca="false">AZ251</f>
        <v>0</v>
      </c>
      <c r="X252" s="19" t="n">
        <f aca="false">BA251</f>
        <v>0</v>
      </c>
      <c r="Y252" s="19" t="n">
        <f aca="false">BB251</f>
        <v>0</v>
      </c>
      <c r="Z252" s="19" t="n">
        <f aca="false">BC251</f>
        <v>5.64113490680467</v>
      </c>
      <c r="AA252" s="19" t="n">
        <f aca="false">MIN(T252,MAX(0,S252-(0)))</f>
        <v>0</v>
      </c>
      <c r="AB252" s="19" t="n">
        <f aca="false">MIN(U252,MAX(0,S252-(T252)))</f>
        <v>0</v>
      </c>
      <c r="AC252" s="19" t="n">
        <f aca="false">MIN(V252,MAX(0,S252-(T252+U252)))</f>
        <v>0</v>
      </c>
      <c r="AD252" s="19" t="n">
        <f aca="false">MIN(W252,MAX(0,S252-(T252+U252+V252)))</f>
        <v>0</v>
      </c>
      <c r="AE252" s="19" t="n">
        <f aca="false">MIN(X252,MAX(0,S252-(T252+U252+V252+W252)))</f>
        <v>0</v>
      </c>
      <c r="AF252" s="19" t="n">
        <f aca="false">MIN(Y252,MAX(0,S252-(T252+U252+V252+W252+X252)))</f>
        <v>0</v>
      </c>
      <c r="AG252" s="19" t="n">
        <f aca="false">MIN(Z252,MAX(0,S252-(T252+U252+V252+W252+X252+Y252)))</f>
        <v>0.114727858332102</v>
      </c>
      <c r="AH252" s="19" t="n">
        <f aca="false">T252-AA252</f>
        <v>0</v>
      </c>
      <c r="AI252" s="19" t="n">
        <f aca="false">U252-AB252</f>
        <v>0</v>
      </c>
      <c r="AJ252" s="19" t="n">
        <f aca="false">V252-AC252</f>
        <v>0</v>
      </c>
      <c r="AK252" s="19" t="n">
        <f aca="false">W252-AD252</f>
        <v>0</v>
      </c>
      <c r="AL252" s="19" t="n">
        <f aca="false">X252-AE252</f>
        <v>0</v>
      </c>
      <c r="AM252" s="19" t="n">
        <f aca="false">Y252-AF252</f>
        <v>0</v>
      </c>
      <c r="AN252" s="19" t="n">
        <f aca="false">Z252-AG252</f>
        <v>5.52640704847257</v>
      </c>
      <c r="AO252" s="19" t="n">
        <f aca="false">M252-Q252</f>
        <v>0</v>
      </c>
      <c r="AP252" s="19" t="n">
        <f aca="false">MIN(AH252,MAX(0,AO252-(AI252+AJ252+AK252+AL252+AM252+AN252)))</f>
        <v>0</v>
      </c>
      <c r="AQ252" s="19" t="n">
        <f aca="false">MIN(AI252,MAX(0,AO252-(AJ252+AK252+AL252+AM252+AN252)))</f>
        <v>0</v>
      </c>
      <c r="AR252" s="19" t="n">
        <f aca="false">MIN(AJ252,MAX(0,AO252-(AK252+AL252+AM252+AN252)))</f>
        <v>0</v>
      </c>
      <c r="AS252" s="19" t="n">
        <f aca="false">MIN(AK252,MAX(0,AO252-(AL252+AM252+AN252)))</f>
        <v>0</v>
      </c>
      <c r="AT252" s="19" t="n">
        <f aca="false">MIN(AL252,MAX(0,AO252-(AM252+AN252)))</f>
        <v>0</v>
      </c>
      <c r="AU252" s="19" t="n">
        <f aca="false">MIN(AM252,MAX(0,AO252-(AN252)))</f>
        <v>0</v>
      </c>
      <c r="AV252" s="19" t="n">
        <f aca="false">MIN(AN252,MAX(0,AO252-(0)))</f>
        <v>0</v>
      </c>
      <c r="AW252" s="19" t="n">
        <f aca="false">AH252-AP252</f>
        <v>0</v>
      </c>
      <c r="AX252" s="19" t="n">
        <f aca="false">AI252-AQ252</f>
        <v>0</v>
      </c>
      <c r="AY252" s="19" t="n">
        <f aca="false">AJ252-AR252</f>
        <v>0</v>
      </c>
      <c r="AZ252" s="19" t="n">
        <f aca="false">AK252-AS252</f>
        <v>0</v>
      </c>
      <c r="BA252" s="19" t="n">
        <f aca="false">AL252-AT252</f>
        <v>0</v>
      </c>
      <c r="BB252" s="19" t="n">
        <f aca="false">AM252-AU252</f>
        <v>0</v>
      </c>
      <c r="BC252" s="19" t="n">
        <f aca="false">AN252-AV252</f>
        <v>5.52640704847257</v>
      </c>
    </row>
    <row r="253" customFormat="false" ht="15" hidden="false" customHeight="false" outlineLevel="0" collapsed="false">
      <c r="B253" s="18" t="n">
        <v>249</v>
      </c>
      <c r="C253" s="18" t="n">
        <f aca="false">RM_TERM-B253+1</f>
        <v>112</v>
      </c>
      <c r="D253" s="19" t="n">
        <f aca="false">K252</f>
        <v>5.52640704847242</v>
      </c>
      <c r="E253" s="19" t="n">
        <f aca="false">D253*(1-(1-RM_CDR)^(1/12))</f>
        <v>0.00462658285826555</v>
      </c>
      <c r="F253" s="19" t="n">
        <f aca="false">D253-E253</f>
        <v>5.52178046561416</v>
      </c>
      <c r="G253" s="19" t="n">
        <f aca="false">IF(F253&gt;0,F253*(RM_WAC/12)/(1-(1+RM_WAC/12)^(-C253)),0)</f>
        <v>0.068417497659907</v>
      </c>
      <c r="H253" s="19" t="n">
        <f aca="false">F253*RM_WAC/12</f>
        <v>0.034050979537954</v>
      </c>
      <c r="I253" s="19" t="n">
        <f aca="false">G253-H253+IF(C253&lt;=1,(F253-(G253-H253)-J253),0)</f>
        <v>0.0343665181219531</v>
      </c>
      <c r="J253" s="19" t="n">
        <f aca="false">(F253-(G253-H253))*(1-(1-RM_CPR)^(1/12))</f>
        <v>0.0738164016538556</v>
      </c>
      <c r="K253" s="19" t="n">
        <f aca="false">IF(C253&lt;=1,0,(F253-(G253-H253)-J253))</f>
        <v>5.41359754583835</v>
      </c>
      <c r="L253" s="19" t="n">
        <f aca="false">E253*(1-RM_SEV)</f>
        <v>0.00323860800078589</v>
      </c>
      <c r="M253" s="19" t="n">
        <f aca="false">E253-L253</f>
        <v>0.00138797485747967</v>
      </c>
      <c r="N253" s="19" t="n">
        <f aca="false">H253-D253*(RM_SERV+RM_TR)/12</f>
        <v>0.0328535913441183</v>
      </c>
      <c r="O253" s="19" t="n">
        <f aca="false">T253*RM_A1_CP/12+U253*RM_A2_CP/12+V253*RM_A3_CP/12+W253*RM_M1_CP/12+X253*RM_B1_CP/12+Y253*RM_B2_CP/12+Z253*RM_B3_CP/12</f>
        <v>0</v>
      </c>
      <c r="P253" s="19" t="n">
        <f aca="false">MAX(0,N253-O253)</f>
        <v>0.0328535913441183</v>
      </c>
      <c r="Q253" s="19" t="n">
        <f aca="false">MIN(P253,M253)</f>
        <v>0.00138797485747967</v>
      </c>
      <c r="R253" s="19" t="n">
        <f aca="false">P253-Q253</f>
        <v>0.0314656164866386</v>
      </c>
      <c r="S253" s="19" t="n">
        <f aca="false">I253+J253+L253+Q253</f>
        <v>0.112809502634074</v>
      </c>
      <c r="T253" s="19" t="n">
        <f aca="false">AW252</f>
        <v>0</v>
      </c>
      <c r="U253" s="19" t="n">
        <f aca="false">AX252</f>
        <v>0</v>
      </c>
      <c r="V253" s="19" t="n">
        <f aca="false">AY252</f>
        <v>0</v>
      </c>
      <c r="W253" s="19" t="n">
        <f aca="false">AZ252</f>
        <v>0</v>
      </c>
      <c r="X253" s="19" t="n">
        <f aca="false">BA252</f>
        <v>0</v>
      </c>
      <c r="Y253" s="19" t="n">
        <f aca="false">BB252</f>
        <v>0</v>
      </c>
      <c r="Z253" s="19" t="n">
        <f aca="false">BC252</f>
        <v>5.52640704847257</v>
      </c>
      <c r="AA253" s="19" t="n">
        <f aca="false">MIN(T253,MAX(0,S253-(0)))</f>
        <v>0</v>
      </c>
      <c r="AB253" s="19" t="n">
        <f aca="false">MIN(U253,MAX(0,S253-(T253)))</f>
        <v>0</v>
      </c>
      <c r="AC253" s="19" t="n">
        <f aca="false">MIN(V253,MAX(0,S253-(T253+U253)))</f>
        <v>0</v>
      </c>
      <c r="AD253" s="19" t="n">
        <f aca="false">MIN(W253,MAX(0,S253-(T253+U253+V253)))</f>
        <v>0</v>
      </c>
      <c r="AE253" s="19" t="n">
        <f aca="false">MIN(X253,MAX(0,S253-(T253+U253+V253+W253)))</f>
        <v>0</v>
      </c>
      <c r="AF253" s="19" t="n">
        <f aca="false">MIN(Y253,MAX(0,S253-(T253+U253+V253+W253+X253)))</f>
        <v>0</v>
      </c>
      <c r="AG253" s="19" t="n">
        <f aca="false">MIN(Z253,MAX(0,S253-(T253+U253+V253+W253+X253+Y253)))</f>
        <v>0.112809502634074</v>
      </c>
      <c r="AH253" s="19" t="n">
        <f aca="false">T253-AA253</f>
        <v>0</v>
      </c>
      <c r="AI253" s="19" t="n">
        <f aca="false">U253-AB253</f>
        <v>0</v>
      </c>
      <c r="AJ253" s="19" t="n">
        <f aca="false">V253-AC253</f>
        <v>0</v>
      </c>
      <c r="AK253" s="19" t="n">
        <f aca="false">W253-AD253</f>
        <v>0</v>
      </c>
      <c r="AL253" s="19" t="n">
        <f aca="false">X253-AE253</f>
        <v>0</v>
      </c>
      <c r="AM253" s="19" t="n">
        <f aca="false">Y253-AF253</f>
        <v>0</v>
      </c>
      <c r="AN253" s="19" t="n">
        <f aca="false">Z253-AG253</f>
        <v>5.4135975458385</v>
      </c>
      <c r="AO253" s="19" t="n">
        <f aca="false">M253-Q253</f>
        <v>0</v>
      </c>
      <c r="AP253" s="19" t="n">
        <f aca="false">MIN(AH253,MAX(0,AO253-(AI253+AJ253+AK253+AL253+AM253+AN253)))</f>
        <v>0</v>
      </c>
      <c r="AQ253" s="19" t="n">
        <f aca="false">MIN(AI253,MAX(0,AO253-(AJ253+AK253+AL253+AM253+AN253)))</f>
        <v>0</v>
      </c>
      <c r="AR253" s="19" t="n">
        <f aca="false">MIN(AJ253,MAX(0,AO253-(AK253+AL253+AM253+AN253)))</f>
        <v>0</v>
      </c>
      <c r="AS253" s="19" t="n">
        <f aca="false">MIN(AK253,MAX(0,AO253-(AL253+AM253+AN253)))</f>
        <v>0</v>
      </c>
      <c r="AT253" s="19" t="n">
        <f aca="false">MIN(AL253,MAX(0,AO253-(AM253+AN253)))</f>
        <v>0</v>
      </c>
      <c r="AU253" s="19" t="n">
        <f aca="false">MIN(AM253,MAX(0,AO253-(AN253)))</f>
        <v>0</v>
      </c>
      <c r="AV253" s="19" t="n">
        <f aca="false">MIN(AN253,MAX(0,AO253-(0)))</f>
        <v>0</v>
      </c>
      <c r="AW253" s="19" t="n">
        <f aca="false">AH253-AP253</f>
        <v>0</v>
      </c>
      <c r="AX253" s="19" t="n">
        <f aca="false">AI253-AQ253</f>
        <v>0</v>
      </c>
      <c r="AY253" s="19" t="n">
        <f aca="false">AJ253-AR253</f>
        <v>0</v>
      </c>
      <c r="AZ253" s="19" t="n">
        <f aca="false">AK253-AS253</f>
        <v>0</v>
      </c>
      <c r="BA253" s="19" t="n">
        <f aca="false">AL253-AT253</f>
        <v>0</v>
      </c>
      <c r="BB253" s="19" t="n">
        <f aca="false">AM253-AU253</f>
        <v>0</v>
      </c>
      <c r="BC253" s="19" t="n">
        <f aca="false">AN253-AV253</f>
        <v>5.4135975458385</v>
      </c>
    </row>
    <row r="254" customFormat="false" ht="15" hidden="false" customHeight="false" outlineLevel="0" collapsed="false">
      <c r="B254" s="18" t="n">
        <v>250</v>
      </c>
      <c r="C254" s="18" t="n">
        <f aca="false">RM_TERM-B254+1</f>
        <v>111</v>
      </c>
      <c r="D254" s="19" t="n">
        <f aca="false">K253</f>
        <v>5.41359754583835</v>
      </c>
      <c r="E254" s="19" t="n">
        <f aca="false">D254*(1-(1-RM_CDR)^(1/12))</f>
        <v>0.00453214129676665</v>
      </c>
      <c r="F254" s="19" t="n">
        <f aca="false">D254-E254</f>
        <v>5.40906540454158</v>
      </c>
      <c r="G254" s="19" t="n">
        <f aca="false">IF(F254&gt;0,F254*(RM_WAC/12)/(1-(1+RM_WAC/12)^(-C254)),0)</f>
        <v>0.067440642021664</v>
      </c>
      <c r="H254" s="19" t="n">
        <f aca="false">F254*RM_WAC/12</f>
        <v>0.0333559033280064</v>
      </c>
      <c r="I254" s="19" t="n">
        <f aca="false">G254-H254+IF(C254&lt;=1,(F254-(G254-H254)-J254),0)</f>
        <v>0.0340847386936575</v>
      </c>
      <c r="J254" s="19" t="n">
        <f aca="false">(F254-(G254-H254))*(1-(1-RM_CPR)^(1/12))</f>
        <v>0.0723039551068062</v>
      </c>
      <c r="K254" s="19" t="n">
        <f aca="false">IF(C254&lt;=1,0,(F254-(G254-H254)-J254))</f>
        <v>5.30267671074112</v>
      </c>
      <c r="L254" s="19" t="n">
        <f aca="false">E254*(1-RM_SEV)</f>
        <v>0.00317249890773666</v>
      </c>
      <c r="M254" s="19" t="n">
        <f aca="false">E254-L254</f>
        <v>0.00135964238903</v>
      </c>
      <c r="N254" s="19" t="n">
        <f aca="false">H254-D254*(RM_SERV+RM_TR)/12</f>
        <v>0.0321829571930748</v>
      </c>
      <c r="O254" s="19" t="n">
        <f aca="false">T254*RM_A1_CP/12+U254*RM_A2_CP/12+V254*RM_A3_CP/12+W254*RM_M1_CP/12+X254*RM_B1_CP/12+Y254*RM_B2_CP/12+Z254*RM_B3_CP/12</f>
        <v>0</v>
      </c>
      <c r="P254" s="19" t="n">
        <f aca="false">MAX(0,N254-O254)</f>
        <v>0.0321829571930748</v>
      </c>
      <c r="Q254" s="19" t="n">
        <f aca="false">MIN(P254,M254)</f>
        <v>0.00135964238903</v>
      </c>
      <c r="R254" s="19" t="n">
        <f aca="false">P254-Q254</f>
        <v>0.0308233148040448</v>
      </c>
      <c r="S254" s="19" t="n">
        <f aca="false">I254+J254+L254+Q254</f>
        <v>0.11092083509723</v>
      </c>
      <c r="T254" s="19" t="n">
        <f aca="false">AW253</f>
        <v>0</v>
      </c>
      <c r="U254" s="19" t="n">
        <f aca="false">AX253</f>
        <v>0</v>
      </c>
      <c r="V254" s="19" t="n">
        <f aca="false">AY253</f>
        <v>0</v>
      </c>
      <c r="W254" s="19" t="n">
        <f aca="false">AZ253</f>
        <v>0</v>
      </c>
      <c r="X254" s="19" t="n">
        <f aca="false">BA253</f>
        <v>0</v>
      </c>
      <c r="Y254" s="19" t="n">
        <f aca="false">BB253</f>
        <v>0</v>
      </c>
      <c r="Z254" s="19" t="n">
        <f aca="false">BC253</f>
        <v>5.4135975458385</v>
      </c>
      <c r="AA254" s="19" t="n">
        <f aca="false">MIN(T254,MAX(0,S254-(0)))</f>
        <v>0</v>
      </c>
      <c r="AB254" s="19" t="n">
        <f aca="false">MIN(U254,MAX(0,S254-(T254)))</f>
        <v>0</v>
      </c>
      <c r="AC254" s="19" t="n">
        <f aca="false">MIN(V254,MAX(0,S254-(T254+U254)))</f>
        <v>0</v>
      </c>
      <c r="AD254" s="19" t="n">
        <f aca="false">MIN(W254,MAX(0,S254-(T254+U254+V254)))</f>
        <v>0</v>
      </c>
      <c r="AE254" s="19" t="n">
        <f aca="false">MIN(X254,MAX(0,S254-(T254+U254+V254+W254)))</f>
        <v>0</v>
      </c>
      <c r="AF254" s="19" t="n">
        <f aca="false">MIN(Y254,MAX(0,S254-(T254+U254+V254+W254+X254)))</f>
        <v>0</v>
      </c>
      <c r="AG254" s="19" t="n">
        <f aca="false">MIN(Z254,MAX(0,S254-(T254+U254+V254+W254+X254+Y254)))</f>
        <v>0.11092083509723</v>
      </c>
      <c r="AH254" s="19" t="n">
        <f aca="false">T254-AA254</f>
        <v>0</v>
      </c>
      <c r="AI254" s="19" t="n">
        <f aca="false">U254-AB254</f>
        <v>0</v>
      </c>
      <c r="AJ254" s="19" t="n">
        <f aca="false">V254-AC254</f>
        <v>0</v>
      </c>
      <c r="AK254" s="19" t="n">
        <f aca="false">W254-AD254</f>
        <v>0</v>
      </c>
      <c r="AL254" s="19" t="n">
        <f aca="false">X254-AE254</f>
        <v>0</v>
      </c>
      <c r="AM254" s="19" t="n">
        <f aca="false">Y254-AF254</f>
        <v>0</v>
      </c>
      <c r="AN254" s="19" t="n">
        <f aca="false">Z254-AG254</f>
        <v>5.30267671074127</v>
      </c>
      <c r="AO254" s="19" t="n">
        <f aca="false">M254-Q254</f>
        <v>0</v>
      </c>
      <c r="AP254" s="19" t="n">
        <f aca="false">MIN(AH254,MAX(0,AO254-(AI254+AJ254+AK254+AL254+AM254+AN254)))</f>
        <v>0</v>
      </c>
      <c r="AQ254" s="19" t="n">
        <f aca="false">MIN(AI254,MAX(0,AO254-(AJ254+AK254+AL254+AM254+AN254)))</f>
        <v>0</v>
      </c>
      <c r="AR254" s="19" t="n">
        <f aca="false">MIN(AJ254,MAX(0,AO254-(AK254+AL254+AM254+AN254)))</f>
        <v>0</v>
      </c>
      <c r="AS254" s="19" t="n">
        <f aca="false">MIN(AK254,MAX(0,AO254-(AL254+AM254+AN254)))</f>
        <v>0</v>
      </c>
      <c r="AT254" s="19" t="n">
        <f aca="false">MIN(AL254,MAX(0,AO254-(AM254+AN254)))</f>
        <v>0</v>
      </c>
      <c r="AU254" s="19" t="n">
        <f aca="false">MIN(AM254,MAX(0,AO254-(AN254)))</f>
        <v>0</v>
      </c>
      <c r="AV254" s="19" t="n">
        <f aca="false">MIN(AN254,MAX(0,AO254-(0)))</f>
        <v>0</v>
      </c>
      <c r="AW254" s="19" t="n">
        <f aca="false">AH254-AP254</f>
        <v>0</v>
      </c>
      <c r="AX254" s="19" t="n">
        <f aca="false">AI254-AQ254</f>
        <v>0</v>
      </c>
      <c r="AY254" s="19" t="n">
        <f aca="false">AJ254-AR254</f>
        <v>0</v>
      </c>
      <c r="AZ254" s="19" t="n">
        <f aca="false">AK254-AS254</f>
        <v>0</v>
      </c>
      <c r="BA254" s="19" t="n">
        <f aca="false">AL254-AT254</f>
        <v>0</v>
      </c>
      <c r="BB254" s="19" t="n">
        <f aca="false">AM254-AU254</f>
        <v>0</v>
      </c>
      <c r="BC254" s="19" t="n">
        <f aca="false">AN254-AV254</f>
        <v>5.30267671074127</v>
      </c>
    </row>
    <row r="255" customFormat="false" ht="15" hidden="false" customHeight="false" outlineLevel="0" collapsed="false">
      <c r="B255" s="18" t="n">
        <v>251</v>
      </c>
      <c r="C255" s="18" t="n">
        <f aca="false">RM_TERM-B255+1</f>
        <v>110</v>
      </c>
      <c r="D255" s="19" t="n">
        <f aca="false">K254</f>
        <v>5.30267671074112</v>
      </c>
      <c r="E255" s="19" t="n">
        <f aca="false">D255*(1-(1-RM_CDR)^(1/12))</f>
        <v>0.0044392808849685</v>
      </c>
      <c r="F255" s="19" t="n">
        <f aca="false">D255-E255</f>
        <v>5.29823742985615</v>
      </c>
      <c r="G255" s="19" t="n">
        <f aca="false">IF(F255&gt;0,F255*(RM_WAC/12)/(1-(1+RM_WAC/12)^(-C255)),0)</f>
        <v>0.0664777337941069</v>
      </c>
      <c r="H255" s="19" t="n">
        <f aca="false">F255*RM_WAC/12</f>
        <v>0.0326724641507796</v>
      </c>
      <c r="I255" s="19" t="n">
        <f aca="false">G255-H255+IF(C255&lt;=1,(F255-(G255-H255)-J255),0)</f>
        <v>0.0338052696433273</v>
      </c>
      <c r="J255" s="19" t="n">
        <f aca="false">(F255-(G255-H255))*(1-(1-RM_CPR)^(1/12))</f>
        <v>0.0708168624667615</v>
      </c>
      <c r="K255" s="19" t="n">
        <f aca="false">IF(C255&lt;=1,0,(F255-(G255-H255)-J255))</f>
        <v>5.19361529774606</v>
      </c>
      <c r="L255" s="19" t="n">
        <f aca="false">E255*(1-RM_SEV)</f>
        <v>0.00310749661947795</v>
      </c>
      <c r="M255" s="19" t="n">
        <f aca="false">E255-L255</f>
        <v>0.00133178426549055</v>
      </c>
      <c r="N255" s="19" t="n">
        <f aca="false">H255-D255*(RM_SERV+RM_TR)/12</f>
        <v>0.0315235508634524</v>
      </c>
      <c r="O255" s="19" t="n">
        <f aca="false">T255*RM_A1_CP/12+U255*RM_A2_CP/12+V255*RM_A3_CP/12+W255*RM_M1_CP/12+X255*RM_B1_CP/12+Y255*RM_B2_CP/12+Z255*RM_B3_CP/12</f>
        <v>0</v>
      </c>
      <c r="P255" s="19" t="n">
        <f aca="false">MAX(0,N255-O255)</f>
        <v>0.0315235508634524</v>
      </c>
      <c r="Q255" s="19" t="n">
        <f aca="false">MIN(P255,M255)</f>
        <v>0.00133178426549055</v>
      </c>
      <c r="R255" s="19" t="n">
        <f aca="false">P255-Q255</f>
        <v>0.0301917665979618</v>
      </c>
      <c r="S255" s="19" t="n">
        <f aca="false">I255+J255+L255+Q255</f>
        <v>0.109061412995057</v>
      </c>
      <c r="T255" s="19" t="n">
        <f aca="false">AW254</f>
        <v>0</v>
      </c>
      <c r="U255" s="19" t="n">
        <f aca="false">AX254</f>
        <v>0</v>
      </c>
      <c r="V255" s="19" t="n">
        <f aca="false">AY254</f>
        <v>0</v>
      </c>
      <c r="W255" s="19" t="n">
        <f aca="false">AZ254</f>
        <v>0</v>
      </c>
      <c r="X255" s="19" t="n">
        <f aca="false">BA254</f>
        <v>0</v>
      </c>
      <c r="Y255" s="19" t="n">
        <f aca="false">BB254</f>
        <v>0</v>
      </c>
      <c r="Z255" s="19" t="n">
        <f aca="false">BC254</f>
        <v>5.30267671074127</v>
      </c>
      <c r="AA255" s="19" t="n">
        <f aca="false">MIN(T255,MAX(0,S255-(0)))</f>
        <v>0</v>
      </c>
      <c r="AB255" s="19" t="n">
        <f aca="false">MIN(U255,MAX(0,S255-(T255)))</f>
        <v>0</v>
      </c>
      <c r="AC255" s="19" t="n">
        <f aca="false">MIN(V255,MAX(0,S255-(T255+U255)))</f>
        <v>0</v>
      </c>
      <c r="AD255" s="19" t="n">
        <f aca="false">MIN(W255,MAX(0,S255-(T255+U255+V255)))</f>
        <v>0</v>
      </c>
      <c r="AE255" s="19" t="n">
        <f aca="false">MIN(X255,MAX(0,S255-(T255+U255+V255+W255)))</f>
        <v>0</v>
      </c>
      <c r="AF255" s="19" t="n">
        <f aca="false">MIN(Y255,MAX(0,S255-(T255+U255+V255+W255+X255)))</f>
        <v>0</v>
      </c>
      <c r="AG255" s="19" t="n">
        <f aca="false">MIN(Z255,MAX(0,S255-(T255+U255+V255+W255+X255+Y255)))</f>
        <v>0.109061412995057</v>
      </c>
      <c r="AH255" s="19" t="n">
        <f aca="false">T255-AA255</f>
        <v>0</v>
      </c>
      <c r="AI255" s="19" t="n">
        <f aca="false">U255-AB255</f>
        <v>0</v>
      </c>
      <c r="AJ255" s="19" t="n">
        <f aca="false">V255-AC255</f>
        <v>0</v>
      </c>
      <c r="AK255" s="19" t="n">
        <f aca="false">W255-AD255</f>
        <v>0</v>
      </c>
      <c r="AL255" s="19" t="n">
        <f aca="false">X255-AE255</f>
        <v>0</v>
      </c>
      <c r="AM255" s="19" t="n">
        <f aca="false">Y255-AF255</f>
        <v>0</v>
      </c>
      <c r="AN255" s="19" t="n">
        <f aca="false">Z255-AG255</f>
        <v>5.19361529774621</v>
      </c>
      <c r="AO255" s="19" t="n">
        <f aca="false">M255-Q255</f>
        <v>0</v>
      </c>
      <c r="AP255" s="19" t="n">
        <f aca="false">MIN(AH255,MAX(0,AO255-(AI255+AJ255+AK255+AL255+AM255+AN255)))</f>
        <v>0</v>
      </c>
      <c r="AQ255" s="19" t="n">
        <f aca="false">MIN(AI255,MAX(0,AO255-(AJ255+AK255+AL255+AM255+AN255)))</f>
        <v>0</v>
      </c>
      <c r="AR255" s="19" t="n">
        <f aca="false">MIN(AJ255,MAX(0,AO255-(AK255+AL255+AM255+AN255)))</f>
        <v>0</v>
      </c>
      <c r="AS255" s="19" t="n">
        <f aca="false">MIN(AK255,MAX(0,AO255-(AL255+AM255+AN255)))</f>
        <v>0</v>
      </c>
      <c r="AT255" s="19" t="n">
        <f aca="false">MIN(AL255,MAX(0,AO255-(AM255+AN255)))</f>
        <v>0</v>
      </c>
      <c r="AU255" s="19" t="n">
        <f aca="false">MIN(AM255,MAX(0,AO255-(AN255)))</f>
        <v>0</v>
      </c>
      <c r="AV255" s="19" t="n">
        <f aca="false">MIN(AN255,MAX(0,AO255-(0)))</f>
        <v>0</v>
      </c>
      <c r="AW255" s="19" t="n">
        <f aca="false">AH255-AP255</f>
        <v>0</v>
      </c>
      <c r="AX255" s="19" t="n">
        <f aca="false">AI255-AQ255</f>
        <v>0</v>
      </c>
      <c r="AY255" s="19" t="n">
        <f aca="false">AJ255-AR255</f>
        <v>0</v>
      </c>
      <c r="AZ255" s="19" t="n">
        <f aca="false">AK255-AS255</f>
        <v>0</v>
      </c>
      <c r="BA255" s="19" t="n">
        <f aca="false">AL255-AT255</f>
        <v>0</v>
      </c>
      <c r="BB255" s="19" t="n">
        <f aca="false">AM255-AU255</f>
        <v>0</v>
      </c>
      <c r="BC255" s="19" t="n">
        <f aca="false">AN255-AV255</f>
        <v>5.19361529774621</v>
      </c>
    </row>
    <row r="256" customFormat="false" ht="15" hidden="false" customHeight="false" outlineLevel="0" collapsed="false">
      <c r="B256" s="18" t="n">
        <v>252</v>
      </c>
      <c r="C256" s="18" t="n">
        <f aca="false">RM_TERM-B256+1</f>
        <v>109</v>
      </c>
      <c r="D256" s="19" t="n">
        <f aca="false">K255</f>
        <v>5.19361529774606</v>
      </c>
      <c r="E256" s="19" t="n">
        <f aca="false">D256*(1-(1-RM_CDR)^(1/12))</f>
        <v>0.00434797713925534</v>
      </c>
      <c r="F256" s="19" t="n">
        <f aca="false">D256-E256</f>
        <v>5.18926732060681</v>
      </c>
      <c r="G256" s="19" t="n">
        <f aca="false">IF(F256&gt;0,F256*(RM_WAC/12)/(1-(1+RM_WAC/12)^(-C256)),0)</f>
        <v>0.0655285738380208</v>
      </c>
      <c r="H256" s="19" t="n">
        <f aca="false">F256*RM_WAC/12</f>
        <v>0.0320004818104086</v>
      </c>
      <c r="I256" s="19" t="n">
        <f aca="false">G256-H256+IF(C256&lt;=1,(F256-(G256-H256)-J256),0)</f>
        <v>0.0335280920276122</v>
      </c>
      <c r="J256" s="19" t="n">
        <f aca="false">(F256-(G256-H256))*(1-(1-RM_CPR)^(1/12))</f>
        <v>0.0693547309098613</v>
      </c>
      <c r="K256" s="19" t="n">
        <f aca="false">IF(C256&lt;=1,0,(F256-(G256-H256)-J256))</f>
        <v>5.08638449766933</v>
      </c>
      <c r="L256" s="19" t="n">
        <f aca="false">E256*(1-RM_SEV)</f>
        <v>0.00304358399747874</v>
      </c>
      <c r="M256" s="19" t="n">
        <f aca="false">E256-L256</f>
        <v>0.0013043931417766</v>
      </c>
      <c r="N256" s="19" t="n">
        <f aca="false">H256-D256*(RM_SERV+RM_TR)/12</f>
        <v>0.030875198495897</v>
      </c>
      <c r="O256" s="19" t="n">
        <f aca="false">T256*RM_A1_CP/12+U256*RM_A2_CP/12+V256*RM_A3_CP/12+W256*RM_M1_CP/12+X256*RM_B1_CP/12+Y256*RM_B2_CP/12+Z256*RM_B3_CP/12</f>
        <v>0</v>
      </c>
      <c r="P256" s="19" t="n">
        <f aca="false">MAX(0,N256-O256)</f>
        <v>0.030875198495897</v>
      </c>
      <c r="Q256" s="19" t="n">
        <f aca="false">MIN(P256,M256)</f>
        <v>0.0013043931417766</v>
      </c>
      <c r="R256" s="19" t="n">
        <f aca="false">P256-Q256</f>
        <v>0.0295708053541204</v>
      </c>
      <c r="S256" s="19" t="n">
        <f aca="false">I256+J256+L256+Q256</f>
        <v>0.107230800076729</v>
      </c>
      <c r="T256" s="19" t="n">
        <f aca="false">AW255</f>
        <v>0</v>
      </c>
      <c r="U256" s="19" t="n">
        <f aca="false">AX255</f>
        <v>0</v>
      </c>
      <c r="V256" s="19" t="n">
        <f aca="false">AY255</f>
        <v>0</v>
      </c>
      <c r="W256" s="19" t="n">
        <f aca="false">AZ255</f>
        <v>0</v>
      </c>
      <c r="X256" s="19" t="n">
        <f aca="false">BA255</f>
        <v>0</v>
      </c>
      <c r="Y256" s="19" t="n">
        <f aca="false">BB255</f>
        <v>0</v>
      </c>
      <c r="Z256" s="19" t="n">
        <f aca="false">BC255</f>
        <v>5.19361529774621</v>
      </c>
      <c r="AA256" s="19" t="n">
        <f aca="false">MIN(T256,MAX(0,S256-(0)))</f>
        <v>0</v>
      </c>
      <c r="AB256" s="19" t="n">
        <f aca="false">MIN(U256,MAX(0,S256-(T256)))</f>
        <v>0</v>
      </c>
      <c r="AC256" s="19" t="n">
        <f aca="false">MIN(V256,MAX(0,S256-(T256+U256)))</f>
        <v>0</v>
      </c>
      <c r="AD256" s="19" t="n">
        <f aca="false">MIN(W256,MAX(0,S256-(T256+U256+V256)))</f>
        <v>0</v>
      </c>
      <c r="AE256" s="19" t="n">
        <f aca="false">MIN(X256,MAX(0,S256-(T256+U256+V256+W256)))</f>
        <v>0</v>
      </c>
      <c r="AF256" s="19" t="n">
        <f aca="false">MIN(Y256,MAX(0,S256-(T256+U256+V256+W256+X256)))</f>
        <v>0</v>
      </c>
      <c r="AG256" s="19" t="n">
        <f aca="false">MIN(Z256,MAX(0,S256-(T256+U256+V256+W256+X256+Y256)))</f>
        <v>0.107230800076729</v>
      </c>
      <c r="AH256" s="19" t="n">
        <f aca="false">T256-AA256</f>
        <v>0</v>
      </c>
      <c r="AI256" s="19" t="n">
        <f aca="false">U256-AB256</f>
        <v>0</v>
      </c>
      <c r="AJ256" s="19" t="n">
        <f aca="false">V256-AC256</f>
        <v>0</v>
      </c>
      <c r="AK256" s="19" t="n">
        <f aca="false">W256-AD256</f>
        <v>0</v>
      </c>
      <c r="AL256" s="19" t="n">
        <f aca="false">X256-AE256</f>
        <v>0</v>
      </c>
      <c r="AM256" s="19" t="n">
        <f aca="false">Y256-AF256</f>
        <v>0</v>
      </c>
      <c r="AN256" s="19" t="n">
        <f aca="false">Z256-AG256</f>
        <v>5.08638449766948</v>
      </c>
      <c r="AO256" s="19" t="n">
        <f aca="false">M256-Q256</f>
        <v>0</v>
      </c>
      <c r="AP256" s="19" t="n">
        <f aca="false">MIN(AH256,MAX(0,AO256-(AI256+AJ256+AK256+AL256+AM256+AN256)))</f>
        <v>0</v>
      </c>
      <c r="AQ256" s="19" t="n">
        <f aca="false">MIN(AI256,MAX(0,AO256-(AJ256+AK256+AL256+AM256+AN256)))</f>
        <v>0</v>
      </c>
      <c r="AR256" s="19" t="n">
        <f aca="false">MIN(AJ256,MAX(0,AO256-(AK256+AL256+AM256+AN256)))</f>
        <v>0</v>
      </c>
      <c r="AS256" s="19" t="n">
        <f aca="false">MIN(AK256,MAX(0,AO256-(AL256+AM256+AN256)))</f>
        <v>0</v>
      </c>
      <c r="AT256" s="19" t="n">
        <f aca="false">MIN(AL256,MAX(0,AO256-(AM256+AN256)))</f>
        <v>0</v>
      </c>
      <c r="AU256" s="19" t="n">
        <f aca="false">MIN(AM256,MAX(0,AO256-(AN256)))</f>
        <v>0</v>
      </c>
      <c r="AV256" s="19" t="n">
        <f aca="false">MIN(AN256,MAX(0,AO256-(0)))</f>
        <v>0</v>
      </c>
      <c r="AW256" s="19" t="n">
        <f aca="false">AH256-AP256</f>
        <v>0</v>
      </c>
      <c r="AX256" s="19" t="n">
        <f aca="false">AI256-AQ256</f>
        <v>0</v>
      </c>
      <c r="AY256" s="19" t="n">
        <f aca="false">AJ256-AR256</f>
        <v>0</v>
      </c>
      <c r="AZ256" s="19" t="n">
        <f aca="false">AK256-AS256</f>
        <v>0</v>
      </c>
      <c r="BA256" s="19" t="n">
        <f aca="false">AL256-AT256</f>
        <v>0</v>
      </c>
      <c r="BB256" s="19" t="n">
        <f aca="false">AM256-AU256</f>
        <v>0</v>
      </c>
      <c r="BC256" s="19" t="n">
        <f aca="false">AN256-AV256</f>
        <v>5.08638449766948</v>
      </c>
    </row>
    <row r="257" customFormat="false" ht="15" hidden="false" customHeight="false" outlineLevel="0" collapsed="false">
      <c r="B257" s="18" t="n">
        <v>253</v>
      </c>
      <c r="C257" s="18" t="n">
        <f aca="false">RM_TERM-B257+1</f>
        <v>108</v>
      </c>
      <c r="D257" s="19" t="n">
        <f aca="false">K256</f>
        <v>5.08638449766933</v>
      </c>
      <c r="E257" s="19" t="n">
        <f aca="false">D257*(1-(1-RM_CDR)^(1/12))</f>
        <v>0.00425820594123072</v>
      </c>
      <c r="F257" s="19" t="n">
        <f aca="false">D257-E257</f>
        <v>5.0821262917281</v>
      </c>
      <c r="G257" s="19" t="n">
        <f aca="false">IF(F257&gt;0,F257*(RM_WAC/12)/(1-(1+RM_WAC/12)^(-C257)),0)</f>
        <v>0.0645929658574734</v>
      </c>
      <c r="H257" s="19" t="n">
        <f aca="false">F257*RM_WAC/12</f>
        <v>0.03133977879899</v>
      </c>
      <c r="I257" s="19" t="n">
        <f aca="false">G257-H257+IF(C257&lt;=1,(F257-(G257-H257)-J257),0)</f>
        <v>0.0332531870584834</v>
      </c>
      <c r="J257" s="19" t="n">
        <f aca="false">(F257-(G257-H257))*(1-(1-RM_CPR)^(1/12))</f>
        <v>0.0679171734736658</v>
      </c>
      <c r="K257" s="19" t="n">
        <f aca="false">IF(C257&lt;=1,0,(F257-(G257-H257)-J257))</f>
        <v>4.98095593119595</v>
      </c>
      <c r="L257" s="19" t="n">
        <f aca="false">E257*(1-RM_SEV)</f>
        <v>0.0029807441588615</v>
      </c>
      <c r="M257" s="19" t="n">
        <f aca="false">E257-L257</f>
        <v>0.00127746178236922</v>
      </c>
      <c r="N257" s="19" t="n">
        <f aca="false">H257-D257*(RM_SERV+RM_TR)/12</f>
        <v>0.0302377288244949</v>
      </c>
      <c r="O257" s="19" t="n">
        <f aca="false">T257*RM_A1_CP/12+U257*RM_A2_CP/12+V257*RM_A3_CP/12+W257*RM_M1_CP/12+X257*RM_B1_CP/12+Y257*RM_B2_CP/12+Z257*RM_B3_CP/12</f>
        <v>0</v>
      </c>
      <c r="P257" s="19" t="n">
        <f aca="false">MAX(0,N257-O257)</f>
        <v>0.0302377288244949</v>
      </c>
      <c r="Q257" s="19" t="n">
        <f aca="false">MIN(P257,M257)</f>
        <v>0.00127746178236922</v>
      </c>
      <c r="R257" s="19" t="n">
        <f aca="false">P257-Q257</f>
        <v>0.0289602670421257</v>
      </c>
      <c r="S257" s="19" t="n">
        <f aca="false">I257+J257+L257+Q257</f>
        <v>0.10542856647338</v>
      </c>
      <c r="T257" s="19" t="n">
        <f aca="false">AW256</f>
        <v>0</v>
      </c>
      <c r="U257" s="19" t="n">
        <f aca="false">AX256</f>
        <v>0</v>
      </c>
      <c r="V257" s="19" t="n">
        <f aca="false">AY256</f>
        <v>0</v>
      </c>
      <c r="W257" s="19" t="n">
        <f aca="false">AZ256</f>
        <v>0</v>
      </c>
      <c r="X257" s="19" t="n">
        <f aca="false">BA256</f>
        <v>0</v>
      </c>
      <c r="Y257" s="19" t="n">
        <f aca="false">BB256</f>
        <v>0</v>
      </c>
      <c r="Z257" s="19" t="n">
        <f aca="false">BC256</f>
        <v>5.08638449766948</v>
      </c>
      <c r="AA257" s="19" t="n">
        <f aca="false">MIN(T257,MAX(0,S257-(0)))</f>
        <v>0</v>
      </c>
      <c r="AB257" s="19" t="n">
        <f aca="false">MIN(U257,MAX(0,S257-(T257)))</f>
        <v>0</v>
      </c>
      <c r="AC257" s="19" t="n">
        <f aca="false">MIN(V257,MAX(0,S257-(T257+U257)))</f>
        <v>0</v>
      </c>
      <c r="AD257" s="19" t="n">
        <f aca="false">MIN(W257,MAX(0,S257-(T257+U257+V257)))</f>
        <v>0</v>
      </c>
      <c r="AE257" s="19" t="n">
        <f aca="false">MIN(X257,MAX(0,S257-(T257+U257+V257+W257)))</f>
        <v>0</v>
      </c>
      <c r="AF257" s="19" t="n">
        <f aca="false">MIN(Y257,MAX(0,S257-(T257+U257+V257+W257+X257)))</f>
        <v>0</v>
      </c>
      <c r="AG257" s="19" t="n">
        <f aca="false">MIN(Z257,MAX(0,S257-(T257+U257+V257+W257+X257+Y257)))</f>
        <v>0.10542856647338</v>
      </c>
      <c r="AH257" s="19" t="n">
        <f aca="false">T257-AA257</f>
        <v>0</v>
      </c>
      <c r="AI257" s="19" t="n">
        <f aca="false">U257-AB257</f>
        <v>0</v>
      </c>
      <c r="AJ257" s="19" t="n">
        <f aca="false">V257-AC257</f>
        <v>0</v>
      </c>
      <c r="AK257" s="19" t="n">
        <f aca="false">W257-AD257</f>
        <v>0</v>
      </c>
      <c r="AL257" s="19" t="n">
        <f aca="false">X257-AE257</f>
        <v>0</v>
      </c>
      <c r="AM257" s="19" t="n">
        <f aca="false">Y257-AF257</f>
        <v>0</v>
      </c>
      <c r="AN257" s="19" t="n">
        <f aca="false">Z257-AG257</f>
        <v>4.9809559311961</v>
      </c>
      <c r="AO257" s="19" t="n">
        <f aca="false">M257-Q257</f>
        <v>0</v>
      </c>
      <c r="AP257" s="19" t="n">
        <f aca="false">MIN(AH257,MAX(0,AO257-(AI257+AJ257+AK257+AL257+AM257+AN257)))</f>
        <v>0</v>
      </c>
      <c r="AQ257" s="19" t="n">
        <f aca="false">MIN(AI257,MAX(0,AO257-(AJ257+AK257+AL257+AM257+AN257)))</f>
        <v>0</v>
      </c>
      <c r="AR257" s="19" t="n">
        <f aca="false">MIN(AJ257,MAX(0,AO257-(AK257+AL257+AM257+AN257)))</f>
        <v>0</v>
      </c>
      <c r="AS257" s="19" t="n">
        <f aca="false">MIN(AK257,MAX(0,AO257-(AL257+AM257+AN257)))</f>
        <v>0</v>
      </c>
      <c r="AT257" s="19" t="n">
        <f aca="false">MIN(AL257,MAX(0,AO257-(AM257+AN257)))</f>
        <v>0</v>
      </c>
      <c r="AU257" s="19" t="n">
        <f aca="false">MIN(AM257,MAX(0,AO257-(AN257)))</f>
        <v>0</v>
      </c>
      <c r="AV257" s="19" t="n">
        <f aca="false">MIN(AN257,MAX(0,AO257-(0)))</f>
        <v>0</v>
      </c>
      <c r="AW257" s="19" t="n">
        <f aca="false">AH257-AP257</f>
        <v>0</v>
      </c>
      <c r="AX257" s="19" t="n">
        <f aca="false">AI257-AQ257</f>
        <v>0</v>
      </c>
      <c r="AY257" s="19" t="n">
        <f aca="false">AJ257-AR257</f>
        <v>0</v>
      </c>
      <c r="AZ257" s="19" t="n">
        <f aca="false">AK257-AS257</f>
        <v>0</v>
      </c>
      <c r="BA257" s="19" t="n">
        <f aca="false">AL257-AT257</f>
        <v>0</v>
      </c>
      <c r="BB257" s="19" t="n">
        <f aca="false">AM257-AU257</f>
        <v>0</v>
      </c>
      <c r="BC257" s="19" t="n">
        <f aca="false">AN257-AV257</f>
        <v>4.9809559311961</v>
      </c>
    </row>
    <row r="258" customFormat="false" ht="15" hidden="false" customHeight="false" outlineLevel="0" collapsed="false">
      <c r="B258" s="18" t="n">
        <v>254</v>
      </c>
      <c r="C258" s="18" t="n">
        <f aca="false">RM_TERM-B258+1</f>
        <v>107</v>
      </c>
      <c r="D258" s="19" t="n">
        <f aca="false">K257</f>
        <v>4.98095593119595</v>
      </c>
      <c r="E258" s="19" t="n">
        <f aca="false">D258*(1-(1-RM_CDR)^(1/12))</f>
        <v>0.00416994353237466</v>
      </c>
      <c r="F258" s="19" t="n">
        <f aca="false">D258-E258</f>
        <v>4.97678598766358</v>
      </c>
      <c r="G258" s="19" t="n">
        <f aca="false">IF(F258&gt;0,F258*(RM_WAC/12)/(1-(1+RM_WAC/12)^(-C258)),0)</f>
        <v>0.0636707163592183</v>
      </c>
      <c r="H258" s="19" t="n">
        <f aca="false">F258*RM_WAC/12</f>
        <v>0.0306901802572587</v>
      </c>
      <c r="I258" s="19" t="n">
        <f aca="false">G258-H258+IF(C258&lt;=1,(F258-(G258-H258)-J258),0)</f>
        <v>0.0329805361019596</v>
      </c>
      <c r="J258" s="19" t="n">
        <f aca="false">(F258-(G258-H258))*(1-(1-RM_CPR)^(1/12))</f>
        <v>0.0665038089713956</v>
      </c>
      <c r="K258" s="19" t="n">
        <f aca="false">IF(C258&lt;=1,0,(F258-(G258-H258)-J258))</f>
        <v>4.87730164259022</v>
      </c>
      <c r="L258" s="19" t="n">
        <f aca="false">E258*(1-RM_SEV)</f>
        <v>0.00291896047266226</v>
      </c>
      <c r="M258" s="19" t="n">
        <f aca="false">E258-L258</f>
        <v>0.0012509830597124</v>
      </c>
      <c r="N258" s="19" t="n">
        <f aca="false">H258-D258*(RM_SERV+RM_TR)/12</f>
        <v>0.0296109731388329</v>
      </c>
      <c r="O258" s="19" t="n">
        <f aca="false">T258*RM_A1_CP/12+U258*RM_A2_CP/12+V258*RM_A3_CP/12+W258*RM_M1_CP/12+X258*RM_B1_CP/12+Y258*RM_B2_CP/12+Z258*RM_B3_CP/12</f>
        <v>0</v>
      </c>
      <c r="P258" s="19" t="n">
        <f aca="false">MAX(0,N258-O258)</f>
        <v>0.0296109731388329</v>
      </c>
      <c r="Q258" s="19" t="n">
        <f aca="false">MIN(P258,M258)</f>
        <v>0.0012509830597124</v>
      </c>
      <c r="R258" s="19" t="n">
        <f aca="false">P258-Q258</f>
        <v>0.0283599900791206</v>
      </c>
      <c r="S258" s="19" t="n">
        <f aca="false">I258+J258+L258+Q258</f>
        <v>0.10365428860573</v>
      </c>
      <c r="T258" s="19" t="n">
        <f aca="false">AW257</f>
        <v>0</v>
      </c>
      <c r="U258" s="19" t="n">
        <f aca="false">AX257</f>
        <v>0</v>
      </c>
      <c r="V258" s="19" t="n">
        <f aca="false">AY257</f>
        <v>0</v>
      </c>
      <c r="W258" s="19" t="n">
        <f aca="false">AZ257</f>
        <v>0</v>
      </c>
      <c r="X258" s="19" t="n">
        <f aca="false">BA257</f>
        <v>0</v>
      </c>
      <c r="Y258" s="19" t="n">
        <f aca="false">BB257</f>
        <v>0</v>
      </c>
      <c r="Z258" s="19" t="n">
        <f aca="false">BC257</f>
        <v>4.9809559311961</v>
      </c>
      <c r="AA258" s="19" t="n">
        <f aca="false">MIN(T258,MAX(0,S258-(0)))</f>
        <v>0</v>
      </c>
      <c r="AB258" s="19" t="n">
        <f aca="false">MIN(U258,MAX(0,S258-(T258)))</f>
        <v>0</v>
      </c>
      <c r="AC258" s="19" t="n">
        <f aca="false">MIN(V258,MAX(0,S258-(T258+U258)))</f>
        <v>0</v>
      </c>
      <c r="AD258" s="19" t="n">
        <f aca="false">MIN(W258,MAX(0,S258-(T258+U258+V258)))</f>
        <v>0</v>
      </c>
      <c r="AE258" s="19" t="n">
        <f aca="false">MIN(X258,MAX(0,S258-(T258+U258+V258+W258)))</f>
        <v>0</v>
      </c>
      <c r="AF258" s="19" t="n">
        <f aca="false">MIN(Y258,MAX(0,S258-(T258+U258+V258+W258+X258)))</f>
        <v>0</v>
      </c>
      <c r="AG258" s="19" t="n">
        <f aca="false">MIN(Z258,MAX(0,S258-(T258+U258+V258+W258+X258+Y258)))</f>
        <v>0.10365428860573</v>
      </c>
      <c r="AH258" s="19" t="n">
        <f aca="false">T258-AA258</f>
        <v>0</v>
      </c>
      <c r="AI258" s="19" t="n">
        <f aca="false">U258-AB258</f>
        <v>0</v>
      </c>
      <c r="AJ258" s="19" t="n">
        <f aca="false">V258-AC258</f>
        <v>0</v>
      </c>
      <c r="AK258" s="19" t="n">
        <f aca="false">W258-AD258</f>
        <v>0</v>
      </c>
      <c r="AL258" s="19" t="n">
        <f aca="false">X258-AE258</f>
        <v>0</v>
      </c>
      <c r="AM258" s="19" t="n">
        <f aca="false">Y258-AF258</f>
        <v>0</v>
      </c>
      <c r="AN258" s="19" t="n">
        <f aca="false">Z258-AG258</f>
        <v>4.87730164259037</v>
      </c>
      <c r="AO258" s="19" t="n">
        <f aca="false">M258-Q258</f>
        <v>0</v>
      </c>
      <c r="AP258" s="19" t="n">
        <f aca="false">MIN(AH258,MAX(0,AO258-(AI258+AJ258+AK258+AL258+AM258+AN258)))</f>
        <v>0</v>
      </c>
      <c r="AQ258" s="19" t="n">
        <f aca="false">MIN(AI258,MAX(0,AO258-(AJ258+AK258+AL258+AM258+AN258)))</f>
        <v>0</v>
      </c>
      <c r="AR258" s="19" t="n">
        <f aca="false">MIN(AJ258,MAX(0,AO258-(AK258+AL258+AM258+AN258)))</f>
        <v>0</v>
      </c>
      <c r="AS258" s="19" t="n">
        <f aca="false">MIN(AK258,MAX(0,AO258-(AL258+AM258+AN258)))</f>
        <v>0</v>
      </c>
      <c r="AT258" s="19" t="n">
        <f aca="false">MIN(AL258,MAX(0,AO258-(AM258+AN258)))</f>
        <v>0</v>
      </c>
      <c r="AU258" s="19" t="n">
        <f aca="false">MIN(AM258,MAX(0,AO258-(AN258)))</f>
        <v>0</v>
      </c>
      <c r="AV258" s="19" t="n">
        <f aca="false">MIN(AN258,MAX(0,AO258-(0)))</f>
        <v>0</v>
      </c>
      <c r="AW258" s="19" t="n">
        <f aca="false">AH258-AP258</f>
        <v>0</v>
      </c>
      <c r="AX258" s="19" t="n">
        <f aca="false">AI258-AQ258</f>
        <v>0</v>
      </c>
      <c r="AY258" s="19" t="n">
        <f aca="false">AJ258-AR258</f>
        <v>0</v>
      </c>
      <c r="AZ258" s="19" t="n">
        <f aca="false">AK258-AS258</f>
        <v>0</v>
      </c>
      <c r="BA258" s="19" t="n">
        <f aca="false">AL258-AT258</f>
        <v>0</v>
      </c>
      <c r="BB258" s="19" t="n">
        <f aca="false">AM258-AU258</f>
        <v>0</v>
      </c>
      <c r="BC258" s="19" t="n">
        <f aca="false">AN258-AV258</f>
        <v>4.87730164259037</v>
      </c>
    </row>
    <row r="259" customFormat="false" ht="15" hidden="false" customHeight="false" outlineLevel="0" collapsed="false">
      <c r="B259" s="18" t="n">
        <v>255</v>
      </c>
      <c r="C259" s="18" t="n">
        <f aca="false">RM_TERM-B259+1</f>
        <v>106</v>
      </c>
      <c r="D259" s="19" t="n">
        <f aca="false">K258</f>
        <v>4.87730164259022</v>
      </c>
      <c r="E259" s="19" t="n">
        <f aca="false">D259*(1-(1-RM_CDR)^(1/12))</f>
        <v>0.00408316650877819</v>
      </c>
      <c r="F259" s="19" t="n">
        <f aca="false">D259-E259</f>
        <v>4.87321847608145</v>
      </c>
      <c r="G259" s="19" t="n">
        <f aca="false">IF(F259&gt;0,F259*(RM_WAC/12)/(1-(1+RM_WAC/12)^(-C259)),0)</f>
        <v>0.0627616346126796</v>
      </c>
      <c r="H259" s="19" t="n">
        <f aca="false">F259*RM_WAC/12</f>
        <v>0.0300515139358356</v>
      </c>
      <c r="I259" s="19" t="n">
        <f aca="false">G259-H259+IF(C259&lt;=1,(F259-(G259-H259)-J259),0)</f>
        <v>0.032710120676844</v>
      </c>
      <c r="J259" s="19" t="n">
        <f aca="false">(F259-(G259-H259))*(1-(1-RM_CPR)^(1/12))</f>
        <v>0.0651142619074114</v>
      </c>
      <c r="K259" s="19" t="n">
        <f aca="false">IF(C259&lt;=1,0,(F259-(G259-H259)-J259))</f>
        <v>4.77539409349719</v>
      </c>
      <c r="L259" s="19" t="n">
        <f aca="false">E259*(1-RM_SEV)</f>
        <v>0.00285821655614474</v>
      </c>
      <c r="M259" s="19" t="n">
        <f aca="false">E259-L259</f>
        <v>0.00122494995263346</v>
      </c>
      <c r="N259" s="19" t="n">
        <f aca="false">H259-D259*(RM_SERV+RM_TR)/12</f>
        <v>0.0289947652466077</v>
      </c>
      <c r="O259" s="19" t="n">
        <f aca="false">T259*RM_A1_CP/12+U259*RM_A2_CP/12+V259*RM_A3_CP/12+W259*RM_M1_CP/12+X259*RM_B1_CP/12+Y259*RM_B2_CP/12+Z259*RM_B3_CP/12</f>
        <v>0</v>
      </c>
      <c r="P259" s="19" t="n">
        <f aca="false">MAX(0,N259-O259)</f>
        <v>0.0289947652466077</v>
      </c>
      <c r="Q259" s="19" t="n">
        <f aca="false">MIN(P259,M259)</f>
        <v>0.00122494995263346</v>
      </c>
      <c r="R259" s="19" t="n">
        <f aca="false">P259-Q259</f>
        <v>0.0277698152939742</v>
      </c>
      <c r="S259" s="19" t="n">
        <f aca="false">I259+J259+L259+Q259</f>
        <v>0.101907549093034</v>
      </c>
      <c r="T259" s="19" t="n">
        <f aca="false">AW258</f>
        <v>0</v>
      </c>
      <c r="U259" s="19" t="n">
        <f aca="false">AX258</f>
        <v>0</v>
      </c>
      <c r="V259" s="19" t="n">
        <f aca="false">AY258</f>
        <v>0</v>
      </c>
      <c r="W259" s="19" t="n">
        <f aca="false">AZ258</f>
        <v>0</v>
      </c>
      <c r="X259" s="19" t="n">
        <f aca="false">BA258</f>
        <v>0</v>
      </c>
      <c r="Y259" s="19" t="n">
        <f aca="false">BB258</f>
        <v>0</v>
      </c>
      <c r="Z259" s="19" t="n">
        <f aca="false">BC258</f>
        <v>4.87730164259037</v>
      </c>
      <c r="AA259" s="19" t="n">
        <f aca="false">MIN(T259,MAX(0,S259-(0)))</f>
        <v>0</v>
      </c>
      <c r="AB259" s="19" t="n">
        <f aca="false">MIN(U259,MAX(0,S259-(T259)))</f>
        <v>0</v>
      </c>
      <c r="AC259" s="19" t="n">
        <f aca="false">MIN(V259,MAX(0,S259-(T259+U259)))</f>
        <v>0</v>
      </c>
      <c r="AD259" s="19" t="n">
        <f aca="false">MIN(W259,MAX(0,S259-(T259+U259+V259)))</f>
        <v>0</v>
      </c>
      <c r="AE259" s="19" t="n">
        <f aca="false">MIN(X259,MAX(0,S259-(T259+U259+V259+W259)))</f>
        <v>0</v>
      </c>
      <c r="AF259" s="19" t="n">
        <f aca="false">MIN(Y259,MAX(0,S259-(T259+U259+V259+W259+X259)))</f>
        <v>0</v>
      </c>
      <c r="AG259" s="19" t="n">
        <f aca="false">MIN(Z259,MAX(0,S259-(T259+U259+V259+W259+X259+Y259)))</f>
        <v>0.101907549093034</v>
      </c>
      <c r="AH259" s="19" t="n">
        <f aca="false">T259-AA259</f>
        <v>0</v>
      </c>
      <c r="AI259" s="19" t="n">
        <f aca="false">U259-AB259</f>
        <v>0</v>
      </c>
      <c r="AJ259" s="19" t="n">
        <f aca="false">V259-AC259</f>
        <v>0</v>
      </c>
      <c r="AK259" s="19" t="n">
        <f aca="false">W259-AD259</f>
        <v>0</v>
      </c>
      <c r="AL259" s="19" t="n">
        <f aca="false">X259-AE259</f>
        <v>0</v>
      </c>
      <c r="AM259" s="19" t="n">
        <f aca="false">Y259-AF259</f>
        <v>0</v>
      </c>
      <c r="AN259" s="19" t="n">
        <f aca="false">Z259-AG259</f>
        <v>4.77539409349734</v>
      </c>
      <c r="AO259" s="19" t="n">
        <f aca="false">M259-Q259</f>
        <v>0</v>
      </c>
      <c r="AP259" s="19" t="n">
        <f aca="false">MIN(AH259,MAX(0,AO259-(AI259+AJ259+AK259+AL259+AM259+AN259)))</f>
        <v>0</v>
      </c>
      <c r="AQ259" s="19" t="n">
        <f aca="false">MIN(AI259,MAX(0,AO259-(AJ259+AK259+AL259+AM259+AN259)))</f>
        <v>0</v>
      </c>
      <c r="AR259" s="19" t="n">
        <f aca="false">MIN(AJ259,MAX(0,AO259-(AK259+AL259+AM259+AN259)))</f>
        <v>0</v>
      </c>
      <c r="AS259" s="19" t="n">
        <f aca="false">MIN(AK259,MAX(0,AO259-(AL259+AM259+AN259)))</f>
        <v>0</v>
      </c>
      <c r="AT259" s="19" t="n">
        <f aca="false">MIN(AL259,MAX(0,AO259-(AM259+AN259)))</f>
        <v>0</v>
      </c>
      <c r="AU259" s="19" t="n">
        <f aca="false">MIN(AM259,MAX(0,AO259-(AN259)))</f>
        <v>0</v>
      </c>
      <c r="AV259" s="19" t="n">
        <f aca="false">MIN(AN259,MAX(0,AO259-(0)))</f>
        <v>0</v>
      </c>
      <c r="AW259" s="19" t="n">
        <f aca="false">AH259-AP259</f>
        <v>0</v>
      </c>
      <c r="AX259" s="19" t="n">
        <f aca="false">AI259-AQ259</f>
        <v>0</v>
      </c>
      <c r="AY259" s="19" t="n">
        <f aca="false">AJ259-AR259</f>
        <v>0</v>
      </c>
      <c r="AZ259" s="19" t="n">
        <f aca="false">AK259-AS259</f>
        <v>0</v>
      </c>
      <c r="BA259" s="19" t="n">
        <f aca="false">AL259-AT259</f>
        <v>0</v>
      </c>
      <c r="BB259" s="19" t="n">
        <f aca="false">AM259-AU259</f>
        <v>0</v>
      </c>
      <c r="BC259" s="19" t="n">
        <f aca="false">AN259-AV259</f>
        <v>4.77539409349734</v>
      </c>
    </row>
    <row r="260" customFormat="false" ht="15" hidden="false" customHeight="false" outlineLevel="0" collapsed="false">
      <c r="B260" s="18" t="n">
        <v>256</v>
      </c>
      <c r="C260" s="18" t="n">
        <f aca="false">RM_TERM-B260+1</f>
        <v>105</v>
      </c>
      <c r="D260" s="19" t="n">
        <f aca="false">K259</f>
        <v>4.77539409349719</v>
      </c>
      <c r="E260" s="19" t="n">
        <f aca="false">D260*(1-(1-RM_CDR)^(1/12))</f>
        <v>0.00399785181595404</v>
      </c>
      <c r="F260" s="19" t="n">
        <f aca="false">D260-E260</f>
        <v>4.77139624168124</v>
      </c>
      <c r="G260" s="19" t="n">
        <f aca="false">IF(F260&gt;0,F260*(RM_WAC/12)/(1-(1+RM_WAC/12)^(-C260)),0)</f>
        <v>0.0618655326105061</v>
      </c>
      <c r="H260" s="19" t="n">
        <f aca="false">F260*RM_WAC/12</f>
        <v>0.0294236101570343</v>
      </c>
      <c r="I260" s="19" t="n">
        <f aca="false">G260-H260+IF(C260&lt;=1,(F260-(G260-H260)-J260),0)</f>
        <v>0.0324419224534718</v>
      </c>
      <c r="J260" s="19" t="n">
        <f aca="false">(F260-(G260-H260))*(1-(1-RM_CPR)^(1/12))</f>
        <v>0.0637481623939192</v>
      </c>
      <c r="K260" s="19" t="n">
        <f aca="false">IF(C260&lt;=1,0,(F260-(G260-H260)-J260))</f>
        <v>4.67520615683385</v>
      </c>
      <c r="L260" s="19" t="n">
        <f aca="false">E260*(1-RM_SEV)</f>
        <v>0.00279849627116783</v>
      </c>
      <c r="M260" s="19" t="n">
        <f aca="false">E260-L260</f>
        <v>0.00119935554478621</v>
      </c>
      <c r="N260" s="19" t="n">
        <f aca="false">H260-D260*(RM_SERV+RM_TR)/12</f>
        <v>0.0283889414367766</v>
      </c>
      <c r="O260" s="19" t="n">
        <f aca="false">T260*RM_A1_CP/12+U260*RM_A2_CP/12+V260*RM_A3_CP/12+W260*RM_M1_CP/12+X260*RM_B1_CP/12+Y260*RM_B2_CP/12+Z260*RM_B3_CP/12</f>
        <v>0</v>
      </c>
      <c r="P260" s="19" t="n">
        <f aca="false">MAX(0,N260-O260)</f>
        <v>0.0283889414367766</v>
      </c>
      <c r="Q260" s="19" t="n">
        <f aca="false">MIN(P260,M260)</f>
        <v>0.00119935554478621</v>
      </c>
      <c r="R260" s="19" t="n">
        <f aca="false">P260-Q260</f>
        <v>0.0271895858919904</v>
      </c>
      <c r="S260" s="19" t="n">
        <f aca="false">I260+J260+L260+Q260</f>
        <v>0.100187936663345</v>
      </c>
      <c r="T260" s="19" t="n">
        <f aca="false">AW259</f>
        <v>0</v>
      </c>
      <c r="U260" s="19" t="n">
        <f aca="false">AX259</f>
        <v>0</v>
      </c>
      <c r="V260" s="19" t="n">
        <f aca="false">AY259</f>
        <v>0</v>
      </c>
      <c r="W260" s="19" t="n">
        <f aca="false">AZ259</f>
        <v>0</v>
      </c>
      <c r="X260" s="19" t="n">
        <f aca="false">BA259</f>
        <v>0</v>
      </c>
      <c r="Y260" s="19" t="n">
        <f aca="false">BB259</f>
        <v>0</v>
      </c>
      <c r="Z260" s="19" t="n">
        <f aca="false">BC259</f>
        <v>4.77539409349734</v>
      </c>
      <c r="AA260" s="19" t="n">
        <f aca="false">MIN(T260,MAX(0,S260-(0)))</f>
        <v>0</v>
      </c>
      <c r="AB260" s="19" t="n">
        <f aca="false">MIN(U260,MAX(0,S260-(T260)))</f>
        <v>0</v>
      </c>
      <c r="AC260" s="19" t="n">
        <f aca="false">MIN(V260,MAX(0,S260-(T260+U260)))</f>
        <v>0</v>
      </c>
      <c r="AD260" s="19" t="n">
        <f aca="false">MIN(W260,MAX(0,S260-(T260+U260+V260)))</f>
        <v>0</v>
      </c>
      <c r="AE260" s="19" t="n">
        <f aca="false">MIN(X260,MAX(0,S260-(T260+U260+V260+W260)))</f>
        <v>0</v>
      </c>
      <c r="AF260" s="19" t="n">
        <f aca="false">MIN(Y260,MAX(0,S260-(T260+U260+V260+W260+X260)))</f>
        <v>0</v>
      </c>
      <c r="AG260" s="19" t="n">
        <f aca="false">MIN(Z260,MAX(0,S260-(T260+U260+V260+W260+X260+Y260)))</f>
        <v>0.100187936663345</v>
      </c>
      <c r="AH260" s="19" t="n">
        <f aca="false">T260-AA260</f>
        <v>0</v>
      </c>
      <c r="AI260" s="19" t="n">
        <f aca="false">U260-AB260</f>
        <v>0</v>
      </c>
      <c r="AJ260" s="19" t="n">
        <f aca="false">V260-AC260</f>
        <v>0</v>
      </c>
      <c r="AK260" s="19" t="n">
        <f aca="false">W260-AD260</f>
        <v>0</v>
      </c>
      <c r="AL260" s="19" t="n">
        <f aca="false">X260-AE260</f>
        <v>0</v>
      </c>
      <c r="AM260" s="19" t="n">
        <f aca="false">Y260-AF260</f>
        <v>0</v>
      </c>
      <c r="AN260" s="19" t="n">
        <f aca="false">Z260-AG260</f>
        <v>4.67520615683399</v>
      </c>
      <c r="AO260" s="19" t="n">
        <f aca="false">M260-Q260</f>
        <v>0</v>
      </c>
      <c r="AP260" s="19" t="n">
        <f aca="false">MIN(AH260,MAX(0,AO260-(AI260+AJ260+AK260+AL260+AM260+AN260)))</f>
        <v>0</v>
      </c>
      <c r="AQ260" s="19" t="n">
        <f aca="false">MIN(AI260,MAX(0,AO260-(AJ260+AK260+AL260+AM260+AN260)))</f>
        <v>0</v>
      </c>
      <c r="AR260" s="19" t="n">
        <f aca="false">MIN(AJ260,MAX(0,AO260-(AK260+AL260+AM260+AN260)))</f>
        <v>0</v>
      </c>
      <c r="AS260" s="19" t="n">
        <f aca="false">MIN(AK260,MAX(0,AO260-(AL260+AM260+AN260)))</f>
        <v>0</v>
      </c>
      <c r="AT260" s="19" t="n">
        <f aca="false">MIN(AL260,MAX(0,AO260-(AM260+AN260)))</f>
        <v>0</v>
      </c>
      <c r="AU260" s="19" t="n">
        <f aca="false">MIN(AM260,MAX(0,AO260-(AN260)))</f>
        <v>0</v>
      </c>
      <c r="AV260" s="19" t="n">
        <f aca="false">MIN(AN260,MAX(0,AO260-(0)))</f>
        <v>0</v>
      </c>
      <c r="AW260" s="19" t="n">
        <f aca="false">AH260-AP260</f>
        <v>0</v>
      </c>
      <c r="AX260" s="19" t="n">
        <f aca="false">AI260-AQ260</f>
        <v>0</v>
      </c>
      <c r="AY260" s="19" t="n">
        <f aca="false">AJ260-AR260</f>
        <v>0</v>
      </c>
      <c r="AZ260" s="19" t="n">
        <f aca="false">AK260-AS260</f>
        <v>0</v>
      </c>
      <c r="BA260" s="19" t="n">
        <f aca="false">AL260-AT260</f>
        <v>0</v>
      </c>
      <c r="BB260" s="19" t="n">
        <f aca="false">AM260-AU260</f>
        <v>0</v>
      </c>
      <c r="BC260" s="19" t="n">
        <f aca="false">AN260-AV260</f>
        <v>4.67520615683399</v>
      </c>
    </row>
    <row r="261" customFormat="false" ht="15" hidden="false" customHeight="false" outlineLevel="0" collapsed="false">
      <c r="B261" s="18" t="n">
        <v>257</v>
      </c>
      <c r="C261" s="18" t="n">
        <f aca="false">RM_TERM-B261+1</f>
        <v>104</v>
      </c>
      <c r="D261" s="19" t="n">
        <f aca="false">K260</f>
        <v>4.67520615683385</v>
      </c>
      <c r="E261" s="19" t="n">
        <f aca="false">D261*(1-(1-RM_CDR)^(1/12))</f>
        <v>0.00391397674372248</v>
      </c>
      <c r="F261" s="19" t="n">
        <f aca="false">D261-E261</f>
        <v>4.67129218009012</v>
      </c>
      <c r="G261" s="19" t="n">
        <f aca="false">IF(F261&gt;0,F261*(RM_WAC/12)/(1-(1+RM_WAC/12)^(-C261)),0)</f>
        <v>0.0609822250296897</v>
      </c>
      <c r="H261" s="19" t="n">
        <f aca="false">F261*RM_WAC/12</f>
        <v>0.0288063017772224</v>
      </c>
      <c r="I261" s="19" t="n">
        <f aca="false">G261-H261+IF(C261&lt;=1,(F261-(G261-H261)-J261),0)</f>
        <v>0.0321759232524673</v>
      </c>
      <c r="J261" s="19" t="n">
        <f aca="false">(F261-(G261-H261))*(1-(1-RM_CPR)^(1/12))</f>
        <v>0.0624051460688798</v>
      </c>
      <c r="K261" s="19" t="n">
        <f aca="false">IF(C261&lt;=1,0,(F261-(G261-H261)-J261))</f>
        <v>4.57671111076878</v>
      </c>
      <c r="L261" s="19" t="n">
        <f aca="false">E261*(1-RM_SEV)</f>
        <v>0.00273978372060573</v>
      </c>
      <c r="M261" s="19" t="n">
        <f aca="false">E261-L261</f>
        <v>0.00117419302311674</v>
      </c>
      <c r="N261" s="19" t="n">
        <f aca="false">H261-D261*(RM_SERV+RM_TR)/12</f>
        <v>0.0277933404432418</v>
      </c>
      <c r="O261" s="19" t="n">
        <f aca="false">T261*RM_A1_CP/12+U261*RM_A2_CP/12+V261*RM_A3_CP/12+W261*RM_M1_CP/12+X261*RM_B1_CP/12+Y261*RM_B2_CP/12+Z261*RM_B3_CP/12</f>
        <v>0</v>
      </c>
      <c r="P261" s="19" t="n">
        <f aca="false">MAX(0,N261-O261)</f>
        <v>0.0277933404432418</v>
      </c>
      <c r="Q261" s="19" t="n">
        <f aca="false">MIN(P261,M261)</f>
        <v>0.00117419302311674</v>
      </c>
      <c r="R261" s="19" t="n">
        <f aca="false">P261-Q261</f>
        <v>0.026619147420125</v>
      </c>
      <c r="S261" s="19" t="n">
        <f aca="false">I261+J261+L261+Q261</f>
        <v>0.0984950460650696</v>
      </c>
      <c r="T261" s="19" t="n">
        <f aca="false">AW260</f>
        <v>0</v>
      </c>
      <c r="U261" s="19" t="n">
        <f aca="false">AX260</f>
        <v>0</v>
      </c>
      <c r="V261" s="19" t="n">
        <f aca="false">AY260</f>
        <v>0</v>
      </c>
      <c r="W261" s="19" t="n">
        <f aca="false">AZ260</f>
        <v>0</v>
      </c>
      <c r="X261" s="19" t="n">
        <f aca="false">BA260</f>
        <v>0</v>
      </c>
      <c r="Y261" s="19" t="n">
        <f aca="false">BB260</f>
        <v>0</v>
      </c>
      <c r="Z261" s="19" t="n">
        <f aca="false">BC260</f>
        <v>4.67520615683399</v>
      </c>
      <c r="AA261" s="19" t="n">
        <f aca="false">MIN(T261,MAX(0,S261-(0)))</f>
        <v>0</v>
      </c>
      <c r="AB261" s="19" t="n">
        <f aca="false">MIN(U261,MAX(0,S261-(T261)))</f>
        <v>0</v>
      </c>
      <c r="AC261" s="19" t="n">
        <f aca="false">MIN(V261,MAX(0,S261-(T261+U261)))</f>
        <v>0</v>
      </c>
      <c r="AD261" s="19" t="n">
        <f aca="false">MIN(W261,MAX(0,S261-(T261+U261+V261)))</f>
        <v>0</v>
      </c>
      <c r="AE261" s="19" t="n">
        <f aca="false">MIN(X261,MAX(0,S261-(T261+U261+V261+W261)))</f>
        <v>0</v>
      </c>
      <c r="AF261" s="19" t="n">
        <f aca="false">MIN(Y261,MAX(0,S261-(T261+U261+V261+W261+X261)))</f>
        <v>0</v>
      </c>
      <c r="AG261" s="19" t="n">
        <f aca="false">MIN(Z261,MAX(0,S261-(T261+U261+V261+W261+X261+Y261)))</f>
        <v>0.0984950460650696</v>
      </c>
      <c r="AH261" s="19" t="n">
        <f aca="false">T261-AA261</f>
        <v>0</v>
      </c>
      <c r="AI261" s="19" t="n">
        <f aca="false">U261-AB261</f>
        <v>0</v>
      </c>
      <c r="AJ261" s="19" t="n">
        <f aca="false">V261-AC261</f>
        <v>0</v>
      </c>
      <c r="AK261" s="19" t="n">
        <f aca="false">W261-AD261</f>
        <v>0</v>
      </c>
      <c r="AL261" s="19" t="n">
        <f aca="false">X261-AE261</f>
        <v>0</v>
      </c>
      <c r="AM261" s="19" t="n">
        <f aca="false">Y261-AF261</f>
        <v>0</v>
      </c>
      <c r="AN261" s="19" t="n">
        <f aca="false">Z261-AG261</f>
        <v>4.57671111076892</v>
      </c>
      <c r="AO261" s="19" t="n">
        <f aca="false">M261-Q261</f>
        <v>0</v>
      </c>
      <c r="AP261" s="19" t="n">
        <f aca="false">MIN(AH261,MAX(0,AO261-(AI261+AJ261+AK261+AL261+AM261+AN261)))</f>
        <v>0</v>
      </c>
      <c r="AQ261" s="19" t="n">
        <f aca="false">MIN(AI261,MAX(0,AO261-(AJ261+AK261+AL261+AM261+AN261)))</f>
        <v>0</v>
      </c>
      <c r="AR261" s="19" t="n">
        <f aca="false">MIN(AJ261,MAX(0,AO261-(AK261+AL261+AM261+AN261)))</f>
        <v>0</v>
      </c>
      <c r="AS261" s="19" t="n">
        <f aca="false">MIN(AK261,MAX(0,AO261-(AL261+AM261+AN261)))</f>
        <v>0</v>
      </c>
      <c r="AT261" s="19" t="n">
        <f aca="false">MIN(AL261,MAX(0,AO261-(AM261+AN261)))</f>
        <v>0</v>
      </c>
      <c r="AU261" s="19" t="n">
        <f aca="false">MIN(AM261,MAX(0,AO261-(AN261)))</f>
        <v>0</v>
      </c>
      <c r="AV261" s="19" t="n">
        <f aca="false">MIN(AN261,MAX(0,AO261-(0)))</f>
        <v>0</v>
      </c>
      <c r="AW261" s="19" t="n">
        <f aca="false">AH261-AP261</f>
        <v>0</v>
      </c>
      <c r="AX261" s="19" t="n">
        <f aca="false">AI261-AQ261</f>
        <v>0</v>
      </c>
      <c r="AY261" s="19" t="n">
        <f aca="false">AJ261-AR261</f>
        <v>0</v>
      </c>
      <c r="AZ261" s="19" t="n">
        <f aca="false">AK261-AS261</f>
        <v>0</v>
      </c>
      <c r="BA261" s="19" t="n">
        <f aca="false">AL261-AT261</f>
        <v>0</v>
      </c>
      <c r="BB261" s="19" t="n">
        <f aca="false">AM261-AU261</f>
        <v>0</v>
      </c>
      <c r="BC261" s="19" t="n">
        <f aca="false">AN261-AV261</f>
        <v>4.57671111076892</v>
      </c>
    </row>
    <row r="262" customFormat="false" ht="15" hidden="false" customHeight="false" outlineLevel="0" collapsed="false">
      <c r="B262" s="18" t="n">
        <v>258</v>
      </c>
      <c r="C262" s="18" t="n">
        <f aca="false">RM_TERM-B262+1</f>
        <v>103</v>
      </c>
      <c r="D262" s="19" t="n">
        <f aca="false">K261</f>
        <v>4.57671111076878</v>
      </c>
      <c r="E262" s="19" t="n">
        <f aca="false">D262*(1-(1-RM_CDR)^(1/12))</f>
        <v>0.00383151892117126</v>
      </c>
      <c r="F262" s="19" t="n">
        <f aca="false">D262-E262</f>
        <v>4.57287959184761</v>
      </c>
      <c r="G262" s="19" t="n">
        <f aca="false">IF(F262&gt;0,F262*(RM_WAC/12)/(1-(1+RM_WAC/12)^(-C262)),0)</f>
        <v>0.060111529193239</v>
      </c>
      <c r="H262" s="19" t="n">
        <f aca="false">F262*RM_WAC/12</f>
        <v>0.0281994241497269</v>
      </c>
      <c r="I262" s="19" t="n">
        <f aca="false">G262-H262+IF(C262&lt;=1,(F262-(G262-H262)-J262),0)</f>
        <v>0.0319121050435121</v>
      </c>
      <c r="J262" s="19" t="n">
        <f aca="false">(F262-(G262-H262))*(1-(1-RM_CPR)^(1/12))</f>
        <v>0.0610848540151082</v>
      </c>
      <c r="K262" s="19" t="n">
        <f aca="false">IF(C262&lt;=1,0,(F262-(G262-H262)-J262))</f>
        <v>4.47988263278899</v>
      </c>
      <c r="L262" s="19" t="n">
        <f aca="false">E262*(1-RM_SEV)</f>
        <v>0.00268206324481988</v>
      </c>
      <c r="M262" s="19" t="n">
        <f aca="false">E262-L262</f>
        <v>0.00114945567635138</v>
      </c>
      <c r="N262" s="19" t="n">
        <f aca="false">H262-D262*(RM_SERV+RM_TR)/12</f>
        <v>0.0272078034090603</v>
      </c>
      <c r="O262" s="19" t="n">
        <f aca="false">T262*RM_A1_CP/12+U262*RM_A2_CP/12+V262*RM_A3_CP/12+W262*RM_M1_CP/12+X262*RM_B1_CP/12+Y262*RM_B2_CP/12+Z262*RM_B3_CP/12</f>
        <v>0</v>
      </c>
      <c r="P262" s="19" t="n">
        <f aca="false">MAX(0,N262-O262)</f>
        <v>0.0272078034090603</v>
      </c>
      <c r="Q262" s="19" t="n">
        <f aca="false">MIN(P262,M262)</f>
        <v>0.00114945567635138</v>
      </c>
      <c r="R262" s="19" t="n">
        <f aca="false">P262-Q262</f>
        <v>0.026058347732709</v>
      </c>
      <c r="S262" s="19" t="n">
        <f aca="false">I262+J262+L262+Q262</f>
        <v>0.0968284779797916</v>
      </c>
      <c r="T262" s="19" t="n">
        <f aca="false">AW261</f>
        <v>0</v>
      </c>
      <c r="U262" s="19" t="n">
        <f aca="false">AX261</f>
        <v>0</v>
      </c>
      <c r="V262" s="19" t="n">
        <f aca="false">AY261</f>
        <v>0</v>
      </c>
      <c r="W262" s="19" t="n">
        <f aca="false">AZ261</f>
        <v>0</v>
      </c>
      <c r="X262" s="19" t="n">
        <f aca="false">BA261</f>
        <v>0</v>
      </c>
      <c r="Y262" s="19" t="n">
        <f aca="false">BB261</f>
        <v>0</v>
      </c>
      <c r="Z262" s="19" t="n">
        <f aca="false">BC261</f>
        <v>4.57671111076892</v>
      </c>
      <c r="AA262" s="19" t="n">
        <f aca="false">MIN(T262,MAX(0,S262-(0)))</f>
        <v>0</v>
      </c>
      <c r="AB262" s="19" t="n">
        <f aca="false">MIN(U262,MAX(0,S262-(T262)))</f>
        <v>0</v>
      </c>
      <c r="AC262" s="19" t="n">
        <f aca="false">MIN(V262,MAX(0,S262-(T262+U262)))</f>
        <v>0</v>
      </c>
      <c r="AD262" s="19" t="n">
        <f aca="false">MIN(W262,MAX(0,S262-(T262+U262+V262)))</f>
        <v>0</v>
      </c>
      <c r="AE262" s="19" t="n">
        <f aca="false">MIN(X262,MAX(0,S262-(T262+U262+V262+W262)))</f>
        <v>0</v>
      </c>
      <c r="AF262" s="19" t="n">
        <f aca="false">MIN(Y262,MAX(0,S262-(T262+U262+V262+W262+X262)))</f>
        <v>0</v>
      </c>
      <c r="AG262" s="19" t="n">
        <f aca="false">MIN(Z262,MAX(0,S262-(T262+U262+V262+W262+X262+Y262)))</f>
        <v>0.0968284779797916</v>
      </c>
      <c r="AH262" s="19" t="n">
        <f aca="false">T262-AA262</f>
        <v>0</v>
      </c>
      <c r="AI262" s="19" t="n">
        <f aca="false">U262-AB262</f>
        <v>0</v>
      </c>
      <c r="AJ262" s="19" t="n">
        <f aca="false">V262-AC262</f>
        <v>0</v>
      </c>
      <c r="AK262" s="19" t="n">
        <f aca="false">W262-AD262</f>
        <v>0</v>
      </c>
      <c r="AL262" s="19" t="n">
        <f aca="false">X262-AE262</f>
        <v>0</v>
      </c>
      <c r="AM262" s="19" t="n">
        <f aca="false">Y262-AF262</f>
        <v>0</v>
      </c>
      <c r="AN262" s="19" t="n">
        <f aca="false">Z262-AG262</f>
        <v>4.47988263278913</v>
      </c>
      <c r="AO262" s="19" t="n">
        <f aca="false">M262-Q262</f>
        <v>0</v>
      </c>
      <c r="AP262" s="19" t="n">
        <f aca="false">MIN(AH262,MAX(0,AO262-(AI262+AJ262+AK262+AL262+AM262+AN262)))</f>
        <v>0</v>
      </c>
      <c r="AQ262" s="19" t="n">
        <f aca="false">MIN(AI262,MAX(0,AO262-(AJ262+AK262+AL262+AM262+AN262)))</f>
        <v>0</v>
      </c>
      <c r="AR262" s="19" t="n">
        <f aca="false">MIN(AJ262,MAX(0,AO262-(AK262+AL262+AM262+AN262)))</f>
        <v>0</v>
      </c>
      <c r="AS262" s="19" t="n">
        <f aca="false">MIN(AK262,MAX(0,AO262-(AL262+AM262+AN262)))</f>
        <v>0</v>
      </c>
      <c r="AT262" s="19" t="n">
        <f aca="false">MIN(AL262,MAX(0,AO262-(AM262+AN262)))</f>
        <v>0</v>
      </c>
      <c r="AU262" s="19" t="n">
        <f aca="false">MIN(AM262,MAX(0,AO262-(AN262)))</f>
        <v>0</v>
      </c>
      <c r="AV262" s="19" t="n">
        <f aca="false">MIN(AN262,MAX(0,AO262-(0)))</f>
        <v>0</v>
      </c>
      <c r="AW262" s="19" t="n">
        <f aca="false">AH262-AP262</f>
        <v>0</v>
      </c>
      <c r="AX262" s="19" t="n">
        <f aca="false">AI262-AQ262</f>
        <v>0</v>
      </c>
      <c r="AY262" s="19" t="n">
        <f aca="false">AJ262-AR262</f>
        <v>0</v>
      </c>
      <c r="AZ262" s="19" t="n">
        <f aca="false">AK262-AS262</f>
        <v>0</v>
      </c>
      <c r="BA262" s="19" t="n">
        <f aca="false">AL262-AT262</f>
        <v>0</v>
      </c>
      <c r="BB262" s="19" t="n">
        <f aca="false">AM262-AU262</f>
        <v>0</v>
      </c>
      <c r="BC262" s="19" t="n">
        <f aca="false">AN262-AV262</f>
        <v>4.47988263278913</v>
      </c>
    </row>
    <row r="263" customFormat="false" ht="15" hidden="false" customHeight="false" outlineLevel="0" collapsed="false">
      <c r="B263" s="18" t="n">
        <v>259</v>
      </c>
      <c r="C263" s="18" t="n">
        <f aca="false">RM_TERM-B263+1</f>
        <v>102</v>
      </c>
      <c r="D263" s="19" t="n">
        <f aca="false">K262</f>
        <v>4.47988263278899</v>
      </c>
      <c r="E263" s="19" t="n">
        <f aca="false">D263*(1-(1-RM_CDR)^(1/12))</f>
        <v>0.00375045631168847</v>
      </c>
      <c r="F263" s="19" t="n">
        <f aca="false">D263-E263</f>
        <v>4.4761321764773</v>
      </c>
      <c r="G263" s="19" t="n">
        <f aca="false">IF(F263&gt;0,F263*(RM_WAC/12)/(1-(1+RM_WAC/12)^(-C263)),0)</f>
        <v>0.0592532650323994</v>
      </c>
      <c r="H263" s="19" t="n">
        <f aca="false">F263*RM_WAC/12</f>
        <v>0.0276028150882767</v>
      </c>
      <c r="I263" s="19" t="n">
        <f aca="false">G263-H263+IF(C263&lt;=1,(F263-(G263-H263)-J263),0)</f>
        <v>0.0316504499441227</v>
      </c>
      <c r="J263" s="19" t="n">
        <f aca="false">(F263-(G263-H263))*(1-(1-RM_CPR)^(1/12))</f>
        <v>0.0597869326805439</v>
      </c>
      <c r="K263" s="19" t="n">
        <f aca="false">IF(C263&lt;=1,0,(F263-(G263-H263)-J263))</f>
        <v>4.38469479385263</v>
      </c>
      <c r="L263" s="19" t="n">
        <f aca="false">E263*(1-RM_SEV)</f>
        <v>0.00262531941818193</v>
      </c>
      <c r="M263" s="19" t="n">
        <f aca="false">E263-L263</f>
        <v>0.00112513689350654</v>
      </c>
      <c r="N263" s="19" t="n">
        <f aca="false">H263-D263*(RM_SERV+RM_TR)/12</f>
        <v>0.0266321738511724</v>
      </c>
      <c r="O263" s="19" t="n">
        <f aca="false">T263*RM_A1_CP/12+U263*RM_A2_CP/12+V263*RM_A3_CP/12+W263*RM_M1_CP/12+X263*RM_B1_CP/12+Y263*RM_B2_CP/12+Z263*RM_B3_CP/12</f>
        <v>0</v>
      </c>
      <c r="P263" s="19" t="n">
        <f aca="false">MAX(0,N263-O263)</f>
        <v>0.0266321738511724</v>
      </c>
      <c r="Q263" s="19" t="n">
        <f aca="false">MIN(P263,M263)</f>
        <v>0.00112513689350654</v>
      </c>
      <c r="R263" s="19" t="n">
        <f aca="false">P263-Q263</f>
        <v>0.0255070369576658</v>
      </c>
      <c r="S263" s="19" t="n">
        <f aca="false">I263+J263+L263+Q263</f>
        <v>0.0951878389363551</v>
      </c>
      <c r="T263" s="19" t="n">
        <f aca="false">AW262</f>
        <v>0</v>
      </c>
      <c r="U263" s="19" t="n">
        <f aca="false">AX262</f>
        <v>0</v>
      </c>
      <c r="V263" s="19" t="n">
        <f aca="false">AY262</f>
        <v>0</v>
      </c>
      <c r="W263" s="19" t="n">
        <f aca="false">AZ262</f>
        <v>0</v>
      </c>
      <c r="X263" s="19" t="n">
        <f aca="false">BA262</f>
        <v>0</v>
      </c>
      <c r="Y263" s="19" t="n">
        <f aca="false">BB262</f>
        <v>0</v>
      </c>
      <c r="Z263" s="19" t="n">
        <f aca="false">BC262</f>
        <v>4.47988263278913</v>
      </c>
      <c r="AA263" s="19" t="n">
        <f aca="false">MIN(T263,MAX(0,S263-(0)))</f>
        <v>0</v>
      </c>
      <c r="AB263" s="19" t="n">
        <f aca="false">MIN(U263,MAX(0,S263-(T263)))</f>
        <v>0</v>
      </c>
      <c r="AC263" s="19" t="n">
        <f aca="false">MIN(V263,MAX(0,S263-(T263+U263)))</f>
        <v>0</v>
      </c>
      <c r="AD263" s="19" t="n">
        <f aca="false">MIN(W263,MAX(0,S263-(T263+U263+V263)))</f>
        <v>0</v>
      </c>
      <c r="AE263" s="19" t="n">
        <f aca="false">MIN(X263,MAX(0,S263-(T263+U263+V263+W263)))</f>
        <v>0</v>
      </c>
      <c r="AF263" s="19" t="n">
        <f aca="false">MIN(Y263,MAX(0,S263-(T263+U263+V263+W263+X263)))</f>
        <v>0</v>
      </c>
      <c r="AG263" s="19" t="n">
        <f aca="false">MIN(Z263,MAX(0,S263-(T263+U263+V263+W263+X263+Y263)))</f>
        <v>0.0951878389363551</v>
      </c>
      <c r="AH263" s="19" t="n">
        <f aca="false">T263-AA263</f>
        <v>0</v>
      </c>
      <c r="AI263" s="19" t="n">
        <f aca="false">U263-AB263</f>
        <v>0</v>
      </c>
      <c r="AJ263" s="19" t="n">
        <f aca="false">V263-AC263</f>
        <v>0</v>
      </c>
      <c r="AK263" s="19" t="n">
        <f aca="false">W263-AD263</f>
        <v>0</v>
      </c>
      <c r="AL263" s="19" t="n">
        <f aca="false">X263-AE263</f>
        <v>0</v>
      </c>
      <c r="AM263" s="19" t="n">
        <f aca="false">Y263-AF263</f>
        <v>0</v>
      </c>
      <c r="AN263" s="19" t="n">
        <f aca="false">Z263-AG263</f>
        <v>4.38469479385277</v>
      </c>
      <c r="AO263" s="19" t="n">
        <f aca="false">M263-Q263</f>
        <v>0</v>
      </c>
      <c r="AP263" s="19" t="n">
        <f aca="false">MIN(AH263,MAX(0,AO263-(AI263+AJ263+AK263+AL263+AM263+AN263)))</f>
        <v>0</v>
      </c>
      <c r="AQ263" s="19" t="n">
        <f aca="false">MIN(AI263,MAX(0,AO263-(AJ263+AK263+AL263+AM263+AN263)))</f>
        <v>0</v>
      </c>
      <c r="AR263" s="19" t="n">
        <f aca="false">MIN(AJ263,MAX(0,AO263-(AK263+AL263+AM263+AN263)))</f>
        <v>0</v>
      </c>
      <c r="AS263" s="19" t="n">
        <f aca="false">MIN(AK263,MAX(0,AO263-(AL263+AM263+AN263)))</f>
        <v>0</v>
      </c>
      <c r="AT263" s="19" t="n">
        <f aca="false">MIN(AL263,MAX(0,AO263-(AM263+AN263)))</f>
        <v>0</v>
      </c>
      <c r="AU263" s="19" t="n">
        <f aca="false">MIN(AM263,MAX(0,AO263-(AN263)))</f>
        <v>0</v>
      </c>
      <c r="AV263" s="19" t="n">
        <f aca="false">MIN(AN263,MAX(0,AO263-(0)))</f>
        <v>0</v>
      </c>
      <c r="AW263" s="19" t="n">
        <f aca="false">AH263-AP263</f>
        <v>0</v>
      </c>
      <c r="AX263" s="19" t="n">
        <f aca="false">AI263-AQ263</f>
        <v>0</v>
      </c>
      <c r="AY263" s="19" t="n">
        <f aca="false">AJ263-AR263</f>
        <v>0</v>
      </c>
      <c r="AZ263" s="19" t="n">
        <f aca="false">AK263-AS263</f>
        <v>0</v>
      </c>
      <c r="BA263" s="19" t="n">
        <f aca="false">AL263-AT263</f>
        <v>0</v>
      </c>
      <c r="BB263" s="19" t="n">
        <f aca="false">AM263-AU263</f>
        <v>0</v>
      </c>
      <c r="BC263" s="19" t="n">
        <f aca="false">AN263-AV263</f>
        <v>4.38469479385277</v>
      </c>
    </row>
    <row r="264" customFormat="false" ht="15" hidden="false" customHeight="false" outlineLevel="0" collapsed="false">
      <c r="B264" s="18" t="n">
        <v>260</v>
      </c>
      <c r="C264" s="18" t="n">
        <f aca="false">RM_TERM-B264+1</f>
        <v>101</v>
      </c>
      <c r="D264" s="19" t="n">
        <f aca="false">K263</f>
        <v>4.38469479385263</v>
      </c>
      <c r="E264" s="19" t="n">
        <f aca="false">D264*(1-(1-RM_CDR)^(1/12))</f>
        <v>0.00367076720806734</v>
      </c>
      <c r="F264" s="19" t="n">
        <f aca="false">D264-E264</f>
        <v>4.38102402664456</v>
      </c>
      <c r="G264" s="19" t="n">
        <f aca="false">IF(F264&gt;0,F264*(RM_WAC/12)/(1-(1+RM_WAC/12)^(-C264)),0)</f>
        <v>0.0584072550494133</v>
      </c>
      <c r="H264" s="19" t="n">
        <f aca="false">F264*RM_WAC/12</f>
        <v>0.0270163148309748</v>
      </c>
      <c r="I264" s="19" t="n">
        <f aca="false">G264-H264+IF(C264&lt;=1,(F264-(G264-H264)-J264),0)</f>
        <v>0.0313909402184385</v>
      </c>
      <c r="J264" s="19" t="n">
        <f aca="false">(F264-(G264-H264))*(1-(1-RM_CPR)^(1/12))</f>
        <v>0.0585110337996761</v>
      </c>
      <c r="K264" s="19" t="n">
        <f aca="false">IF(C264&lt;=1,0,(F264-(G264-H264)-J264))</f>
        <v>4.29112205262645</v>
      </c>
      <c r="L264" s="19" t="n">
        <f aca="false">E264*(1-RM_SEV)</f>
        <v>0.00256953704564714</v>
      </c>
      <c r="M264" s="19" t="n">
        <f aca="false">E264-L264</f>
        <v>0.0011012301624202</v>
      </c>
      <c r="N264" s="19" t="n">
        <f aca="false">H264-D264*(RM_SERV+RM_TR)/12</f>
        <v>0.0260662976256401</v>
      </c>
      <c r="O264" s="19" t="n">
        <f aca="false">T264*RM_A1_CP/12+U264*RM_A2_CP/12+V264*RM_A3_CP/12+W264*RM_M1_CP/12+X264*RM_B1_CP/12+Y264*RM_B2_CP/12+Z264*RM_B3_CP/12</f>
        <v>0</v>
      </c>
      <c r="P264" s="19" t="n">
        <f aca="false">MAX(0,N264-O264)</f>
        <v>0.0260662976256401</v>
      </c>
      <c r="Q264" s="19" t="n">
        <f aca="false">MIN(P264,M264)</f>
        <v>0.0011012301624202</v>
      </c>
      <c r="R264" s="19" t="n">
        <f aca="false">P264-Q264</f>
        <v>0.0249650674632199</v>
      </c>
      <c r="S264" s="19" t="n">
        <f aca="false">I264+J264+L264+Q264</f>
        <v>0.0935727412261818</v>
      </c>
      <c r="T264" s="19" t="n">
        <f aca="false">AW263</f>
        <v>0</v>
      </c>
      <c r="U264" s="19" t="n">
        <f aca="false">AX263</f>
        <v>0</v>
      </c>
      <c r="V264" s="19" t="n">
        <f aca="false">AY263</f>
        <v>0</v>
      </c>
      <c r="W264" s="19" t="n">
        <f aca="false">AZ263</f>
        <v>0</v>
      </c>
      <c r="X264" s="19" t="n">
        <f aca="false">BA263</f>
        <v>0</v>
      </c>
      <c r="Y264" s="19" t="n">
        <f aca="false">BB263</f>
        <v>0</v>
      </c>
      <c r="Z264" s="19" t="n">
        <f aca="false">BC263</f>
        <v>4.38469479385277</v>
      </c>
      <c r="AA264" s="19" t="n">
        <f aca="false">MIN(T264,MAX(0,S264-(0)))</f>
        <v>0</v>
      </c>
      <c r="AB264" s="19" t="n">
        <f aca="false">MIN(U264,MAX(0,S264-(T264)))</f>
        <v>0</v>
      </c>
      <c r="AC264" s="19" t="n">
        <f aca="false">MIN(V264,MAX(0,S264-(T264+U264)))</f>
        <v>0</v>
      </c>
      <c r="AD264" s="19" t="n">
        <f aca="false">MIN(W264,MAX(0,S264-(T264+U264+V264)))</f>
        <v>0</v>
      </c>
      <c r="AE264" s="19" t="n">
        <f aca="false">MIN(X264,MAX(0,S264-(T264+U264+V264+W264)))</f>
        <v>0</v>
      </c>
      <c r="AF264" s="19" t="n">
        <f aca="false">MIN(Y264,MAX(0,S264-(T264+U264+V264+W264+X264)))</f>
        <v>0</v>
      </c>
      <c r="AG264" s="19" t="n">
        <f aca="false">MIN(Z264,MAX(0,S264-(T264+U264+V264+W264+X264+Y264)))</f>
        <v>0.0935727412261818</v>
      </c>
      <c r="AH264" s="19" t="n">
        <f aca="false">T264-AA264</f>
        <v>0</v>
      </c>
      <c r="AI264" s="19" t="n">
        <f aca="false">U264-AB264</f>
        <v>0</v>
      </c>
      <c r="AJ264" s="19" t="n">
        <f aca="false">V264-AC264</f>
        <v>0</v>
      </c>
      <c r="AK264" s="19" t="n">
        <f aca="false">W264-AD264</f>
        <v>0</v>
      </c>
      <c r="AL264" s="19" t="n">
        <f aca="false">X264-AE264</f>
        <v>0</v>
      </c>
      <c r="AM264" s="19" t="n">
        <f aca="false">Y264-AF264</f>
        <v>0</v>
      </c>
      <c r="AN264" s="19" t="n">
        <f aca="false">Z264-AG264</f>
        <v>4.29112205262659</v>
      </c>
      <c r="AO264" s="19" t="n">
        <f aca="false">M264-Q264</f>
        <v>0</v>
      </c>
      <c r="AP264" s="19" t="n">
        <f aca="false">MIN(AH264,MAX(0,AO264-(AI264+AJ264+AK264+AL264+AM264+AN264)))</f>
        <v>0</v>
      </c>
      <c r="AQ264" s="19" t="n">
        <f aca="false">MIN(AI264,MAX(0,AO264-(AJ264+AK264+AL264+AM264+AN264)))</f>
        <v>0</v>
      </c>
      <c r="AR264" s="19" t="n">
        <f aca="false">MIN(AJ264,MAX(0,AO264-(AK264+AL264+AM264+AN264)))</f>
        <v>0</v>
      </c>
      <c r="AS264" s="19" t="n">
        <f aca="false">MIN(AK264,MAX(0,AO264-(AL264+AM264+AN264)))</f>
        <v>0</v>
      </c>
      <c r="AT264" s="19" t="n">
        <f aca="false">MIN(AL264,MAX(0,AO264-(AM264+AN264)))</f>
        <v>0</v>
      </c>
      <c r="AU264" s="19" t="n">
        <f aca="false">MIN(AM264,MAX(0,AO264-(AN264)))</f>
        <v>0</v>
      </c>
      <c r="AV264" s="19" t="n">
        <f aca="false">MIN(AN264,MAX(0,AO264-(0)))</f>
        <v>0</v>
      </c>
      <c r="AW264" s="19" t="n">
        <f aca="false">AH264-AP264</f>
        <v>0</v>
      </c>
      <c r="AX264" s="19" t="n">
        <f aca="false">AI264-AQ264</f>
        <v>0</v>
      </c>
      <c r="AY264" s="19" t="n">
        <f aca="false">AJ264-AR264</f>
        <v>0</v>
      </c>
      <c r="AZ264" s="19" t="n">
        <f aca="false">AK264-AS264</f>
        <v>0</v>
      </c>
      <c r="BA264" s="19" t="n">
        <f aca="false">AL264-AT264</f>
        <v>0</v>
      </c>
      <c r="BB264" s="19" t="n">
        <f aca="false">AM264-AU264</f>
        <v>0</v>
      </c>
      <c r="BC264" s="19" t="n">
        <f aca="false">AN264-AV264</f>
        <v>4.29112205262659</v>
      </c>
    </row>
    <row r="265" customFormat="false" ht="15" hidden="false" customHeight="false" outlineLevel="0" collapsed="false">
      <c r="B265" s="18" t="n">
        <v>261</v>
      </c>
      <c r="C265" s="18" t="n">
        <f aca="false">RM_TERM-B265+1</f>
        <v>100</v>
      </c>
      <c r="D265" s="19" t="n">
        <f aca="false">K264</f>
        <v>4.29112205262645</v>
      </c>
      <c r="E265" s="19" t="n">
        <f aca="false">D265*(1-(1-RM_CDR)^(1/12))</f>
        <v>0.00359243022768193</v>
      </c>
      <c r="F265" s="19" t="n">
        <f aca="false">D265-E265</f>
        <v>4.28752962239877</v>
      </c>
      <c r="G265" s="19" t="n">
        <f aca="false">IF(F265&gt;0,F265*(RM_WAC/12)/(1-(1+RM_WAC/12)^(-C265)),0)</f>
        <v>0.0575733242808117</v>
      </c>
      <c r="H265" s="19" t="n">
        <f aca="false">F265*RM_WAC/12</f>
        <v>0.0264397660047924</v>
      </c>
      <c r="I265" s="19" t="n">
        <f aca="false">G265-H265+IF(C265&lt;=1,(F265-(G265-H265)-J265),0)</f>
        <v>0.0311335582760193</v>
      </c>
      <c r="J265" s="19" t="n">
        <f aca="false">(F265-(G265-H265))*(1-(1-RM_CPR)^(1/12))</f>
        <v>0.0572568143161066</v>
      </c>
      <c r="K265" s="19" t="n">
        <f aca="false">IF(C265&lt;=1,0,(F265-(G265-H265)-J265))</f>
        <v>4.19913924980664</v>
      </c>
      <c r="L265" s="19" t="n">
        <f aca="false">E265*(1-RM_SEV)</f>
        <v>0.00251470115937735</v>
      </c>
      <c r="M265" s="19" t="n">
        <f aca="false">E265-L265</f>
        <v>0.00107772906830458</v>
      </c>
      <c r="N265" s="19" t="n">
        <f aca="false">H265-D265*(RM_SERV+RM_TR)/12</f>
        <v>0.02551002289339</v>
      </c>
      <c r="O265" s="19" t="n">
        <f aca="false">T265*RM_A1_CP/12+U265*RM_A2_CP/12+V265*RM_A3_CP/12+W265*RM_M1_CP/12+X265*RM_B1_CP/12+Y265*RM_B2_CP/12+Z265*RM_B3_CP/12</f>
        <v>0</v>
      </c>
      <c r="P265" s="19" t="n">
        <f aca="false">MAX(0,N265-O265)</f>
        <v>0.02551002289339</v>
      </c>
      <c r="Q265" s="19" t="n">
        <f aca="false">MIN(P265,M265)</f>
        <v>0.00107772906830458</v>
      </c>
      <c r="R265" s="19" t="n">
        <f aca="false">P265-Q265</f>
        <v>0.0244322938250854</v>
      </c>
      <c r="S265" s="19" t="n">
        <f aca="false">I265+J265+L265+Q265</f>
        <v>0.0919828028198079</v>
      </c>
      <c r="T265" s="19" t="n">
        <f aca="false">AW264</f>
        <v>0</v>
      </c>
      <c r="U265" s="19" t="n">
        <f aca="false">AX264</f>
        <v>0</v>
      </c>
      <c r="V265" s="19" t="n">
        <f aca="false">AY264</f>
        <v>0</v>
      </c>
      <c r="W265" s="19" t="n">
        <f aca="false">AZ264</f>
        <v>0</v>
      </c>
      <c r="X265" s="19" t="n">
        <f aca="false">BA264</f>
        <v>0</v>
      </c>
      <c r="Y265" s="19" t="n">
        <f aca="false">BB264</f>
        <v>0</v>
      </c>
      <c r="Z265" s="19" t="n">
        <f aca="false">BC264</f>
        <v>4.29112205262659</v>
      </c>
      <c r="AA265" s="19" t="n">
        <f aca="false">MIN(T265,MAX(0,S265-(0)))</f>
        <v>0</v>
      </c>
      <c r="AB265" s="19" t="n">
        <f aca="false">MIN(U265,MAX(0,S265-(T265)))</f>
        <v>0</v>
      </c>
      <c r="AC265" s="19" t="n">
        <f aca="false">MIN(V265,MAX(0,S265-(T265+U265)))</f>
        <v>0</v>
      </c>
      <c r="AD265" s="19" t="n">
        <f aca="false">MIN(W265,MAX(0,S265-(T265+U265+V265)))</f>
        <v>0</v>
      </c>
      <c r="AE265" s="19" t="n">
        <f aca="false">MIN(X265,MAX(0,S265-(T265+U265+V265+W265)))</f>
        <v>0</v>
      </c>
      <c r="AF265" s="19" t="n">
        <f aca="false">MIN(Y265,MAX(0,S265-(T265+U265+V265+W265+X265)))</f>
        <v>0</v>
      </c>
      <c r="AG265" s="19" t="n">
        <f aca="false">MIN(Z265,MAX(0,S265-(T265+U265+V265+W265+X265+Y265)))</f>
        <v>0.0919828028198079</v>
      </c>
      <c r="AH265" s="19" t="n">
        <f aca="false">T265-AA265</f>
        <v>0</v>
      </c>
      <c r="AI265" s="19" t="n">
        <f aca="false">U265-AB265</f>
        <v>0</v>
      </c>
      <c r="AJ265" s="19" t="n">
        <f aca="false">V265-AC265</f>
        <v>0</v>
      </c>
      <c r="AK265" s="19" t="n">
        <f aca="false">W265-AD265</f>
        <v>0</v>
      </c>
      <c r="AL265" s="19" t="n">
        <f aca="false">X265-AE265</f>
        <v>0</v>
      </c>
      <c r="AM265" s="19" t="n">
        <f aca="false">Y265-AF265</f>
        <v>0</v>
      </c>
      <c r="AN265" s="19" t="n">
        <f aca="false">Z265-AG265</f>
        <v>4.19913924980679</v>
      </c>
      <c r="AO265" s="19" t="n">
        <f aca="false">M265-Q265</f>
        <v>0</v>
      </c>
      <c r="AP265" s="19" t="n">
        <f aca="false">MIN(AH265,MAX(0,AO265-(AI265+AJ265+AK265+AL265+AM265+AN265)))</f>
        <v>0</v>
      </c>
      <c r="AQ265" s="19" t="n">
        <f aca="false">MIN(AI265,MAX(0,AO265-(AJ265+AK265+AL265+AM265+AN265)))</f>
        <v>0</v>
      </c>
      <c r="AR265" s="19" t="n">
        <f aca="false">MIN(AJ265,MAX(0,AO265-(AK265+AL265+AM265+AN265)))</f>
        <v>0</v>
      </c>
      <c r="AS265" s="19" t="n">
        <f aca="false">MIN(AK265,MAX(0,AO265-(AL265+AM265+AN265)))</f>
        <v>0</v>
      </c>
      <c r="AT265" s="19" t="n">
        <f aca="false">MIN(AL265,MAX(0,AO265-(AM265+AN265)))</f>
        <v>0</v>
      </c>
      <c r="AU265" s="19" t="n">
        <f aca="false">MIN(AM265,MAX(0,AO265-(AN265)))</f>
        <v>0</v>
      </c>
      <c r="AV265" s="19" t="n">
        <f aca="false">MIN(AN265,MAX(0,AO265-(0)))</f>
        <v>0</v>
      </c>
      <c r="AW265" s="19" t="n">
        <f aca="false">AH265-AP265</f>
        <v>0</v>
      </c>
      <c r="AX265" s="19" t="n">
        <f aca="false">AI265-AQ265</f>
        <v>0</v>
      </c>
      <c r="AY265" s="19" t="n">
        <f aca="false">AJ265-AR265</f>
        <v>0</v>
      </c>
      <c r="AZ265" s="19" t="n">
        <f aca="false">AK265-AS265</f>
        <v>0</v>
      </c>
      <c r="BA265" s="19" t="n">
        <f aca="false">AL265-AT265</f>
        <v>0</v>
      </c>
      <c r="BB265" s="19" t="n">
        <f aca="false">AM265-AU265</f>
        <v>0</v>
      </c>
      <c r="BC265" s="19" t="n">
        <f aca="false">AN265-AV265</f>
        <v>4.19913924980679</v>
      </c>
    </row>
    <row r="266" customFormat="false" ht="15" hidden="false" customHeight="false" outlineLevel="0" collapsed="false">
      <c r="B266" s="18" t="n">
        <v>262</v>
      </c>
      <c r="C266" s="18" t="n">
        <f aca="false">RM_TERM-B266+1</f>
        <v>99</v>
      </c>
      <c r="D266" s="19" t="n">
        <f aca="false">K265</f>
        <v>4.19913924980664</v>
      </c>
      <c r="E266" s="19" t="n">
        <f aca="false">D266*(1-(1-RM_CDR)^(1/12))</f>
        <v>0.00351542430773273</v>
      </c>
      <c r="F266" s="19" t="n">
        <f aca="false">D266-E266</f>
        <v>4.19562382549891</v>
      </c>
      <c r="G266" s="19" t="n">
        <f aca="false">IF(F266&gt;0,F266*(RM_WAC/12)/(1-(1+RM_WAC/12)^(-C266)),0)</f>
        <v>0.0567513002612302</v>
      </c>
      <c r="H266" s="19" t="n">
        <f aca="false">F266*RM_WAC/12</f>
        <v>0.0258730135905766</v>
      </c>
      <c r="I266" s="19" t="n">
        <f aca="false">G266-H266+IF(C266&lt;=1,(F266-(G266-H266)-J266),0)</f>
        <v>0.0308782866706536</v>
      </c>
      <c r="J266" s="19" t="n">
        <f aca="false">(F266-(G266-H266))*(1-(1-RM_CPR)^(1/12))</f>
        <v>0.0560239363062351</v>
      </c>
      <c r="K266" s="19" t="n">
        <f aca="false">IF(C266&lt;=1,0,(F266-(G266-H266)-J266))</f>
        <v>4.10872160252202</v>
      </c>
      <c r="L266" s="19" t="n">
        <f aca="false">E266*(1-RM_SEV)</f>
        <v>0.00246079701541291</v>
      </c>
      <c r="M266" s="19" t="n">
        <f aca="false">E266-L266</f>
        <v>0.00105462729231982</v>
      </c>
      <c r="N266" s="19" t="n">
        <f aca="false">H266-D266*(RM_SERV+RM_TR)/12</f>
        <v>0.0249632000864518</v>
      </c>
      <c r="O266" s="19" t="n">
        <f aca="false">T266*RM_A1_CP/12+U266*RM_A2_CP/12+V266*RM_A3_CP/12+W266*RM_M1_CP/12+X266*RM_B1_CP/12+Y266*RM_B2_CP/12+Z266*RM_B3_CP/12</f>
        <v>0</v>
      </c>
      <c r="P266" s="19" t="n">
        <f aca="false">MAX(0,N266-O266)</f>
        <v>0.0249632000864518</v>
      </c>
      <c r="Q266" s="19" t="n">
        <f aca="false">MIN(P266,M266)</f>
        <v>0.00105462729231982</v>
      </c>
      <c r="R266" s="19" t="n">
        <f aca="false">P266-Q266</f>
        <v>0.023908572794132</v>
      </c>
      <c r="S266" s="19" t="n">
        <f aca="false">I266+J266+L266+Q266</f>
        <v>0.0904176472846214</v>
      </c>
      <c r="T266" s="19" t="n">
        <f aca="false">AW265</f>
        <v>0</v>
      </c>
      <c r="U266" s="19" t="n">
        <f aca="false">AX265</f>
        <v>0</v>
      </c>
      <c r="V266" s="19" t="n">
        <f aca="false">AY265</f>
        <v>0</v>
      </c>
      <c r="W266" s="19" t="n">
        <f aca="false">AZ265</f>
        <v>0</v>
      </c>
      <c r="X266" s="19" t="n">
        <f aca="false">BA265</f>
        <v>0</v>
      </c>
      <c r="Y266" s="19" t="n">
        <f aca="false">BB265</f>
        <v>0</v>
      </c>
      <c r="Z266" s="19" t="n">
        <f aca="false">BC265</f>
        <v>4.19913924980679</v>
      </c>
      <c r="AA266" s="19" t="n">
        <f aca="false">MIN(T266,MAX(0,S266-(0)))</f>
        <v>0</v>
      </c>
      <c r="AB266" s="19" t="n">
        <f aca="false">MIN(U266,MAX(0,S266-(T266)))</f>
        <v>0</v>
      </c>
      <c r="AC266" s="19" t="n">
        <f aca="false">MIN(V266,MAX(0,S266-(T266+U266)))</f>
        <v>0</v>
      </c>
      <c r="AD266" s="19" t="n">
        <f aca="false">MIN(W266,MAX(0,S266-(T266+U266+V266)))</f>
        <v>0</v>
      </c>
      <c r="AE266" s="19" t="n">
        <f aca="false">MIN(X266,MAX(0,S266-(T266+U266+V266+W266)))</f>
        <v>0</v>
      </c>
      <c r="AF266" s="19" t="n">
        <f aca="false">MIN(Y266,MAX(0,S266-(T266+U266+V266+W266+X266)))</f>
        <v>0</v>
      </c>
      <c r="AG266" s="19" t="n">
        <f aca="false">MIN(Z266,MAX(0,S266-(T266+U266+V266+W266+X266+Y266)))</f>
        <v>0.0904176472846214</v>
      </c>
      <c r="AH266" s="19" t="n">
        <f aca="false">T266-AA266</f>
        <v>0</v>
      </c>
      <c r="AI266" s="19" t="n">
        <f aca="false">U266-AB266</f>
        <v>0</v>
      </c>
      <c r="AJ266" s="19" t="n">
        <f aca="false">V266-AC266</f>
        <v>0</v>
      </c>
      <c r="AK266" s="19" t="n">
        <f aca="false">W266-AD266</f>
        <v>0</v>
      </c>
      <c r="AL266" s="19" t="n">
        <f aca="false">X266-AE266</f>
        <v>0</v>
      </c>
      <c r="AM266" s="19" t="n">
        <f aca="false">Y266-AF266</f>
        <v>0</v>
      </c>
      <c r="AN266" s="19" t="n">
        <f aca="false">Z266-AG266</f>
        <v>4.10872160252216</v>
      </c>
      <c r="AO266" s="19" t="n">
        <f aca="false">M266-Q266</f>
        <v>0</v>
      </c>
      <c r="AP266" s="19" t="n">
        <f aca="false">MIN(AH266,MAX(0,AO266-(AI266+AJ266+AK266+AL266+AM266+AN266)))</f>
        <v>0</v>
      </c>
      <c r="AQ266" s="19" t="n">
        <f aca="false">MIN(AI266,MAX(0,AO266-(AJ266+AK266+AL266+AM266+AN266)))</f>
        <v>0</v>
      </c>
      <c r="AR266" s="19" t="n">
        <f aca="false">MIN(AJ266,MAX(0,AO266-(AK266+AL266+AM266+AN266)))</f>
        <v>0</v>
      </c>
      <c r="AS266" s="19" t="n">
        <f aca="false">MIN(AK266,MAX(0,AO266-(AL266+AM266+AN266)))</f>
        <v>0</v>
      </c>
      <c r="AT266" s="19" t="n">
        <f aca="false">MIN(AL266,MAX(0,AO266-(AM266+AN266)))</f>
        <v>0</v>
      </c>
      <c r="AU266" s="19" t="n">
        <f aca="false">MIN(AM266,MAX(0,AO266-(AN266)))</f>
        <v>0</v>
      </c>
      <c r="AV266" s="19" t="n">
        <f aca="false">MIN(AN266,MAX(0,AO266-(0)))</f>
        <v>0</v>
      </c>
      <c r="AW266" s="19" t="n">
        <f aca="false">AH266-AP266</f>
        <v>0</v>
      </c>
      <c r="AX266" s="19" t="n">
        <f aca="false">AI266-AQ266</f>
        <v>0</v>
      </c>
      <c r="AY266" s="19" t="n">
        <f aca="false">AJ266-AR266</f>
        <v>0</v>
      </c>
      <c r="AZ266" s="19" t="n">
        <f aca="false">AK266-AS266</f>
        <v>0</v>
      </c>
      <c r="BA266" s="19" t="n">
        <f aca="false">AL266-AT266</f>
        <v>0</v>
      </c>
      <c r="BB266" s="19" t="n">
        <f aca="false">AM266-AU266</f>
        <v>0</v>
      </c>
      <c r="BC266" s="19" t="n">
        <f aca="false">AN266-AV266</f>
        <v>4.10872160252216</v>
      </c>
    </row>
    <row r="267" customFormat="false" ht="15" hidden="false" customHeight="false" outlineLevel="0" collapsed="false">
      <c r="B267" s="18" t="n">
        <v>263</v>
      </c>
      <c r="C267" s="18" t="n">
        <f aca="false">RM_TERM-B267+1</f>
        <v>98</v>
      </c>
      <c r="D267" s="19" t="n">
        <f aca="false">K266</f>
        <v>4.10872160252202</v>
      </c>
      <c r="E267" s="19" t="n">
        <f aca="false">D267*(1-(1-RM_CDR)^(1/12))</f>
        <v>0.0034397287005611</v>
      </c>
      <c r="F267" s="19" t="n">
        <f aca="false">D267-E267</f>
        <v>4.10528187382146</v>
      </c>
      <c r="G267" s="19" t="n">
        <f aca="false">IF(F267&gt;0,F267*(RM_WAC/12)/(1-(1+RM_WAC/12)^(-C267)),0)</f>
        <v>0.0559410129877409</v>
      </c>
      <c r="H267" s="19" t="n">
        <f aca="false">F267*RM_WAC/12</f>
        <v>0.0253159048885656</v>
      </c>
      <c r="I267" s="19" t="n">
        <f aca="false">G267-H267+IF(C267&lt;=1,(F267-(G267-H267)-J267),0)</f>
        <v>0.0306251080991752</v>
      </c>
      <c r="J267" s="19" t="n">
        <f aca="false">(F267-(G267-H267))*(1-(1-RM_CPR)^(1/12))</f>
        <v>0.0548120669040493</v>
      </c>
      <c r="K267" s="19" t="n">
        <f aca="false">IF(C267&lt;=1,0,(F267-(G267-H267)-J267))</f>
        <v>4.01984469881823</v>
      </c>
      <c r="L267" s="19" t="n">
        <f aca="false">E267*(1-RM_SEV)</f>
        <v>0.00240781009039277</v>
      </c>
      <c r="M267" s="19" t="n">
        <f aca="false">E267-L267</f>
        <v>0.00103191861016833</v>
      </c>
      <c r="N267" s="19" t="n">
        <f aca="false">H267-D267*(RM_SERV+RM_TR)/12</f>
        <v>0.0244256818746859</v>
      </c>
      <c r="O267" s="19" t="n">
        <f aca="false">T267*RM_A1_CP/12+U267*RM_A2_CP/12+V267*RM_A3_CP/12+W267*RM_M1_CP/12+X267*RM_B1_CP/12+Y267*RM_B2_CP/12+Z267*RM_B3_CP/12</f>
        <v>0</v>
      </c>
      <c r="P267" s="19" t="n">
        <f aca="false">MAX(0,N267-O267)</f>
        <v>0.0244256818746859</v>
      </c>
      <c r="Q267" s="19" t="n">
        <f aca="false">MIN(P267,M267)</f>
        <v>0.00103191861016833</v>
      </c>
      <c r="R267" s="19" t="n">
        <f aca="false">P267-Q267</f>
        <v>0.0233937632645175</v>
      </c>
      <c r="S267" s="19" t="n">
        <f aca="false">I267+J267+L267+Q267</f>
        <v>0.0888769037037856</v>
      </c>
      <c r="T267" s="19" t="n">
        <f aca="false">AW266</f>
        <v>0</v>
      </c>
      <c r="U267" s="19" t="n">
        <f aca="false">AX266</f>
        <v>0</v>
      </c>
      <c r="V267" s="19" t="n">
        <f aca="false">AY266</f>
        <v>0</v>
      </c>
      <c r="W267" s="19" t="n">
        <f aca="false">AZ266</f>
        <v>0</v>
      </c>
      <c r="X267" s="19" t="n">
        <f aca="false">BA266</f>
        <v>0</v>
      </c>
      <c r="Y267" s="19" t="n">
        <f aca="false">BB266</f>
        <v>0</v>
      </c>
      <c r="Z267" s="19" t="n">
        <f aca="false">BC266</f>
        <v>4.10872160252216</v>
      </c>
      <c r="AA267" s="19" t="n">
        <f aca="false">MIN(T267,MAX(0,S267-(0)))</f>
        <v>0</v>
      </c>
      <c r="AB267" s="19" t="n">
        <f aca="false">MIN(U267,MAX(0,S267-(T267)))</f>
        <v>0</v>
      </c>
      <c r="AC267" s="19" t="n">
        <f aca="false">MIN(V267,MAX(0,S267-(T267+U267)))</f>
        <v>0</v>
      </c>
      <c r="AD267" s="19" t="n">
        <f aca="false">MIN(W267,MAX(0,S267-(T267+U267+V267)))</f>
        <v>0</v>
      </c>
      <c r="AE267" s="19" t="n">
        <f aca="false">MIN(X267,MAX(0,S267-(T267+U267+V267+W267)))</f>
        <v>0</v>
      </c>
      <c r="AF267" s="19" t="n">
        <f aca="false">MIN(Y267,MAX(0,S267-(T267+U267+V267+W267+X267)))</f>
        <v>0</v>
      </c>
      <c r="AG267" s="19" t="n">
        <f aca="false">MIN(Z267,MAX(0,S267-(T267+U267+V267+W267+X267+Y267)))</f>
        <v>0.0888769037037856</v>
      </c>
      <c r="AH267" s="19" t="n">
        <f aca="false">T267-AA267</f>
        <v>0</v>
      </c>
      <c r="AI267" s="19" t="n">
        <f aca="false">U267-AB267</f>
        <v>0</v>
      </c>
      <c r="AJ267" s="19" t="n">
        <f aca="false">V267-AC267</f>
        <v>0</v>
      </c>
      <c r="AK267" s="19" t="n">
        <f aca="false">W267-AD267</f>
        <v>0</v>
      </c>
      <c r="AL267" s="19" t="n">
        <f aca="false">X267-AE267</f>
        <v>0</v>
      </c>
      <c r="AM267" s="19" t="n">
        <f aca="false">Y267-AF267</f>
        <v>0</v>
      </c>
      <c r="AN267" s="19" t="n">
        <f aca="false">Z267-AG267</f>
        <v>4.01984469881838</v>
      </c>
      <c r="AO267" s="19" t="n">
        <f aca="false">M267-Q267</f>
        <v>0</v>
      </c>
      <c r="AP267" s="19" t="n">
        <f aca="false">MIN(AH267,MAX(0,AO267-(AI267+AJ267+AK267+AL267+AM267+AN267)))</f>
        <v>0</v>
      </c>
      <c r="AQ267" s="19" t="n">
        <f aca="false">MIN(AI267,MAX(0,AO267-(AJ267+AK267+AL267+AM267+AN267)))</f>
        <v>0</v>
      </c>
      <c r="AR267" s="19" t="n">
        <f aca="false">MIN(AJ267,MAX(0,AO267-(AK267+AL267+AM267+AN267)))</f>
        <v>0</v>
      </c>
      <c r="AS267" s="19" t="n">
        <f aca="false">MIN(AK267,MAX(0,AO267-(AL267+AM267+AN267)))</f>
        <v>0</v>
      </c>
      <c r="AT267" s="19" t="n">
        <f aca="false">MIN(AL267,MAX(0,AO267-(AM267+AN267)))</f>
        <v>0</v>
      </c>
      <c r="AU267" s="19" t="n">
        <f aca="false">MIN(AM267,MAX(0,AO267-(AN267)))</f>
        <v>0</v>
      </c>
      <c r="AV267" s="19" t="n">
        <f aca="false">MIN(AN267,MAX(0,AO267-(0)))</f>
        <v>0</v>
      </c>
      <c r="AW267" s="19" t="n">
        <f aca="false">AH267-AP267</f>
        <v>0</v>
      </c>
      <c r="AX267" s="19" t="n">
        <f aca="false">AI267-AQ267</f>
        <v>0</v>
      </c>
      <c r="AY267" s="19" t="n">
        <f aca="false">AJ267-AR267</f>
        <v>0</v>
      </c>
      <c r="AZ267" s="19" t="n">
        <f aca="false">AK267-AS267</f>
        <v>0</v>
      </c>
      <c r="BA267" s="19" t="n">
        <f aca="false">AL267-AT267</f>
        <v>0</v>
      </c>
      <c r="BB267" s="19" t="n">
        <f aca="false">AM267-AU267</f>
        <v>0</v>
      </c>
      <c r="BC267" s="19" t="n">
        <f aca="false">AN267-AV267</f>
        <v>4.01984469881838</v>
      </c>
    </row>
    <row r="268" customFormat="false" ht="15" hidden="false" customHeight="false" outlineLevel="0" collapsed="false">
      <c r="B268" s="18" t="n">
        <v>264</v>
      </c>
      <c r="C268" s="18" t="n">
        <f aca="false">RM_TERM-B268+1</f>
        <v>97</v>
      </c>
      <c r="D268" s="19" t="n">
        <f aca="false">K267</f>
        <v>4.01984469881823</v>
      </c>
      <c r="E268" s="19" t="n">
        <f aca="false">D268*(1-(1-RM_CDR)^(1/12))</f>
        <v>0.00336532296903155</v>
      </c>
      <c r="F268" s="19" t="n">
        <f aca="false">D268-E268</f>
        <v>4.0164793758492</v>
      </c>
      <c r="G268" s="19" t="n">
        <f aca="false">IF(F268&gt;0,F268*(RM_WAC/12)/(1-(1+RM_WAC/12)^(-C268)),0)</f>
        <v>0.0551422948846945</v>
      </c>
      <c r="H268" s="19" t="n">
        <f aca="false">F268*RM_WAC/12</f>
        <v>0.0247682894844034</v>
      </c>
      <c r="I268" s="19" t="n">
        <f aca="false">G268-H268+IF(C268&lt;=1,(F268-(G268-H268)-J268),0)</f>
        <v>0.0303740054002911</v>
      </c>
      <c r="J268" s="19" t="n">
        <f aca="false">(F268-(G268-H268))*(1-(1-RM_CPR)^(1/12))</f>
        <v>0.0536208782270048</v>
      </c>
      <c r="K268" s="19" t="n">
        <f aca="false">IF(C268&lt;=1,0,(F268-(G268-H268)-J268))</f>
        <v>3.9324844922219</v>
      </c>
      <c r="L268" s="19" t="n">
        <f aca="false">E268*(1-RM_SEV)</f>
        <v>0.00235572607832208</v>
      </c>
      <c r="M268" s="19" t="n">
        <f aca="false">E268-L268</f>
        <v>0.00100959689070946</v>
      </c>
      <c r="N268" s="19" t="n">
        <f aca="false">H268-D268*(RM_SERV+RM_TR)/12</f>
        <v>0.0238973231329928</v>
      </c>
      <c r="O268" s="19" t="n">
        <f aca="false">T268*RM_A1_CP/12+U268*RM_A2_CP/12+V268*RM_A3_CP/12+W268*RM_M1_CP/12+X268*RM_B1_CP/12+Y268*RM_B2_CP/12+Z268*RM_B3_CP/12</f>
        <v>0</v>
      </c>
      <c r="P268" s="19" t="n">
        <f aca="false">MAX(0,N268-O268)</f>
        <v>0.0238973231329928</v>
      </c>
      <c r="Q268" s="19" t="n">
        <f aca="false">MIN(P268,M268)</f>
        <v>0.00100959689070946</v>
      </c>
      <c r="R268" s="19" t="n">
        <f aca="false">P268-Q268</f>
        <v>0.0228877262422833</v>
      </c>
      <c r="S268" s="19" t="n">
        <f aca="false">I268+J268+L268+Q268</f>
        <v>0.0873602065963274</v>
      </c>
      <c r="T268" s="19" t="n">
        <f aca="false">AW267</f>
        <v>0</v>
      </c>
      <c r="U268" s="19" t="n">
        <f aca="false">AX267</f>
        <v>0</v>
      </c>
      <c r="V268" s="19" t="n">
        <f aca="false">AY267</f>
        <v>0</v>
      </c>
      <c r="W268" s="19" t="n">
        <f aca="false">AZ267</f>
        <v>0</v>
      </c>
      <c r="X268" s="19" t="n">
        <f aca="false">BA267</f>
        <v>0</v>
      </c>
      <c r="Y268" s="19" t="n">
        <f aca="false">BB267</f>
        <v>0</v>
      </c>
      <c r="Z268" s="19" t="n">
        <f aca="false">BC267</f>
        <v>4.01984469881838</v>
      </c>
      <c r="AA268" s="19" t="n">
        <f aca="false">MIN(T268,MAX(0,S268-(0)))</f>
        <v>0</v>
      </c>
      <c r="AB268" s="19" t="n">
        <f aca="false">MIN(U268,MAX(0,S268-(T268)))</f>
        <v>0</v>
      </c>
      <c r="AC268" s="19" t="n">
        <f aca="false">MIN(V268,MAX(0,S268-(T268+U268)))</f>
        <v>0</v>
      </c>
      <c r="AD268" s="19" t="n">
        <f aca="false">MIN(W268,MAX(0,S268-(T268+U268+V268)))</f>
        <v>0</v>
      </c>
      <c r="AE268" s="19" t="n">
        <f aca="false">MIN(X268,MAX(0,S268-(T268+U268+V268+W268)))</f>
        <v>0</v>
      </c>
      <c r="AF268" s="19" t="n">
        <f aca="false">MIN(Y268,MAX(0,S268-(T268+U268+V268+W268+X268)))</f>
        <v>0</v>
      </c>
      <c r="AG268" s="19" t="n">
        <f aca="false">MIN(Z268,MAX(0,S268-(T268+U268+V268+W268+X268+Y268)))</f>
        <v>0.0873602065963274</v>
      </c>
      <c r="AH268" s="19" t="n">
        <f aca="false">T268-AA268</f>
        <v>0</v>
      </c>
      <c r="AI268" s="19" t="n">
        <f aca="false">U268-AB268</f>
        <v>0</v>
      </c>
      <c r="AJ268" s="19" t="n">
        <f aca="false">V268-AC268</f>
        <v>0</v>
      </c>
      <c r="AK268" s="19" t="n">
        <f aca="false">W268-AD268</f>
        <v>0</v>
      </c>
      <c r="AL268" s="19" t="n">
        <f aca="false">X268-AE268</f>
        <v>0</v>
      </c>
      <c r="AM268" s="19" t="n">
        <f aca="false">Y268-AF268</f>
        <v>0</v>
      </c>
      <c r="AN268" s="19" t="n">
        <f aca="false">Z268-AG268</f>
        <v>3.93248449222205</v>
      </c>
      <c r="AO268" s="19" t="n">
        <f aca="false">M268-Q268</f>
        <v>0</v>
      </c>
      <c r="AP268" s="19" t="n">
        <f aca="false">MIN(AH268,MAX(0,AO268-(AI268+AJ268+AK268+AL268+AM268+AN268)))</f>
        <v>0</v>
      </c>
      <c r="AQ268" s="19" t="n">
        <f aca="false">MIN(AI268,MAX(0,AO268-(AJ268+AK268+AL268+AM268+AN268)))</f>
        <v>0</v>
      </c>
      <c r="AR268" s="19" t="n">
        <f aca="false">MIN(AJ268,MAX(0,AO268-(AK268+AL268+AM268+AN268)))</f>
        <v>0</v>
      </c>
      <c r="AS268" s="19" t="n">
        <f aca="false">MIN(AK268,MAX(0,AO268-(AL268+AM268+AN268)))</f>
        <v>0</v>
      </c>
      <c r="AT268" s="19" t="n">
        <f aca="false">MIN(AL268,MAX(0,AO268-(AM268+AN268)))</f>
        <v>0</v>
      </c>
      <c r="AU268" s="19" t="n">
        <f aca="false">MIN(AM268,MAX(0,AO268-(AN268)))</f>
        <v>0</v>
      </c>
      <c r="AV268" s="19" t="n">
        <f aca="false">MIN(AN268,MAX(0,AO268-(0)))</f>
        <v>0</v>
      </c>
      <c r="AW268" s="19" t="n">
        <f aca="false">AH268-AP268</f>
        <v>0</v>
      </c>
      <c r="AX268" s="19" t="n">
        <f aca="false">AI268-AQ268</f>
        <v>0</v>
      </c>
      <c r="AY268" s="19" t="n">
        <f aca="false">AJ268-AR268</f>
        <v>0</v>
      </c>
      <c r="AZ268" s="19" t="n">
        <f aca="false">AK268-AS268</f>
        <v>0</v>
      </c>
      <c r="BA268" s="19" t="n">
        <f aca="false">AL268-AT268</f>
        <v>0</v>
      </c>
      <c r="BB268" s="19" t="n">
        <f aca="false">AM268-AU268</f>
        <v>0</v>
      </c>
      <c r="BC268" s="19" t="n">
        <f aca="false">AN268-AV268</f>
        <v>3.93248449222205</v>
      </c>
    </row>
    <row r="269" customFormat="false" ht="15" hidden="false" customHeight="false" outlineLevel="0" collapsed="false">
      <c r="B269" s="18" t="n">
        <v>265</v>
      </c>
      <c r="C269" s="18" t="n">
        <f aca="false">RM_TERM-B269+1</f>
        <v>96</v>
      </c>
      <c r="D269" s="19" t="n">
        <f aca="false">K268</f>
        <v>3.9324844922219</v>
      </c>
      <c r="E269" s="19" t="n">
        <f aca="false">D269*(1-(1-RM_CDR)^(1/12))</f>
        <v>0.003292186981981</v>
      </c>
      <c r="F269" s="19" t="n">
        <f aca="false">D269-E269</f>
        <v>3.92919230523992</v>
      </c>
      <c r="G269" s="19" t="n">
        <f aca="false">IF(F269&gt;0,F269*(RM_WAC/12)/(1-(1+RM_WAC/12)^(-C269)),0)</f>
        <v>0.0543549807690638</v>
      </c>
      <c r="H269" s="19" t="n">
        <f aca="false">F269*RM_WAC/12</f>
        <v>0.0242300192156462</v>
      </c>
      <c r="I269" s="19" t="n">
        <f aca="false">G269-H269+IF(C269&lt;=1,(F269-(G269-H269)-J269),0)</f>
        <v>0.0301249615534176</v>
      </c>
      <c r="J269" s="19" t="n">
        <f aca="false">(F269-(G269-H269))*(1-(1-RM_CPR)^(1/12))</f>
        <v>0.0524500473029793</v>
      </c>
      <c r="K269" s="19" t="n">
        <f aca="false">IF(C269&lt;=1,0,(F269-(G269-H269)-J269))</f>
        <v>3.84661729638353</v>
      </c>
      <c r="L269" s="19" t="n">
        <f aca="false">E269*(1-RM_SEV)</f>
        <v>0.0023045308873867</v>
      </c>
      <c r="M269" s="19" t="n">
        <f aca="false">E269-L269</f>
        <v>0.000987656094594301</v>
      </c>
      <c r="N269" s="19" t="n">
        <f aca="false">H269-D269*(RM_SERV+RM_TR)/12</f>
        <v>0.0233779809089981</v>
      </c>
      <c r="O269" s="19" t="n">
        <f aca="false">T269*RM_A1_CP/12+U269*RM_A2_CP/12+V269*RM_A3_CP/12+W269*RM_M1_CP/12+X269*RM_B1_CP/12+Y269*RM_B2_CP/12+Z269*RM_B3_CP/12</f>
        <v>0</v>
      </c>
      <c r="P269" s="19" t="n">
        <f aca="false">MAX(0,N269-O269)</f>
        <v>0.0233779809089981</v>
      </c>
      <c r="Q269" s="19" t="n">
        <f aca="false">MIN(P269,M269)</f>
        <v>0.000987656094594301</v>
      </c>
      <c r="R269" s="19" t="n">
        <f aca="false">P269-Q269</f>
        <v>0.0223903248144038</v>
      </c>
      <c r="S269" s="19" t="n">
        <f aca="false">I269+J269+L269+Q269</f>
        <v>0.0858671958383779</v>
      </c>
      <c r="T269" s="19" t="n">
        <f aca="false">AW268</f>
        <v>0</v>
      </c>
      <c r="U269" s="19" t="n">
        <f aca="false">AX268</f>
        <v>0</v>
      </c>
      <c r="V269" s="19" t="n">
        <f aca="false">AY268</f>
        <v>0</v>
      </c>
      <c r="W269" s="19" t="n">
        <f aca="false">AZ268</f>
        <v>0</v>
      </c>
      <c r="X269" s="19" t="n">
        <f aca="false">BA268</f>
        <v>0</v>
      </c>
      <c r="Y269" s="19" t="n">
        <f aca="false">BB268</f>
        <v>0</v>
      </c>
      <c r="Z269" s="19" t="n">
        <f aca="false">BC268</f>
        <v>3.93248449222205</v>
      </c>
      <c r="AA269" s="19" t="n">
        <f aca="false">MIN(T269,MAX(0,S269-(0)))</f>
        <v>0</v>
      </c>
      <c r="AB269" s="19" t="n">
        <f aca="false">MIN(U269,MAX(0,S269-(T269)))</f>
        <v>0</v>
      </c>
      <c r="AC269" s="19" t="n">
        <f aca="false">MIN(V269,MAX(0,S269-(T269+U269)))</f>
        <v>0</v>
      </c>
      <c r="AD269" s="19" t="n">
        <f aca="false">MIN(W269,MAX(0,S269-(T269+U269+V269)))</f>
        <v>0</v>
      </c>
      <c r="AE269" s="19" t="n">
        <f aca="false">MIN(X269,MAX(0,S269-(T269+U269+V269+W269)))</f>
        <v>0</v>
      </c>
      <c r="AF269" s="19" t="n">
        <f aca="false">MIN(Y269,MAX(0,S269-(T269+U269+V269+W269+X269)))</f>
        <v>0</v>
      </c>
      <c r="AG269" s="19" t="n">
        <f aca="false">MIN(Z269,MAX(0,S269-(T269+U269+V269+W269+X269+Y269)))</f>
        <v>0.0858671958383779</v>
      </c>
      <c r="AH269" s="19" t="n">
        <f aca="false">T269-AA269</f>
        <v>0</v>
      </c>
      <c r="AI269" s="19" t="n">
        <f aca="false">U269-AB269</f>
        <v>0</v>
      </c>
      <c r="AJ269" s="19" t="n">
        <f aca="false">V269-AC269</f>
        <v>0</v>
      </c>
      <c r="AK269" s="19" t="n">
        <f aca="false">W269-AD269</f>
        <v>0</v>
      </c>
      <c r="AL269" s="19" t="n">
        <f aca="false">X269-AE269</f>
        <v>0</v>
      </c>
      <c r="AM269" s="19" t="n">
        <f aca="false">Y269-AF269</f>
        <v>0</v>
      </c>
      <c r="AN269" s="19" t="n">
        <f aca="false">Z269-AG269</f>
        <v>3.84661729638367</v>
      </c>
      <c r="AO269" s="19" t="n">
        <f aca="false">M269-Q269</f>
        <v>0</v>
      </c>
      <c r="AP269" s="19" t="n">
        <f aca="false">MIN(AH269,MAX(0,AO269-(AI269+AJ269+AK269+AL269+AM269+AN269)))</f>
        <v>0</v>
      </c>
      <c r="AQ269" s="19" t="n">
        <f aca="false">MIN(AI269,MAX(0,AO269-(AJ269+AK269+AL269+AM269+AN269)))</f>
        <v>0</v>
      </c>
      <c r="AR269" s="19" t="n">
        <f aca="false">MIN(AJ269,MAX(0,AO269-(AK269+AL269+AM269+AN269)))</f>
        <v>0</v>
      </c>
      <c r="AS269" s="19" t="n">
        <f aca="false">MIN(AK269,MAX(0,AO269-(AL269+AM269+AN269)))</f>
        <v>0</v>
      </c>
      <c r="AT269" s="19" t="n">
        <f aca="false">MIN(AL269,MAX(0,AO269-(AM269+AN269)))</f>
        <v>0</v>
      </c>
      <c r="AU269" s="19" t="n">
        <f aca="false">MIN(AM269,MAX(0,AO269-(AN269)))</f>
        <v>0</v>
      </c>
      <c r="AV269" s="19" t="n">
        <f aca="false">MIN(AN269,MAX(0,AO269-(0)))</f>
        <v>0</v>
      </c>
      <c r="AW269" s="19" t="n">
        <f aca="false">AH269-AP269</f>
        <v>0</v>
      </c>
      <c r="AX269" s="19" t="n">
        <f aca="false">AI269-AQ269</f>
        <v>0</v>
      </c>
      <c r="AY269" s="19" t="n">
        <f aca="false">AJ269-AR269</f>
        <v>0</v>
      </c>
      <c r="AZ269" s="19" t="n">
        <f aca="false">AK269-AS269</f>
        <v>0</v>
      </c>
      <c r="BA269" s="19" t="n">
        <f aca="false">AL269-AT269</f>
        <v>0</v>
      </c>
      <c r="BB269" s="19" t="n">
        <f aca="false">AM269-AU269</f>
        <v>0</v>
      </c>
      <c r="BC269" s="19" t="n">
        <f aca="false">AN269-AV269</f>
        <v>3.84661729638367</v>
      </c>
    </row>
    <row r="270" customFormat="false" ht="15" hidden="false" customHeight="false" outlineLevel="0" collapsed="false">
      <c r="B270" s="18" t="n">
        <v>266</v>
      </c>
      <c r="C270" s="18" t="n">
        <f aca="false">RM_TERM-B270+1</f>
        <v>95</v>
      </c>
      <c r="D270" s="19" t="n">
        <f aca="false">K269</f>
        <v>3.84661729638353</v>
      </c>
      <c r="E270" s="19" t="n">
        <f aca="false">D270*(1-(1-RM_CDR)^(1/12))</f>
        <v>0.00322030090973394</v>
      </c>
      <c r="F270" s="19" t="n">
        <f aca="false">D270-E270</f>
        <v>3.84339699547379</v>
      </c>
      <c r="G270" s="19" t="n">
        <f aca="false">IF(F270&gt;0,F270*(RM_WAC/12)/(1-(1+RM_WAC/12)^(-C270)),0)</f>
        <v>0.0535789078162822</v>
      </c>
      <c r="H270" s="19" t="n">
        <f aca="false">F270*RM_WAC/12</f>
        <v>0.0237009481387551</v>
      </c>
      <c r="I270" s="19" t="n">
        <f aca="false">G270-H270+IF(C270&lt;=1,(F270-(G270-H270)-J270),0)</f>
        <v>0.0298779596775271</v>
      </c>
      <c r="J270" s="19" t="n">
        <f aca="false">(F270-(G270-H270))*(1-(1-RM_CPR)^(1/12))</f>
        <v>0.0512992559982848</v>
      </c>
      <c r="K270" s="19" t="n">
        <f aca="false">IF(C270&lt;=1,0,(F270-(G270-H270)-J270))</f>
        <v>3.76221977979798</v>
      </c>
      <c r="L270" s="19" t="n">
        <f aca="false">E270*(1-RM_SEV)</f>
        <v>0.00225421063681376</v>
      </c>
      <c r="M270" s="19" t="n">
        <f aca="false">E270-L270</f>
        <v>0.000966090272920182</v>
      </c>
      <c r="N270" s="19" t="n">
        <f aca="false">H270-D270*(RM_SERV+RM_TR)/12</f>
        <v>0.0228675143912053</v>
      </c>
      <c r="O270" s="19" t="n">
        <f aca="false">T270*RM_A1_CP/12+U270*RM_A2_CP/12+V270*RM_A3_CP/12+W270*RM_M1_CP/12+X270*RM_B1_CP/12+Y270*RM_B2_CP/12+Z270*RM_B3_CP/12</f>
        <v>0</v>
      </c>
      <c r="P270" s="19" t="n">
        <f aca="false">MAX(0,N270-O270)</f>
        <v>0.0228675143912053</v>
      </c>
      <c r="Q270" s="19" t="n">
        <f aca="false">MIN(P270,M270)</f>
        <v>0.000966090272920182</v>
      </c>
      <c r="R270" s="19" t="n">
        <f aca="false">P270-Q270</f>
        <v>0.0219014241182851</v>
      </c>
      <c r="S270" s="19" t="n">
        <f aca="false">I270+J270+L270+Q270</f>
        <v>0.0843975165855458</v>
      </c>
      <c r="T270" s="19" t="n">
        <f aca="false">AW269</f>
        <v>0</v>
      </c>
      <c r="U270" s="19" t="n">
        <f aca="false">AX269</f>
        <v>0</v>
      </c>
      <c r="V270" s="19" t="n">
        <f aca="false">AY269</f>
        <v>0</v>
      </c>
      <c r="W270" s="19" t="n">
        <f aca="false">AZ269</f>
        <v>0</v>
      </c>
      <c r="X270" s="19" t="n">
        <f aca="false">BA269</f>
        <v>0</v>
      </c>
      <c r="Y270" s="19" t="n">
        <f aca="false">BB269</f>
        <v>0</v>
      </c>
      <c r="Z270" s="19" t="n">
        <f aca="false">BC269</f>
        <v>3.84661729638367</v>
      </c>
      <c r="AA270" s="19" t="n">
        <f aca="false">MIN(T270,MAX(0,S270-(0)))</f>
        <v>0</v>
      </c>
      <c r="AB270" s="19" t="n">
        <f aca="false">MIN(U270,MAX(0,S270-(T270)))</f>
        <v>0</v>
      </c>
      <c r="AC270" s="19" t="n">
        <f aca="false">MIN(V270,MAX(0,S270-(T270+U270)))</f>
        <v>0</v>
      </c>
      <c r="AD270" s="19" t="n">
        <f aca="false">MIN(W270,MAX(0,S270-(T270+U270+V270)))</f>
        <v>0</v>
      </c>
      <c r="AE270" s="19" t="n">
        <f aca="false">MIN(X270,MAX(0,S270-(T270+U270+V270+W270)))</f>
        <v>0</v>
      </c>
      <c r="AF270" s="19" t="n">
        <f aca="false">MIN(Y270,MAX(0,S270-(T270+U270+V270+W270+X270)))</f>
        <v>0</v>
      </c>
      <c r="AG270" s="19" t="n">
        <f aca="false">MIN(Z270,MAX(0,S270-(T270+U270+V270+W270+X270+Y270)))</f>
        <v>0.0843975165855458</v>
      </c>
      <c r="AH270" s="19" t="n">
        <f aca="false">T270-AA270</f>
        <v>0</v>
      </c>
      <c r="AI270" s="19" t="n">
        <f aca="false">U270-AB270</f>
        <v>0</v>
      </c>
      <c r="AJ270" s="19" t="n">
        <f aca="false">V270-AC270</f>
        <v>0</v>
      </c>
      <c r="AK270" s="19" t="n">
        <f aca="false">W270-AD270</f>
        <v>0</v>
      </c>
      <c r="AL270" s="19" t="n">
        <f aca="false">X270-AE270</f>
        <v>0</v>
      </c>
      <c r="AM270" s="19" t="n">
        <f aca="false">Y270-AF270</f>
        <v>0</v>
      </c>
      <c r="AN270" s="19" t="n">
        <f aca="false">Z270-AG270</f>
        <v>3.76221977979813</v>
      </c>
      <c r="AO270" s="19" t="n">
        <f aca="false">M270-Q270</f>
        <v>0</v>
      </c>
      <c r="AP270" s="19" t="n">
        <f aca="false">MIN(AH270,MAX(0,AO270-(AI270+AJ270+AK270+AL270+AM270+AN270)))</f>
        <v>0</v>
      </c>
      <c r="AQ270" s="19" t="n">
        <f aca="false">MIN(AI270,MAX(0,AO270-(AJ270+AK270+AL270+AM270+AN270)))</f>
        <v>0</v>
      </c>
      <c r="AR270" s="19" t="n">
        <f aca="false">MIN(AJ270,MAX(0,AO270-(AK270+AL270+AM270+AN270)))</f>
        <v>0</v>
      </c>
      <c r="AS270" s="19" t="n">
        <f aca="false">MIN(AK270,MAX(0,AO270-(AL270+AM270+AN270)))</f>
        <v>0</v>
      </c>
      <c r="AT270" s="19" t="n">
        <f aca="false">MIN(AL270,MAX(0,AO270-(AM270+AN270)))</f>
        <v>0</v>
      </c>
      <c r="AU270" s="19" t="n">
        <f aca="false">MIN(AM270,MAX(0,AO270-(AN270)))</f>
        <v>0</v>
      </c>
      <c r="AV270" s="19" t="n">
        <f aca="false">MIN(AN270,MAX(0,AO270-(0)))</f>
        <v>0</v>
      </c>
      <c r="AW270" s="19" t="n">
        <f aca="false">AH270-AP270</f>
        <v>0</v>
      </c>
      <c r="AX270" s="19" t="n">
        <f aca="false">AI270-AQ270</f>
        <v>0</v>
      </c>
      <c r="AY270" s="19" t="n">
        <f aca="false">AJ270-AR270</f>
        <v>0</v>
      </c>
      <c r="AZ270" s="19" t="n">
        <f aca="false">AK270-AS270</f>
        <v>0</v>
      </c>
      <c r="BA270" s="19" t="n">
        <f aca="false">AL270-AT270</f>
        <v>0</v>
      </c>
      <c r="BB270" s="19" t="n">
        <f aca="false">AM270-AU270</f>
        <v>0</v>
      </c>
      <c r="BC270" s="19" t="n">
        <f aca="false">AN270-AV270</f>
        <v>3.76221977979813</v>
      </c>
    </row>
    <row r="271" customFormat="false" ht="15" hidden="false" customHeight="false" outlineLevel="0" collapsed="false">
      <c r="B271" s="18" t="n">
        <v>267</v>
      </c>
      <c r="C271" s="18" t="n">
        <f aca="false">RM_TERM-B271+1</f>
        <v>94</v>
      </c>
      <c r="D271" s="19" t="n">
        <f aca="false">K270</f>
        <v>3.76221977979798</v>
      </c>
      <c r="E271" s="19" t="n">
        <f aca="false">D271*(1-(1-RM_CDR)^(1/12))</f>
        <v>0.00314964521968252</v>
      </c>
      <c r="F271" s="19" t="n">
        <f aca="false">D271-E271</f>
        <v>3.7590701345783</v>
      </c>
      <c r="G271" s="19" t="n">
        <f aca="false">IF(F271&gt;0,F271*(RM_WAC/12)/(1-(1+RM_WAC/12)^(-C271)),0)</f>
        <v>0.0528139155265698</v>
      </c>
      <c r="H271" s="19" t="n">
        <f aca="false">F271*RM_WAC/12</f>
        <v>0.0231809324965662</v>
      </c>
      <c r="I271" s="19" t="n">
        <f aca="false">G271-H271+IF(C271&lt;=1,(F271-(G271-H271)-J271),0)</f>
        <v>0.0296329830300037</v>
      </c>
      <c r="J271" s="19" t="n">
        <f aca="false">(F271-(G271-H271))*(1-(1-RM_CPR)^(1/12))</f>
        <v>0.050168190946723</v>
      </c>
      <c r="K271" s="19" t="n">
        <f aca="false">IF(C271&lt;=1,0,(F271-(G271-H271)-J271))</f>
        <v>3.67926896060157</v>
      </c>
      <c r="L271" s="19" t="n">
        <f aca="false">E271*(1-RM_SEV)</f>
        <v>0.00220475165377776</v>
      </c>
      <c r="M271" s="19" t="n">
        <f aca="false">E271-L271</f>
        <v>0.000944893565904755</v>
      </c>
      <c r="N271" s="19" t="n">
        <f aca="false">H271-D271*(RM_SERV+RM_TR)/12</f>
        <v>0.0223657848776099</v>
      </c>
      <c r="O271" s="19" t="n">
        <f aca="false">T271*RM_A1_CP/12+U271*RM_A2_CP/12+V271*RM_A3_CP/12+W271*RM_M1_CP/12+X271*RM_B1_CP/12+Y271*RM_B2_CP/12+Z271*RM_B3_CP/12</f>
        <v>0</v>
      </c>
      <c r="P271" s="19" t="n">
        <f aca="false">MAX(0,N271-O271)</f>
        <v>0.0223657848776099</v>
      </c>
      <c r="Q271" s="19" t="n">
        <f aca="false">MIN(P271,M271)</f>
        <v>0.000944893565904755</v>
      </c>
      <c r="R271" s="19" t="n">
        <f aca="false">P271-Q271</f>
        <v>0.0214208913117052</v>
      </c>
      <c r="S271" s="19" t="n">
        <f aca="false">I271+J271+L271+Q271</f>
        <v>0.0829508191964092</v>
      </c>
      <c r="T271" s="19" t="n">
        <f aca="false">AW270</f>
        <v>0</v>
      </c>
      <c r="U271" s="19" t="n">
        <f aca="false">AX270</f>
        <v>0</v>
      </c>
      <c r="V271" s="19" t="n">
        <f aca="false">AY270</f>
        <v>0</v>
      </c>
      <c r="W271" s="19" t="n">
        <f aca="false">AZ270</f>
        <v>0</v>
      </c>
      <c r="X271" s="19" t="n">
        <f aca="false">BA270</f>
        <v>0</v>
      </c>
      <c r="Y271" s="19" t="n">
        <f aca="false">BB270</f>
        <v>0</v>
      </c>
      <c r="Z271" s="19" t="n">
        <f aca="false">BC270</f>
        <v>3.76221977979813</v>
      </c>
      <c r="AA271" s="19" t="n">
        <f aca="false">MIN(T271,MAX(0,S271-(0)))</f>
        <v>0</v>
      </c>
      <c r="AB271" s="19" t="n">
        <f aca="false">MIN(U271,MAX(0,S271-(T271)))</f>
        <v>0</v>
      </c>
      <c r="AC271" s="19" t="n">
        <f aca="false">MIN(V271,MAX(0,S271-(T271+U271)))</f>
        <v>0</v>
      </c>
      <c r="AD271" s="19" t="n">
        <f aca="false">MIN(W271,MAX(0,S271-(T271+U271+V271)))</f>
        <v>0</v>
      </c>
      <c r="AE271" s="19" t="n">
        <f aca="false">MIN(X271,MAX(0,S271-(T271+U271+V271+W271)))</f>
        <v>0</v>
      </c>
      <c r="AF271" s="19" t="n">
        <f aca="false">MIN(Y271,MAX(0,S271-(T271+U271+V271+W271+X271)))</f>
        <v>0</v>
      </c>
      <c r="AG271" s="19" t="n">
        <f aca="false">MIN(Z271,MAX(0,S271-(T271+U271+V271+W271+X271+Y271)))</f>
        <v>0.0829508191964092</v>
      </c>
      <c r="AH271" s="19" t="n">
        <f aca="false">T271-AA271</f>
        <v>0</v>
      </c>
      <c r="AI271" s="19" t="n">
        <f aca="false">U271-AB271</f>
        <v>0</v>
      </c>
      <c r="AJ271" s="19" t="n">
        <f aca="false">V271-AC271</f>
        <v>0</v>
      </c>
      <c r="AK271" s="19" t="n">
        <f aca="false">W271-AD271</f>
        <v>0</v>
      </c>
      <c r="AL271" s="19" t="n">
        <f aca="false">X271-AE271</f>
        <v>0</v>
      </c>
      <c r="AM271" s="19" t="n">
        <f aca="false">Y271-AF271</f>
        <v>0</v>
      </c>
      <c r="AN271" s="19" t="n">
        <f aca="false">Z271-AG271</f>
        <v>3.67926896060172</v>
      </c>
      <c r="AO271" s="19" t="n">
        <f aca="false">M271-Q271</f>
        <v>0</v>
      </c>
      <c r="AP271" s="19" t="n">
        <f aca="false">MIN(AH271,MAX(0,AO271-(AI271+AJ271+AK271+AL271+AM271+AN271)))</f>
        <v>0</v>
      </c>
      <c r="AQ271" s="19" t="n">
        <f aca="false">MIN(AI271,MAX(0,AO271-(AJ271+AK271+AL271+AM271+AN271)))</f>
        <v>0</v>
      </c>
      <c r="AR271" s="19" t="n">
        <f aca="false">MIN(AJ271,MAX(0,AO271-(AK271+AL271+AM271+AN271)))</f>
        <v>0</v>
      </c>
      <c r="AS271" s="19" t="n">
        <f aca="false">MIN(AK271,MAX(0,AO271-(AL271+AM271+AN271)))</f>
        <v>0</v>
      </c>
      <c r="AT271" s="19" t="n">
        <f aca="false">MIN(AL271,MAX(0,AO271-(AM271+AN271)))</f>
        <v>0</v>
      </c>
      <c r="AU271" s="19" t="n">
        <f aca="false">MIN(AM271,MAX(0,AO271-(AN271)))</f>
        <v>0</v>
      </c>
      <c r="AV271" s="19" t="n">
        <f aca="false">MIN(AN271,MAX(0,AO271-(0)))</f>
        <v>0</v>
      </c>
      <c r="AW271" s="19" t="n">
        <f aca="false">AH271-AP271</f>
        <v>0</v>
      </c>
      <c r="AX271" s="19" t="n">
        <f aca="false">AI271-AQ271</f>
        <v>0</v>
      </c>
      <c r="AY271" s="19" t="n">
        <f aca="false">AJ271-AR271</f>
        <v>0</v>
      </c>
      <c r="AZ271" s="19" t="n">
        <f aca="false">AK271-AS271</f>
        <v>0</v>
      </c>
      <c r="BA271" s="19" t="n">
        <f aca="false">AL271-AT271</f>
        <v>0</v>
      </c>
      <c r="BB271" s="19" t="n">
        <f aca="false">AM271-AU271</f>
        <v>0</v>
      </c>
      <c r="BC271" s="19" t="n">
        <f aca="false">AN271-AV271</f>
        <v>3.67926896060172</v>
      </c>
    </row>
    <row r="272" customFormat="false" ht="15" hidden="false" customHeight="false" outlineLevel="0" collapsed="false">
      <c r="B272" s="18" t="n">
        <v>268</v>
      </c>
      <c r="C272" s="18" t="n">
        <f aca="false">RM_TERM-B272+1</f>
        <v>93</v>
      </c>
      <c r="D272" s="19" t="n">
        <f aca="false">K271</f>
        <v>3.67926896060157</v>
      </c>
      <c r="E272" s="19" t="n">
        <f aca="false">D272*(1-(1-RM_CDR)^(1/12))</f>
        <v>0.00308020067193078</v>
      </c>
      <c r="F272" s="19" t="n">
        <f aca="false">D272-E272</f>
        <v>3.67618875992964</v>
      </c>
      <c r="G272" s="19" t="n">
        <f aca="false">IF(F272&gt;0,F272*(RM_WAC/12)/(1-(1+RM_WAC/12)^(-C272)),0)</f>
        <v>0.0520598456917408</v>
      </c>
      <c r="H272" s="19" t="n">
        <f aca="false">F272*RM_WAC/12</f>
        <v>0.0226698306862328</v>
      </c>
      <c r="I272" s="19" t="n">
        <f aca="false">G272-H272+IF(C272&lt;=1,(F272-(G272-H272)-J272),0)</f>
        <v>0.029390015005508</v>
      </c>
      <c r="J272" s="19" t="n">
        <f aca="false">(F272-(G272-H272))*(1-(1-RM_CPR)^(1/12))</f>
        <v>0.0490565434796695</v>
      </c>
      <c r="K272" s="19" t="n">
        <f aca="false">IF(C272&lt;=1,0,(F272-(G272-H272)-J272))</f>
        <v>3.59774220144446</v>
      </c>
      <c r="L272" s="19" t="n">
        <f aca="false">E272*(1-RM_SEV)</f>
        <v>0.00215614047035154</v>
      </c>
      <c r="M272" s="19" t="n">
        <f aca="false">E272-L272</f>
        <v>0.000924060201579233</v>
      </c>
      <c r="N272" s="19" t="n">
        <f aca="false">H272-D272*(RM_SERV+RM_TR)/12</f>
        <v>0.0218726557447691</v>
      </c>
      <c r="O272" s="19" t="n">
        <f aca="false">T272*RM_A1_CP/12+U272*RM_A2_CP/12+V272*RM_A3_CP/12+W272*RM_M1_CP/12+X272*RM_B1_CP/12+Y272*RM_B2_CP/12+Z272*RM_B3_CP/12</f>
        <v>0</v>
      </c>
      <c r="P272" s="19" t="n">
        <f aca="false">MAX(0,N272-O272)</f>
        <v>0.0218726557447691</v>
      </c>
      <c r="Q272" s="19" t="n">
        <f aca="false">MIN(P272,M272)</f>
        <v>0.000924060201579233</v>
      </c>
      <c r="R272" s="19" t="n">
        <f aca="false">P272-Q272</f>
        <v>0.0209485955431899</v>
      </c>
      <c r="S272" s="19" t="n">
        <f aca="false">I272+J272+L272+Q272</f>
        <v>0.0815267591571083</v>
      </c>
      <c r="T272" s="19" t="n">
        <f aca="false">AW271</f>
        <v>0</v>
      </c>
      <c r="U272" s="19" t="n">
        <f aca="false">AX271</f>
        <v>0</v>
      </c>
      <c r="V272" s="19" t="n">
        <f aca="false">AY271</f>
        <v>0</v>
      </c>
      <c r="W272" s="19" t="n">
        <f aca="false">AZ271</f>
        <v>0</v>
      </c>
      <c r="X272" s="19" t="n">
        <f aca="false">BA271</f>
        <v>0</v>
      </c>
      <c r="Y272" s="19" t="n">
        <f aca="false">BB271</f>
        <v>0</v>
      </c>
      <c r="Z272" s="19" t="n">
        <f aca="false">BC271</f>
        <v>3.67926896060172</v>
      </c>
      <c r="AA272" s="19" t="n">
        <f aca="false">MIN(T272,MAX(0,S272-(0)))</f>
        <v>0</v>
      </c>
      <c r="AB272" s="19" t="n">
        <f aca="false">MIN(U272,MAX(0,S272-(T272)))</f>
        <v>0</v>
      </c>
      <c r="AC272" s="19" t="n">
        <f aca="false">MIN(V272,MAX(0,S272-(T272+U272)))</f>
        <v>0</v>
      </c>
      <c r="AD272" s="19" t="n">
        <f aca="false">MIN(W272,MAX(0,S272-(T272+U272+V272)))</f>
        <v>0</v>
      </c>
      <c r="AE272" s="19" t="n">
        <f aca="false">MIN(X272,MAX(0,S272-(T272+U272+V272+W272)))</f>
        <v>0</v>
      </c>
      <c r="AF272" s="19" t="n">
        <f aca="false">MIN(Y272,MAX(0,S272-(T272+U272+V272+W272+X272)))</f>
        <v>0</v>
      </c>
      <c r="AG272" s="19" t="n">
        <f aca="false">MIN(Z272,MAX(0,S272-(T272+U272+V272+W272+X272+Y272)))</f>
        <v>0.0815267591571083</v>
      </c>
      <c r="AH272" s="19" t="n">
        <f aca="false">T272-AA272</f>
        <v>0</v>
      </c>
      <c r="AI272" s="19" t="n">
        <f aca="false">U272-AB272</f>
        <v>0</v>
      </c>
      <c r="AJ272" s="19" t="n">
        <f aca="false">V272-AC272</f>
        <v>0</v>
      </c>
      <c r="AK272" s="19" t="n">
        <f aca="false">W272-AD272</f>
        <v>0</v>
      </c>
      <c r="AL272" s="19" t="n">
        <f aca="false">X272-AE272</f>
        <v>0</v>
      </c>
      <c r="AM272" s="19" t="n">
        <f aca="false">Y272-AF272</f>
        <v>0</v>
      </c>
      <c r="AN272" s="19" t="n">
        <f aca="false">Z272-AG272</f>
        <v>3.59774220144461</v>
      </c>
      <c r="AO272" s="19" t="n">
        <f aca="false">M272-Q272</f>
        <v>0</v>
      </c>
      <c r="AP272" s="19" t="n">
        <f aca="false">MIN(AH272,MAX(0,AO272-(AI272+AJ272+AK272+AL272+AM272+AN272)))</f>
        <v>0</v>
      </c>
      <c r="AQ272" s="19" t="n">
        <f aca="false">MIN(AI272,MAX(0,AO272-(AJ272+AK272+AL272+AM272+AN272)))</f>
        <v>0</v>
      </c>
      <c r="AR272" s="19" t="n">
        <f aca="false">MIN(AJ272,MAX(0,AO272-(AK272+AL272+AM272+AN272)))</f>
        <v>0</v>
      </c>
      <c r="AS272" s="19" t="n">
        <f aca="false">MIN(AK272,MAX(0,AO272-(AL272+AM272+AN272)))</f>
        <v>0</v>
      </c>
      <c r="AT272" s="19" t="n">
        <f aca="false">MIN(AL272,MAX(0,AO272-(AM272+AN272)))</f>
        <v>0</v>
      </c>
      <c r="AU272" s="19" t="n">
        <f aca="false">MIN(AM272,MAX(0,AO272-(AN272)))</f>
        <v>0</v>
      </c>
      <c r="AV272" s="19" t="n">
        <f aca="false">MIN(AN272,MAX(0,AO272-(0)))</f>
        <v>0</v>
      </c>
      <c r="AW272" s="19" t="n">
        <f aca="false">AH272-AP272</f>
        <v>0</v>
      </c>
      <c r="AX272" s="19" t="n">
        <f aca="false">AI272-AQ272</f>
        <v>0</v>
      </c>
      <c r="AY272" s="19" t="n">
        <f aca="false">AJ272-AR272</f>
        <v>0</v>
      </c>
      <c r="AZ272" s="19" t="n">
        <f aca="false">AK272-AS272</f>
        <v>0</v>
      </c>
      <c r="BA272" s="19" t="n">
        <f aca="false">AL272-AT272</f>
        <v>0</v>
      </c>
      <c r="BB272" s="19" t="n">
        <f aca="false">AM272-AU272</f>
        <v>0</v>
      </c>
      <c r="BC272" s="19" t="n">
        <f aca="false">AN272-AV272</f>
        <v>3.59774220144461</v>
      </c>
    </row>
    <row r="273" customFormat="false" ht="15" hidden="false" customHeight="false" outlineLevel="0" collapsed="false">
      <c r="B273" s="18" t="n">
        <v>269</v>
      </c>
      <c r="C273" s="18" t="n">
        <f aca="false">RM_TERM-B273+1</f>
        <v>92</v>
      </c>
      <c r="D273" s="19" t="n">
        <f aca="false">K272</f>
        <v>3.59774220144446</v>
      </c>
      <c r="E273" s="19" t="n">
        <f aca="false">D273*(1-(1-RM_CDR)^(1/12))</f>
        <v>0.00301194831500197</v>
      </c>
      <c r="F273" s="19" t="n">
        <f aca="false">D273-E273</f>
        <v>3.59473025312946</v>
      </c>
      <c r="G273" s="19" t="n">
        <f aca="false">IF(F273&gt;0,F273*(RM_WAC/12)/(1-(1+RM_WAC/12)^(-C273)),0)</f>
        <v>0.0513165423624838</v>
      </c>
      <c r="H273" s="19" t="n">
        <f aca="false">F273*RM_WAC/12</f>
        <v>0.0221675032276317</v>
      </c>
      <c r="I273" s="19" t="n">
        <f aca="false">G273-H273+IF(C273&lt;=1,(F273-(G273-H273)-J273),0)</f>
        <v>0.0291490391348522</v>
      </c>
      <c r="J273" s="19" t="n">
        <f aca="false">(F273-(G273-H273))*(1-(1-RM_CPR)^(1/12))</f>
        <v>0.0479640095571707</v>
      </c>
      <c r="K273" s="19" t="n">
        <f aca="false">IF(C273&lt;=1,0,(F273-(G273-H273)-J273))</f>
        <v>3.51761720443744</v>
      </c>
      <c r="L273" s="19" t="n">
        <f aca="false">E273*(1-RM_SEV)</f>
        <v>0.00210836382050138</v>
      </c>
      <c r="M273" s="19" t="n">
        <f aca="false">E273-L273</f>
        <v>0.000903584494500591</v>
      </c>
      <c r="N273" s="19" t="n">
        <f aca="false">H273-D273*(RM_SERV+RM_TR)/12</f>
        <v>0.0213879924173187</v>
      </c>
      <c r="O273" s="19" t="n">
        <f aca="false">T273*RM_A1_CP/12+U273*RM_A2_CP/12+V273*RM_A3_CP/12+W273*RM_M1_CP/12+X273*RM_B1_CP/12+Y273*RM_B2_CP/12+Z273*RM_B3_CP/12</f>
        <v>0</v>
      </c>
      <c r="P273" s="19" t="n">
        <f aca="false">MAX(0,N273-O273)</f>
        <v>0.0213879924173187</v>
      </c>
      <c r="Q273" s="19" t="n">
        <f aca="false">MIN(P273,M273)</f>
        <v>0.000903584494500591</v>
      </c>
      <c r="R273" s="19" t="n">
        <f aca="false">P273-Q273</f>
        <v>0.0204844079228181</v>
      </c>
      <c r="S273" s="19" t="n">
        <f aca="false">I273+J273+L273+Q273</f>
        <v>0.0801249970070248</v>
      </c>
      <c r="T273" s="19" t="n">
        <f aca="false">AW272</f>
        <v>0</v>
      </c>
      <c r="U273" s="19" t="n">
        <f aca="false">AX272</f>
        <v>0</v>
      </c>
      <c r="V273" s="19" t="n">
        <f aca="false">AY272</f>
        <v>0</v>
      </c>
      <c r="W273" s="19" t="n">
        <f aca="false">AZ272</f>
        <v>0</v>
      </c>
      <c r="X273" s="19" t="n">
        <f aca="false">BA272</f>
        <v>0</v>
      </c>
      <c r="Y273" s="19" t="n">
        <f aca="false">BB272</f>
        <v>0</v>
      </c>
      <c r="Z273" s="19" t="n">
        <f aca="false">BC272</f>
        <v>3.59774220144461</v>
      </c>
      <c r="AA273" s="19" t="n">
        <f aca="false">MIN(T273,MAX(0,S273-(0)))</f>
        <v>0</v>
      </c>
      <c r="AB273" s="19" t="n">
        <f aca="false">MIN(U273,MAX(0,S273-(T273)))</f>
        <v>0</v>
      </c>
      <c r="AC273" s="19" t="n">
        <f aca="false">MIN(V273,MAX(0,S273-(T273+U273)))</f>
        <v>0</v>
      </c>
      <c r="AD273" s="19" t="n">
        <f aca="false">MIN(W273,MAX(0,S273-(T273+U273+V273)))</f>
        <v>0</v>
      </c>
      <c r="AE273" s="19" t="n">
        <f aca="false">MIN(X273,MAX(0,S273-(T273+U273+V273+W273)))</f>
        <v>0</v>
      </c>
      <c r="AF273" s="19" t="n">
        <f aca="false">MIN(Y273,MAX(0,S273-(T273+U273+V273+W273+X273)))</f>
        <v>0</v>
      </c>
      <c r="AG273" s="19" t="n">
        <f aca="false">MIN(Z273,MAX(0,S273-(T273+U273+V273+W273+X273+Y273)))</f>
        <v>0.0801249970070248</v>
      </c>
      <c r="AH273" s="19" t="n">
        <f aca="false">T273-AA273</f>
        <v>0</v>
      </c>
      <c r="AI273" s="19" t="n">
        <f aca="false">U273-AB273</f>
        <v>0</v>
      </c>
      <c r="AJ273" s="19" t="n">
        <f aca="false">V273-AC273</f>
        <v>0</v>
      </c>
      <c r="AK273" s="19" t="n">
        <f aca="false">W273-AD273</f>
        <v>0</v>
      </c>
      <c r="AL273" s="19" t="n">
        <f aca="false">X273-AE273</f>
        <v>0</v>
      </c>
      <c r="AM273" s="19" t="n">
        <f aca="false">Y273-AF273</f>
        <v>0</v>
      </c>
      <c r="AN273" s="19" t="n">
        <f aca="false">Z273-AG273</f>
        <v>3.51761720443758</v>
      </c>
      <c r="AO273" s="19" t="n">
        <f aca="false">M273-Q273</f>
        <v>0</v>
      </c>
      <c r="AP273" s="19" t="n">
        <f aca="false">MIN(AH273,MAX(0,AO273-(AI273+AJ273+AK273+AL273+AM273+AN273)))</f>
        <v>0</v>
      </c>
      <c r="AQ273" s="19" t="n">
        <f aca="false">MIN(AI273,MAX(0,AO273-(AJ273+AK273+AL273+AM273+AN273)))</f>
        <v>0</v>
      </c>
      <c r="AR273" s="19" t="n">
        <f aca="false">MIN(AJ273,MAX(0,AO273-(AK273+AL273+AM273+AN273)))</f>
        <v>0</v>
      </c>
      <c r="AS273" s="19" t="n">
        <f aca="false">MIN(AK273,MAX(0,AO273-(AL273+AM273+AN273)))</f>
        <v>0</v>
      </c>
      <c r="AT273" s="19" t="n">
        <f aca="false">MIN(AL273,MAX(0,AO273-(AM273+AN273)))</f>
        <v>0</v>
      </c>
      <c r="AU273" s="19" t="n">
        <f aca="false">MIN(AM273,MAX(0,AO273-(AN273)))</f>
        <v>0</v>
      </c>
      <c r="AV273" s="19" t="n">
        <f aca="false">MIN(AN273,MAX(0,AO273-(0)))</f>
        <v>0</v>
      </c>
      <c r="AW273" s="19" t="n">
        <f aca="false">AH273-AP273</f>
        <v>0</v>
      </c>
      <c r="AX273" s="19" t="n">
        <f aca="false">AI273-AQ273</f>
        <v>0</v>
      </c>
      <c r="AY273" s="19" t="n">
        <f aca="false">AJ273-AR273</f>
        <v>0</v>
      </c>
      <c r="AZ273" s="19" t="n">
        <f aca="false">AK273-AS273</f>
        <v>0</v>
      </c>
      <c r="BA273" s="19" t="n">
        <f aca="false">AL273-AT273</f>
        <v>0</v>
      </c>
      <c r="BB273" s="19" t="n">
        <f aca="false">AM273-AU273</f>
        <v>0</v>
      </c>
      <c r="BC273" s="19" t="n">
        <f aca="false">AN273-AV273</f>
        <v>3.51761720443758</v>
      </c>
    </row>
    <row r="274" customFormat="false" ht="15" hidden="false" customHeight="false" outlineLevel="0" collapsed="false">
      <c r="B274" s="18" t="n">
        <v>270</v>
      </c>
      <c r="C274" s="18" t="n">
        <f aca="false">RM_TERM-B274+1</f>
        <v>91</v>
      </c>
      <c r="D274" s="19" t="n">
        <f aca="false">K273</f>
        <v>3.51761720443744</v>
      </c>
      <c r="E274" s="19" t="n">
        <f aca="false">D274*(1-(1-RM_CDR)^(1/12))</f>
        <v>0.00294486948160808</v>
      </c>
      <c r="F274" s="19" t="n">
        <f aca="false">D274-E274</f>
        <v>3.51467233495583</v>
      </c>
      <c r="G274" s="19" t="n">
        <f aca="false">IF(F274&gt;0,F274*(RM_WAC/12)/(1-(1+RM_WAC/12)^(-C274)),0)</f>
        <v>0.0505838518161105</v>
      </c>
      <c r="H274" s="19" t="n">
        <f aca="false">F274*RM_WAC/12</f>
        <v>0.0216738127322276</v>
      </c>
      <c r="I274" s="19" t="n">
        <f aca="false">G274-H274+IF(C274&lt;=1,(F274-(G274-H274)-J274),0)</f>
        <v>0.0289100390838829</v>
      </c>
      <c r="J274" s="19" t="n">
        <f aca="false">(F274-(G274-H274))*(1-(1-RM_CPR)^(1/12))</f>
        <v>0.04689028970004</v>
      </c>
      <c r="K274" s="19" t="n">
        <f aca="false">IF(C274&lt;=1,0,(F274-(G274-H274)-J274))</f>
        <v>3.43887200617191</v>
      </c>
      <c r="L274" s="19" t="n">
        <f aca="false">E274*(1-RM_SEV)</f>
        <v>0.00206140863712566</v>
      </c>
      <c r="M274" s="19" t="n">
        <f aca="false">E274-L274</f>
        <v>0.000883460844482425</v>
      </c>
      <c r="N274" s="19" t="n">
        <f aca="false">H274-D274*(RM_SERV+RM_TR)/12</f>
        <v>0.0209116623379328</v>
      </c>
      <c r="O274" s="19" t="n">
        <f aca="false">T274*RM_A1_CP/12+U274*RM_A2_CP/12+V274*RM_A3_CP/12+W274*RM_M1_CP/12+X274*RM_B1_CP/12+Y274*RM_B2_CP/12+Z274*RM_B3_CP/12</f>
        <v>0</v>
      </c>
      <c r="P274" s="19" t="n">
        <f aca="false">MAX(0,N274-O274)</f>
        <v>0.0209116623379328</v>
      </c>
      <c r="Q274" s="19" t="n">
        <f aca="false">MIN(P274,M274)</f>
        <v>0.000883460844482425</v>
      </c>
      <c r="R274" s="19" t="n">
        <f aca="false">P274-Q274</f>
        <v>0.0200282014934504</v>
      </c>
      <c r="S274" s="19" t="n">
        <f aca="false">I274+J274+L274+Q274</f>
        <v>0.078745198265531</v>
      </c>
      <c r="T274" s="19" t="n">
        <f aca="false">AW273</f>
        <v>0</v>
      </c>
      <c r="U274" s="19" t="n">
        <f aca="false">AX273</f>
        <v>0</v>
      </c>
      <c r="V274" s="19" t="n">
        <f aca="false">AY273</f>
        <v>0</v>
      </c>
      <c r="W274" s="19" t="n">
        <f aca="false">AZ273</f>
        <v>0</v>
      </c>
      <c r="X274" s="19" t="n">
        <f aca="false">BA273</f>
        <v>0</v>
      </c>
      <c r="Y274" s="19" t="n">
        <f aca="false">BB273</f>
        <v>0</v>
      </c>
      <c r="Z274" s="19" t="n">
        <f aca="false">BC273</f>
        <v>3.51761720443758</v>
      </c>
      <c r="AA274" s="19" t="n">
        <f aca="false">MIN(T274,MAX(0,S274-(0)))</f>
        <v>0</v>
      </c>
      <c r="AB274" s="19" t="n">
        <f aca="false">MIN(U274,MAX(0,S274-(T274)))</f>
        <v>0</v>
      </c>
      <c r="AC274" s="19" t="n">
        <f aca="false">MIN(V274,MAX(0,S274-(T274+U274)))</f>
        <v>0</v>
      </c>
      <c r="AD274" s="19" t="n">
        <f aca="false">MIN(W274,MAX(0,S274-(T274+U274+V274)))</f>
        <v>0</v>
      </c>
      <c r="AE274" s="19" t="n">
        <f aca="false">MIN(X274,MAX(0,S274-(T274+U274+V274+W274)))</f>
        <v>0</v>
      </c>
      <c r="AF274" s="19" t="n">
        <f aca="false">MIN(Y274,MAX(0,S274-(T274+U274+V274+W274+X274)))</f>
        <v>0</v>
      </c>
      <c r="AG274" s="19" t="n">
        <f aca="false">MIN(Z274,MAX(0,S274-(T274+U274+V274+W274+X274+Y274)))</f>
        <v>0.078745198265531</v>
      </c>
      <c r="AH274" s="19" t="n">
        <f aca="false">T274-AA274</f>
        <v>0</v>
      </c>
      <c r="AI274" s="19" t="n">
        <f aca="false">U274-AB274</f>
        <v>0</v>
      </c>
      <c r="AJ274" s="19" t="n">
        <f aca="false">V274-AC274</f>
        <v>0</v>
      </c>
      <c r="AK274" s="19" t="n">
        <f aca="false">W274-AD274</f>
        <v>0</v>
      </c>
      <c r="AL274" s="19" t="n">
        <f aca="false">X274-AE274</f>
        <v>0</v>
      </c>
      <c r="AM274" s="19" t="n">
        <f aca="false">Y274-AF274</f>
        <v>0</v>
      </c>
      <c r="AN274" s="19" t="n">
        <f aca="false">Z274-AG274</f>
        <v>3.43887200617205</v>
      </c>
      <c r="AO274" s="19" t="n">
        <f aca="false">M274-Q274</f>
        <v>0</v>
      </c>
      <c r="AP274" s="19" t="n">
        <f aca="false">MIN(AH274,MAX(0,AO274-(AI274+AJ274+AK274+AL274+AM274+AN274)))</f>
        <v>0</v>
      </c>
      <c r="AQ274" s="19" t="n">
        <f aca="false">MIN(AI274,MAX(0,AO274-(AJ274+AK274+AL274+AM274+AN274)))</f>
        <v>0</v>
      </c>
      <c r="AR274" s="19" t="n">
        <f aca="false">MIN(AJ274,MAX(0,AO274-(AK274+AL274+AM274+AN274)))</f>
        <v>0</v>
      </c>
      <c r="AS274" s="19" t="n">
        <f aca="false">MIN(AK274,MAX(0,AO274-(AL274+AM274+AN274)))</f>
        <v>0</v>
      </c>
      <c r="AT274" s="19" t="n">
        <f aca="false">MIN(AL274,MAX(0,AO274-(AM274+AN274)))</f>
        <v>0</v>
      </c>
      <c r="AU274" s="19" t="n">
        <f aca="false">MIN(AM274,MAX(0,AO274-(AN274)))</f>
        <v>0</v>
      </c>
      <c r="AV274" s="19" t="n">
        <f aca="false">MIN(AN274,MAX(0,AO274-(0)))</f>
        <v>0</v>
      </c>
      <c r="AW274" s="19" t="n">
        <f aca="false">AH274-AP274</f>
        <v>0</v>
      </c>
      <c r="AX274" s="19" t="n">
        <f aca="false">AI274-AQ274</f>
        <v>0</v>
      </c>
      <c r="AY274" s="19" t="n">
        <f aca="false">AJ274-AR274</f>
        <v>0</v>
      </c>
      <c r="AZ274" s="19" t="n">
        <f aca="false">AK274-AS274</f>
        <v>0</v>
      </c>
      <c r="BA274" s="19" t="n">
        <f aca="false">AL274-AT274</f>
        <v>0</v>
      </c>
      <c r="BB274" s="19" t="n">
        <f aca="false">AM274-AU274</f>
        <v>0</v>
      </c>
      <c r="BC274" s="19" t="n">
        <f aca="false">AN274-AV274</f>
        <v>3.43887200617205</v>
      </c>
    </row>
    <row r="275" customFormat="false" ht="15" hidden="false" customHeight="false" outlineLevel="0" collapsed="false">
      <c r="B275" s="18" t="n">
        <v>271</v>
      </c>
      <c r="C275" s="18" t="n">
        <f aca="false">RM_TERM-B275+1</f>
        <v>90</v>
      </c>
      <c r="D275" s="19" t="n">
        <f aca="false">K274</f>
        <v>3.43887200617191</v>
      </c>
      <c r="E275" s="19" t="n">
        <f aca="false">D275*(1-(1-RM_CDR)^(1/12))</f>
        <v>0.00287894578448072</v>
      </c>
      <c r="F275" s="19" t="n">
        <f aca="false">D275-E275</f>
        <v>3.43599306038743</v>
      </c>
      <c r="G275" s="19" t="n">
        <f aca="false">IF(F275&gt;0,F275*(RM_WAC/12)/(1-(1+RM_WAC/12)^(-C275)),0)</f>
        <v>0.049861622524764</v>
      </c>
      <c r="H275" s="19" t="n">
        <f aca="false">F275*RM_WAC/12</f>
        <v>0.0211886238723891</v>
      </c>
      <c r="I275" s="19" t="n">
        <f aca="false">G275-H275+IF(C275&lt;=1,(F275-(G275-H275)-J275),0)</f>
        <v>0.0286729986523748</v>
      </c>
      <c r="J275" s="19" t="n">
        <f aca="false">(F275-(G275-H275))*(1-(1-RM_CPR)^(1/12))</f>
        <v>0.0458350889229378</v>
      </c>
      <c r="K275" s="19" t="n">
        <f aca="false">IF(C275&lt;=1,0,(F275-(G275-H275)-J275))</f>
        <v>3.36148497281211</v>
      </c>
      <c r="L275" s="19" t="n">
        <f aca="false">E275*(1-RM_SEV)</f>
        <v>0.0020152620491365</v>
      </c>
      <c r="M275" s="19" t="n">
        <f aca="false">E275-L275</f>
        <v>0.000863683735344216</v>
      </c>
      <c r="N275" s="19" t="n">
        <f aca="false">H275-D275*(RM_SERV+RM_TR)/12</f>
        <v>0.0204435349377185</v>
      </c>
      <c r="O275" s="19" t="n">
        <f aca="false">T275*RM_A1_CP/12+U275*RM_A2_CP/12+V275*RM_A3_CP/12+W275*RM_M1_CP/12+X275*RM_B1_CP/12+Y275*RM_B2_CP/12+Z275*RM_B3_CP/12</f>
        <v>0</v>
      </c>
      <c r="P275" s="19" t="n">
        <f aca="false">MAX(0,N275-O275)</f>
        <v>0.0204435349377185</v>
      </c>
      <c r="Q275" s="19" t="n">
        <f aca="false">MIN(P275,M275)</f>
        <v>0.000863683735344216</v>
      </c>
      <c r="R275" s="19" t="n">
        <f aca="false">P275-Q275</f>
        <v>0.0195798512023743</v>
      </c>
      <c r="S275" s="19" t="n">
        <f aca="false">I275+J275+L275+Q275</f>
        <v>0.0773870333597934</v>
      </c>
      <c r="T275" s="19" t="n">
        <f aca="false">AW274</f>
        <v>0</v>
      </c>
      <c r="U275" s="19" t="n">
        <f aca="false">AX274</f>
        <v>0</v>
      </c>
      <c r="V275" s="19" t="n">
        <f aca="false">AY274</f>
        <v>0</v>
      </c>
      <c r="W275" s="19" t="n">
        <f aca="false">AZ274</f>
        <v>0</v>
      </c>
      <c r="X275" s="19" t="n">
        <f aca="false">BA274</f>
        <v>0</v>
      </c>
      <c r="Y275" s="19" t="n">
        <f aca="false">BB274</f>
        <v>0</v>
      </c>
      <c r="Z275" s="19" t="n">
        <f aca="false">BC274</f>
        <v>3.43887200617205</v>
      </c>
      <c r="AA275" s="19" t="n">
        <f aca="false">MIN(T275,MAX(0,S275-(0)))</f>
        <v>0</v>
      </c>
      <c r="AB275" s="19" t="n">
        <f aca="false">MIN(U275,MAX(0,S275-(T275)))</f>
        <v>0</v>
      </c>
      <c r="AC275" s="19" t="n">
        <f aca="false">MIN(V275,MAX(0,S275-(T275+U275)))</f>
        <v>0</v>
      </c>
      <c r="AD275" s="19" t="n">
        <f aca="false">MIN(W275,MAX(0,S275-(T275+U275+V275)))</f>
        <v>0</v>
      </c>
      <c r="AE275" s="19" t="n">
        <f aca="false">MIN(X275,MAX(0,S275-(T275+U275+V275+W275)))</f>
        <v>0</v>
      </c>
      <c r="AF275" s="19" t="n">
        <f aca="false">MIN(Y275,MAX(0,S275-(T275+U275+V275+W275+X275)))</f>
        <v>0</v>
      </c>
      <c r="AG275" s="19" t="n">
        <f aca="false">MIN(Z275,MAX(0,S275-(T275+U275+V275+W275+X275+Y275)))</f>
        <v>0.0773870333597934</v>
      </c>
      <c r="AH275" s="19" t="n">
        <f aca="false">T275-AA275</f>
        <v>0</v>
      </c>
      <c r="AI275" s="19" t="n">
        <f aca="false">U275-AB275</f>
        <v>0</v>
      </c>
      <c r="AJ275" s="19" t="n">
        <f aca="false">V275-AC275</f>
        <v>0</v>
      </c>
      <c r="AK275" s="19" t="n">
        <f aca="false">W275-AD275</f>
        <v>0</v>
      </c>
      <c r="AL275" s="19" t="n">
        <f aca="false">X275-AE275</f>
        <v>0</v>
      </c>
      <c r="AM275" s="19" t="n">
        <f aca="false">Y275-AF275</f>
        <v>0</v>
      </c>
      <c r="AN275" s="19" t="n">
        <f aca="false">Z275-AG275</f>
        <v>3.36148497281226</v>
      </c>
      <c r="AO275" s="19" t="n">
        <f aca="false">M275-Q275</f>
        <v>0</v>
      </c>
      <c r="AP275" s="19" t="n">
        <f aca="false">MIN(AH275,MAX(0,AO275-(AI275+AJ275+AK275+AL275+AM275+AN275)))</f>
        <v>0</v>
      </c>
      <c r="AQ275" s="19" t="n">
        <f aca="false">MIN(AI275,MAX(0,AO275-(AJ275+AK275+AL275+AM275+AN275)))</f>
        <v>0</v>
      </c>
      <c r="AR275" s="19" t="n">
        <f aca="false">MIN(AJ275,MAX(0,AO275-(AK275+AL275+AM275+AN275)))</f>
        <v>0</v>
      </c>
      <c r="AS275" s="19" t="n">
        <f aca="false">MIN(AK275,MAX(0,AO275-(AL275+AM275+AN275)))</f>
        <v>0</v>
      </c>
      <c r="AT275" s="19" t="n">
        <f aca="false">MIN(AL275,MAX(0,AO275-(AM275+AN275)))</f>
        <v>0</v>
      </c>
      <c r="AU275" s="19" t="n">
        <f aca="false">MIN(AM275,MAX(0,AO275-(AN275)))</f>
        <v>0</v>
      </c>
      <c r="AV275" s="19" t="n">
        <f aca="false">MIN(AN275,MAX(0,AO275-(0)))</f>
        <v>0</v>
      </c>
      <c r="AW275" s="19" t="n">
        <f aca="false">AH275-AP275</f>
        <v>0</v>
      </c>
      <c r="AX275" s="19" t="n">
        <f aca="false">AI275-AQ275</f>
        <v>0</v>
      </c>
      <c r="AY275" s="19" t="n">
        <f aca="false">AJ275-AR275</f>
        <v>0</v>
      </c>
      <c r="AZ275" s="19" t="n">
        <f aca="false">AK275-AS275</f>
        <v>0</v>
      </c>
      <c r="BA275" s="19" t="n">
        <f aca="false">AL275-AT275</f>
        <v>0</v>
      </c>
      <c r="BB275" s="19" t="n">
        <f aca="false">AM275-AU275</f>
        <v>0</v>
      </c>
      <c r="BC275" s="19" t="n">
        <f aca="false">AN275-AV275</f>
        <v>3.36148497281226</v>
      </c>
    </row>
    <row r="276" customFormat="false" ht="15" hidden="false" customHeight="false" outlineLevel="0" collapsed="false">
      <c r="B276" s="18" t="n">
        <v>272</v>
      </c>
      <c r="C276" s="18" t="n">
        <f aca="false">RM_TERM-B276+1</f>
        <v>89</v>
      </c>
      <c r="D276" s="19" t="n">
        <f aca="false">K275</f>
        <v>3.36148497281211</v>
      </c>
      <c r="E276" s="19" t="n">
        <f aca="false">D276*(1-(1-RM_CDR)^(1/12))</f>
        <v>0.00281415911226239</v>
      </c>
      <c r="F276" s="19" t="n">
        <f aca="false">D276-E276</f>
        <v>3.35867081369985</v>
      </c>
      <c r="G276" s="19" t="n">
        <f aca="false">IF(F276&gt;0,F276*(RM_WAC/12)/(1-(1+RM_WAC/12)^(-C276)),0)</f>
        <v>0.0491497051240812</v>
      </c>
      <c r="H276" s="19" t="n">
        <f aca="false">F276*RM_WAC/12</f>
        <v>0.0207118033511491</v>
      </c>
      <c r="I276" s="19" t="n">
        <f aca="false">G276-H276+IF(C276&lt;=1,(F276-(G276-H276)-J276),0)</f>
        <v>0.0284379017729321</v>
      </c>
      <c r="J276" s="19" t="n">
        <f aca="false">(F276-(G276-H276))*(1-(1-RM_CPR)^(1/12))</f>
        <v>0.0447981166684228</v>
      </c>
      <c r="K276" s="19" t="n">
        <f aca="false">IF(C276&lt;=1,0,(F276-(G276-H276)-J276))</f>
        <v>3.2854347952585</v>
      </c>
      <c r="L276" s="19" t="n">
        <f aca="false">E276*(1-RM_SEV)</f>
        <v>0.00196991137858367</v>
      </c>
      <c r="M276" s="19" t="n">
        <f aca="false">E276-L276</f>
        <v>0.000844247733678717</v>
      </c>
      <c r="N276" s="19" t="n">
        <f aca="false">H276-D276*(RM_SERV+RM_TR)/12</f>
        <v>0.0199834816070398</v>
      </c>
      <c r="O276" s="19" t="n">
        <f aca="false">T276*RM_A1_CP/12+U276*RM_A2_CP/12+V276*RM_A3_CP/12+W276*RM_M1_CP/12+X276*RM_B1_CP/12+Y276*RM_B2_CP/12+Z276*RM_B3_CP/12</f>
        <v>0</v>
      </c>
      <c r="P276" s="19" t="n">
        <f aca="false">MAX(0,N276-O276)</f>
        <v>0.0199834816070398</v>
      </c>
      <c r="Q276" s="19" t="n">
        <f aca="false">MIN(P276,M276)</f>
        <v>0.000844247733678717</v>
      </c>
      <c r="R276" s="19" t="n">
        <f aca="false">P276-Q276</f>
        <v>0.0191392338733611</v>
      </c>
      <c r="S276" s="19" t="n">
        <f aca="false">I276+J276+L276+Q276</f>
        <v>0.0760501775536173</v>
      </c>
      <c r="T276" s="19" t="n">
        <f aca="false">AW275</f>
        <v>0</v>
      </c>
      <c r="U276" s="19" t="n">
        <f aca="false">AX275</f>
        <v>0</v>
      </c>
      <c r="V276" s="19" t="n">
        <f aca="false">AY275</f>
        <v>0</v>
      </c>
      <c r="W276" s="19" t="n">
        <f aca="false">AZ275</f>
        <v>0</v>
      </c>
      <c r="X276" s="19" t="n">
        <f aca="false">BA275</f>
        <v>0</v>
      </c>
      <c r="Y276" s="19" t="n">
        <f aca="false">BB275</f>
        <v>0</v>
      </c>
      <c r="Z276" s="19" t="n">
        <f aca="false">BC275</f>
        <v>3.36148497281226</v>
      </c>
      <c r="AA276" s="19" t="n">
        <f aca="false">MIN(T276,MAX(0,S276-(0)))</f>
        <v>0</v>
      </c>
      <c r="AB276" s="19" t="n">
        <f aca="false">MIN(U276,MAX(0,S276-(T276)))</f>
        <v>0</v>
      </c>
      <c r="AC276" s="19" t="n">
        <f aca="false">MIN(V276,MAX(0,S276-(T276+U276)))</f>
        <v>0</v>
      </c>
      <c r="AD276" s="19" t="n">
        <f aca="false">MIN(W276,MAX(0,S276-(T276+U276+V276)))</f>
        <v>0</v>
      </c>
      <c r="AE276" s="19" t="n">
        <f aca="false">MIN(X276,MAX(0,S276-(T276+U276+V276+W276)))</f>
        <v>0</v>
      </c>
      <c r="AF276" s="19" t="n">
        <f aca="false">MIN(Y276,MAX(0,S276-(T276+U276+V276+W276+X276)))</f>
        <v>0</v>
      </c>
      <c r="AG276" s="19" t="n">
        <f aca="false">MIN(Z276,MAX(0,S276-(T276+U276+V276+W276+X276+Y276)))</f>
        <v>0.0760501775536173</v>
      </c>
      <c r="AH276" s="19" t="n">
        <f aca="false">T276-AA276</f>
        <v>0</v>
      </c>
      <c r="AI276" s="19" t="n">
        <f aca="false">U276-AB276</f>
        <v>0</v>
      </c>
      <c r="AJ276" s="19" t="n">
        <f aca="false">V276-AC276</f>
        <v>0</v>
      </c>
      <c r="AK276" s="19" t="n">
        <f aca="false">W276-AD276</f>
        <v>0</v>
      </c>
      <c r="AL276" s="19" t="n">
        <f aca="false">X276-AE276</f>
        <v>0</v>
      </c>
      <c r="AM276" s="19" t="n">
        <f aca="false">Y276-AF276</f>
        <v>0</v>
      </c>
      <c r="AN276" s="19" t="n">
        <f aca="false">Z276-AG276</f>
        <v>3.28543479525864</v>
      </c>
      <c r="AO276" s="19" t="n">
        <f aca="false">M276-Q276</f>
        <v>0</v>
      </c>
      <c r="AP276" s="19" t="n">
        <f aca="false">MIN(AH276,MAX(0,AO276-(AI276+AJ276+AK276+AL276+AM276+AN276)))</f>
        <v>0</v>
      </c>
      <c r="AQ276" s="19" t="n">
        <f aca="false">MIN(AI276,MAX(0,AO276-(AJ276+AK276+AL276+AM276+AN276)))</f>
        <v>0</v>
      </c>
      <c r="AR276" s="19" t="n">
        <f aca="false">MIN(AJ276,MAX(0,AO276-(AK276+AL276+AM276+AN276)))</f>
        <v>0</v>
      </c>
      <c r="AS276" s="19" t="n">
        <f aca="false">MIN(AK276,MAX(0,AO276-(AL276+AM276+AN276)))</f>
        <v>0</v>
      </c>
      <c r="AT276" s="19" t="n">
        <f aca="false">MIN(AL276,MAX(0,AO276-(AM276+AN276)))</f>
        <v>0</v>
      </c>
      <c r="AU276" s="19" t="n">
        <f aca="false">MIN(AM276,MAX(0,AO276-(AN276)))</f>
        <v>0</v>
      </c>
      <c r="AV276" s="19" t="n">
        <f aca="false">MIN(AN276,MAX(0,AO276-(0)))</f>
        <v>0</v>
      </c>
      <c r="AW276" s="19" t="n">
        <f aca="false">AH276-AP276</f>
        <v>0</v>
      </c>
      <c r="AX276" s="19" t="n">
        <f aca="false">AI276-AQ276</f>
        <v>0</v>
      </c>
      <c r="AY276" s="19" t="n">
        <f aca="false">AJ276-AR276</f>
        <v>0</v>
      </c>
      <c r="AZ276" s="19" t="n">
        <f aca="false">AK276-AS276</f>
        <v>0</v>
      </c>
      <c r="BA276" s="19" t="n">
        <f aca="false">AL276-AT276</f>
        <v>0</v>
      </c>
      <c r="BB276" s="19" t="n">
        <f aca="false">AM276-AU276</f>
        <v>0</v>
      </c>
      <c r="BC276" s="19" t="n">
        <f aca="false">AN276-AV276</f>
        <v>3.28543479525864</v>
      </c>
    </row>
    <row r="277" customFormat="false" ht="15" hidden="false" customHeight="false" outlineLevel="0" collapsed="false">
      <c r="B277" s="18" t="n">
        <v>273</v>
      </c>
      <c r="C277" s="18" t="n">
        <f aca="false">RM_TERM-B277+1</f>
        <v>88</v>
      </c>
      <c r="D277" s="19" t="n">
        <f aca="false">K276</f>
        <v>3.2854347952585</v>
      </c>
      <c r="E277" s="19" t="n">
        <f aca="false">D277*(1-(1-RM_CDR)^(1/12))</f>
        <v>0.0027504916254574</v>
      </c>
      <c r="F277" s="19" t="n">
        <f aca="false">D277-E277</f>
        <v>3.28268430363304</v>
      </c>
      <c r="G277" s="19" t="n">
        <f aca="false">IF(F277&gt;0,F277*(RM_WAC/12)/(1-(1+RM_WAC/12)^(-C277)),0)</f>
        <v>0.048447952382303</v>
      </c>
      <c r="H277" s="19" t="n">
        <f aca="false">F277*RM_WAC/12</f>
        <v>0.0202432198724037</v>
      </c>
      <c r="I277" s="19" t="n">
        <f aca="false">G277-H277+IF(C277&lt;=1,(F277-(G277-H277)-J277),0)</f>
        <v>0.0282047325098993</v>
      </c>
      <c r="J277" s="19" t="n">
        <f aca="false">(F277-(G277-H277))*(1-(1-RM_CPR)^(1/12))</f>
        <v>0.0437790867419583</v>
      </c>
      <c r="K277" s="19" t="n">
        <f aca="false">IF(C277&lt;=1,0,(F277-(G277-H277)-J277))</f>
        <v>3.21070048438118</v>
      </c>
      <c r="L277" s="19" t="n">
        <f aca="false">E277*(1-RM_SEV)</f>
        <v>0.00192534413782018</v>
      </c>
      <c r="M277" s="19" t="n">
        <f aca="false">E277-L277</f>
        <v>0.00082514748763722</v>
      </c>
      <c r="N277" s="19" t="n">
        <f aca="false">H277-D277*(RM_SERV+RM_TR)/12</f>
        <v>0.0195313756667644</v>
      </c>
      <c r="O277" s="19" t="n">
        <f aca="false">T277*RM_A1_CP/12+U277*RM_A2_CP/12+V277*RM_A3_CP/12+W277*RM_M1_CP/12+X277*RM_B1_CP/12+Y277*RM_B2_CP/12+Z277*RM_B3_CP/12</f>
        <v>0</v>
      </c>
      <c r="P277" s="19" t="n">
        <f aca="false">MAX(0,N277-O277)</f>
        <v>0.0195313756667644</v>
      </c>
      <c r="Q277" s="19" t="n">
        <f aca="false">MIN(P277,M277)</f>
        <v>0.00082514748763722</v>
      </c>
      <c r="R277" s="19" t="n">
        <f aca="false">P277-Q277</f>
        <v>0.0187062281791272</v>
      </c>
      <c r="S277" s="19" t="n">
        <f aca="false">I277+J277+L277+Q277</f>
        <v>0.074734310877315</v>
      </c>
      <c r="T277" s="19" t="n">
        <f aca="false">AW276</f>
        <v>0</v>
      </c>
      <c r="U277" s="19" t="n">
        <f aca="false">AX276</f>
        <v>0</v>
      </c>
      <c r="V277" s="19" t="n">
        <f aca="false">AY276</f>
        <v>0</v>
      </c>
      <c r="W277" s="19" t="n">
        <f aca="false">AZ276</f>
        <v>0</v>
      </c>
      <c r="X277" s="19" t="n">
        <f aca="false">BA276</f>
        <v>0</v>
      </c>
      <c r="Y277" s="19" t="n">
        <f aca="false">BB276</f>
        <v>0</v>
      </c>
      <c r="Z277" s="19" t="n">
        <f aca="false">BC276</f>
        <v>3.28543479525864</v>
      </c>
      <c r="AA277" s="19" t="n">
        <f aca="false">MIN(T277,MAX(0,S277-(0)))</f>
        <v>0</v>
      </c>
      <c r="AB277" s="19" t="n">
        <f aca="false">MIN(U277,MAX(0,S277-(T277)))</f>
        <v>0</v>
      </c>
      <c r="AC277" s="19" t="n">
        <f aca="false">MIN(V277,MAX(0,S277-(T277+U277)))</f>
        <v>0</v>
      </c>
      <c r="AD277" s="19" t="n">
        <f aca="false">MIN(W277,MAX(0,S277-(T277+U277+V277)))</f>
        <v>0</v>
      </c>
      <c r="AE277" s="19" t="n">
        <f aca="false">MIN(X277,MAX(0,S277-(T277+U277+V277+W277)))</f>
        <v>0</v>
      </c>
      <c r="AF277" s="19" t="n">
        <f aca="false">MIN(Y277,MAX(0,S277-(T277+U277+V277+W277+X277)))</f>
        <v>0</v>
      </c>
      <c r="AG277" s="19" t="n">
        <f aca="false">MIN(Z277,MAX(0,S277-(T277+U277+V277+W277+X277+Y277)))</f>
        <v>0.074734310877315</v>
      </c>
      <c r="AH277" s="19" t="n">
        <f aca="false">T277-AA277</f>
        <v>0</v>
      </c>
      <c r="AI277" s="19" t="n">
        <f aca="false">U277-AB277</f>
        <v>0</v>
      </c>
      <c r="AJ277" s="19" t="n">
        <f aca="false">V277-AC277</f>
        <v>0</v>
      </c>
      <c r="AK277" s="19" t="n">
        <f aca="false">W277-AD277</f>
        <v>0</v>
      </c>
      <c r="AL277" s="19" t="n">
        <f aca="false">X277-AE277</f>
        <v>0</v>
      </c>
      <c r="AM277" s="19" t="n">
        <f aca="false">Y277-AF277</f>
        <v>0</v>
      </c>
      <c r="AN277" s="19" t="n">
        <f aca="false">Z277-AG277</f>
        <v>3.21070048438133</v>
      </c>
      <c r="AO277" s="19" t="n">
        <f aca="false">M277-Q277</f>
        <v>0</v>
      </c>
      <c r="AP277" s="19" t="n">
        <f aca="false">MIN(AH277,MAX(0,AO277-(AI277+AJ277+AK277+AL277+AM277+AN277)))</f>
        <v>0</v>
      </c>
      <c r="AQ277" s="19" t="n">
        <f aca="false">MIN(AI277,MAX(0,AO277-(AJ277+AK277+AL277+AM277+AN277)))</f>
        <v>0</v>
      </c>
      <c r="AR277" s="19" t="n">
        <f aca="false">MIN(AJ277,MAX(0,AO277-(AK277+AL277+AM277+AN277)))</f>
        <v>0</v>
      </c>
      <c r="AS277" s="19" t="n">
        <f aca="false">MIN(AK277,MAX(0,AO277-(AL277+AM277+AN277)))</f>
        <v>0</v>
      </c>
      <c r="AT277" s="19" t="n">
        <f aca="false">MIN(AL277,MAX(0,AO277-(AM277+AN277)))</f>
        <v>0</v>
      </c>
      <c r="AU277" s="19" t="n">
        <f aca="false">MIN(AM277,MAX(0,AO277-(AN277)))</f>
        <v>0</v>
      </c>
      <c r="AV277" s="19" t="n">
        <f aca="false">MIN(AN277,MAX(0,AO277-(0)))</f>
        <v>0</v>
      </c>
      <c r="AW277" s="19" t="n">
        <f aca="false">AH277-AP277</f>
        <v>0</v>
      </c>
      <c r="AX277" s="19" t="n">
        <f aca="false">AI277-AQ277</f>
        <v>0</v>
      </c>
      <c r="AY277" s="19" t="n">
        <f aca="false">AJ277-AR277</f>
        <v>0</v>
      </c>
      <c r="AZ277" s="19" t="n">
        <f aca="false">AK277-AS277</f>
        <v>0</v>
      </c>
      <c r="BA277" s="19" t="n">
        <f aca="false">AL277-AT277</f>
        <v>0</v>
      </c>
      <c r="BB277" s="19" t="n">
        <f aca="false">AM277-AU277</f>
        <v>0</v>
      </c>
      <c r="BC277" s="19" t="n">
        <f aca="false">AN277-AV277</f>
        <v>3.21070048438133</v>
      </c>
    </row>
    <row r="278" customFormat="false" ht="15" hidden="false" customHeight="false" outlineLevel="0" collapsed="false">
      <c r="B278" s="18" t="n">
        <v>274</v>
      </c>
      <c r="C278" s="18" t="n">
        <f aca="false">RM_TERM-B278+1</f>
        <v>87</v>
      </c>
      <c r="D278" s="19" t="n">
        <f aca="false">K277</f>
        <v>3.21070048438118</v>
      </c>
      <c r="E278" s="19" t="n">
        <f aca="false">D278*(1-(1-RM_CDR)^(1/12))</f>
        <v>0.00268792575244143</v>
      </c>
      <c r="F278" s="19" t="n">
        <f aca="false">D278-E278</f>
        <v>3.20801255862874</v>
      </c>
      <c r="G278" s="19" t="n">
        <f aca="false">IF(F278&gt;0,F278*(RM_WAC/12)/(1-(1+RM_WAC/12)^(-C278)),0)</f>
        <v>0.0477562191698252</v>
      </c>
      <c r="H278" s="19" t="n">
        <f aca="false">F278*RM_WAC/12</f>
        <v>0.0197827441115439</v>
      </c>
      <c r="I278" s="19" t="n">
        <f aca="false">G278-H278+IF(C278&lt;=1,(F278-(G278-H278)-J278),0)</f>
        <v>0.0279734750582813</v>
      </c>
      <c r="J278" s="19" t="n">
        <f aca="false">(F278-(G278-H278))*(1-(1-RM_CPR)^(1/12))</f>
        <v>0.042777717247862</v>
      </c>
      <c r="K278" s="19" t="n">
        <f aca="false">IF(C278&lt;=1,0,(F278-(G278-H278)-J278))</f>
        <v>3.1372613663226</v>
      </c>
      <c r="L278" s="19" t="n">
        <f aca="false">E278*(1-RM_SEV)</f>
        <v>0.001881548026709</v>
      </c>
      <c r="M278" s="19" t="n">
        <f aca="false">E278-L278</f>
        <v>0.00080637772573243</v>
      </c>
      <c r="N278" s="19" t="n">
        <f aca="false">H278-D278*(RM_SERV+RM_TR)/12</f>
        <v>0.019087092339928</v>
      </c>
      <c r="O278" s="19" t="n">
        <f aca="false">T278*RM_A1_CP/12+U278*RM_A2_CP/12+V278*RM_A3_CP/12+W278*RM_M1_CP/12+X278*RM_B1_CP/12+Y278*RM_B2_CP/12+Z278*RM_B3_CP/12</f>
        <v>0</v>
      </c>
      <c r="P278" s="19" t="n">
        <f aca="false">MAX(0,N278-O278)</f>
        <v>0.019087092339928</v>
      </c>
      <c r="Q278" s="19" t="n">
        <f aca="false">MIN(P278,M278)</f>
        <v>0.00080637772573243</v>
      </c>
      <c r="R278" s="19" t="n">
        <f aca="false">P278-Q278</f>
        <v>0.0182807146141955</v>
      </c>
      <c r="S278" s="19" t="n">
        <f aca="false">I278+J278+L278+Q278</f>
        <v>0.0734391180585847</v>
      </c>
      <c r="T278" s="19" t="n">
        <f aca="false">AW277</f>
        <v>0</v>
      </c>
      <c r="U278" s="19" t="n">
        <f aca="false">AX277</f>
        <v>0</v>
      </c>
      <c r="V278" s="19" t="n">
        <f aca="false">AY277</f>
        <v>0</v>
      </c>
      <c r="W278" s="19" t="n">
        <f aca="false">AZ277</f>
        <v>0</v>
      </c>
      <c r="X278" s="19" t="n">
        <f aca="false">BA277</f>
        <v>0</v>
      </c>
      <c r="Y278" s="19" t="n">
        <f aca="false">BB277</f>
        <v>0</v>
      </c>
      <c r="Z278" s="19" t="n">
        <f aca="false">BC277</f>
        <v>3.21070048438133</v>
      </c>
      <c r="AA278" s="19" t="n">
        <f aca="false">MIN(T278,MAX(0,S278-(0)))</f>
        <v>0</v>
      </c>
      <c r="AB278" s="19" t="n">
        <f aca="false">MIN(U278,MAX(0,S278-(T278)))</f>
        <v>0</v>
      </c>
      <c r="AC278" s="19" t="n">
        <f aca="false">MIN(V278,MAX(0,S278-(T278+U278)))</f>
        <v>0</v>
      </c>
      <c r="AD278" s="19" t="n">
        <f aca="false">MIN(W278,MAX(0,S278-(T278+U278+V278)))</f>
        <v>0</v>
      </c>
      <c r="AE278" s="19" t="n">
        <f aca="false">MIN(X278,MAX(0,S278-(T278+U278+V278+W278)))</f>
        <v>0</v>
      </c>
      <c r="AF278" s="19" t="n">
        <f aca="false">MIN(Y278,MAX(0,S278-(T278+U278+V278+W278+X278)))</f>
        <v>0</v>
      </c>
      <c r="AG278" s="19" t="n">
        <f aca="false">MIN(Z278,MAX(0,S278-(T278+U278+V278+W278+X278+Y278)))</f>
        <v>0.0734391180585847</v>
      </c>
      <c r="AH278" s="19" t="n">
        <f aca="false">T278-AA278</f>
        <v>0</v>
      </c>
      <c r="AI278" s="19" t="n">
        <f aca="false">U278-AB278</f>
        <v>0</v>
      </c>
      <c r="AJ278" s="19" t="n">
        <f aca="false">V278-AC278</f>
        <v>0</v>
      </c>
      <c r="AK278" s="19" t="n">
        <f aca="false">W278-AD278</f>
        <v>0</v>
      </c>
      <c r="AL278" s="19" t="n">
        <f aca="false">X278-AE278</f>
        <v>0</v>
      </c>
      <c r="AM278" s="19" t="n">
        <f aca="false">Y278-AF278</f>
        <v>0</v>
      </c>
      <c r="AN278" s="19" t="n">
        <f aca="false">Z278-AG278</f>
        <v>3.13726136632274</v>
      </c>
      <c r="AO278" s="19" t="n">
        <f aca="false">M278-Q278</f>
        <v>0</v>
      </c>
      <c r="AP278" s="19" t="n">
        <f aca="false">MIN(AH278,MAX(0,AO278-(AI278+AJ278+AK278+AL278+AM278+AN278)))</f>
        <v>0</v>
      </c>
      <c r="AQ278" s="19" t="n">
        <f aca="false">MIN(AI278,MAX(0,AO278-(AJ278+AK278+AL278+AM278+AN278)))</f>
        <v>0</v>
      </c>
      <c r="AR278" s="19" t="n">
        <f aca="false">MIN(AJ278,MAX(0,AO278-(AK278+AL278+AM278+AN278)))</f>
        <v>0</v>
      </c>
      <c r="AS278" s="19" t="n">
        <f aca="false">MIN(AK278,MAX(0,AO278-(AL278+AM278+AN278)))</f>
        <v>0</v>
      </c>
      <c r="AT278" s="19" t="n">
        <f aca="false">MIN(AL278,MAX(0,AO278-(AM278+AN278)))</f>
        <v>0</v>
      </c>
      <c r="AU278" s="19" t="n">
        <f aca="false">MIN(AM278,MAX(0,AO278-(AN278)))</f>
        <v>0</v>
      </c>
      <c r="AV278" s="19" t="n">
        <f aca="false">MIN(AN278,MAX(0,AO278-(0)))</f>
        <v>0</v>
      </c>
      <c r="AW278" s="19" t="n">
        <f aca="false">AH278-AP278</f>
        <v>0</v>
      </c>
      <c r="AX278" s="19" t="n">
        <f aca="false">AI278-AQ278</f>
        <v>0</v>
      </c>
      <c r="AY278" s="19" t="n">
        <f aca="false">AJ278-AR278</f>
        <v>0</v>
      </c>
      <c r="AZ278" s="19" t="n">
        <f aca="false">AK278-AS278</f>
        <v>0</v>
      </c>
      <c r="BA278" s="19" t="n">
        <f aca="false">AL278-AT278</f>
        <v>0</v>
      </c>
      <c r="BB278" s="19" t="n">
        <f aca="false">AM278-AU278</f>
        <v>0</v>
      </c>
      <c r="BC278" s="19" t="n">
        <f aca="false">AN278-AV278</f>
        <v>3.13726136632274</v>
      </c>
    </row>
    <row r="279" customFormat="false" ht="15" hidden="false" customHeight="false" outlineLevel="0" collapsed="false">
      <c r="B279" s="18" t="n">
        <v>275</v>
      </c>
      <c r="C279" s="18" t="n">
        <f aca="false">RM_TERM-B279+1</f>
        <v>86</v>
      </c>
      <c r="D279" s="19" t="n">
        <f aca="false">K278</f>
        <v>3.1372613663226</v>
      </c>
      <c r="E279" s="19" t="n">
        <f aca="false">D279*(1-(1-RM_CDR)^(1/12))</f>
        <v>0.002626444185529</v>
      </c>
      <c r="F279" s="19" t="n">
        <f aca="false">D279-E279</f>
        <v>3.13463492213707</v>
      </c>
      <c r="G279" s="19" t="n">
        <f aca="false">IF(F279&gt;0,F279*(RM_WAC/12)/(1-(1+RM_WAC/12)^(-C279)),0)</f>
        <v>0.0470743624291839</v>
      </c>
      <c r="H279" s="19" t="n">
        <f aca="false">F279*RM_WAC/12</f>
        <v>0.0193302486865119</v>
      </c>
      <c r="I279" s="19" t="n">
        <f aca="false">G279-H279+IF(C279&lt;=1,(F279-(G279-H279)-J279),0)</f>
        <v>0.027744113742672</v>
      </c>
      <c r="J279" s="19" t="n">
        <f aca="false">(F279-(G279-H279))*(1-(1-RM_CPR)^(1/12))</f>
        <v>0.041793730526184</v>
      </c>
      <c r="K279" s="19" t="n">
        <f aca="false">IF(C279&lt;=1,0,(F279-(G279-H279)-J279))</f>
        <v>3.06509707786821</v>
      </c>
      <c r="L279" s="19" t="n">
        <f aca="false">E279*(1-RM_SEV)</f>
        <v>0.0018385109298703</v>
      </c>
      <c r="M279" s="19" t="n">
        <f aca="false">E279-L279</f>
        <v>0.000787933255658701</v>
      </c>
      <c r="N279" s="19" t="n">
        <f aca="false">H279-D279*(RM_SERV+RM_TR)/12</f>
        <v>0.0186505087238087</v>
      </c>
      <c r="O279" s="19" t="n">
        <f aca="false">T279*RM_A1_CP/12+U279*RM_A2_CP/12+V279*RM_A3_CP/12+W279*RM_M1_CP/12+X279*RM_B1_CP/12+Y279*RM_B2_CP/12+Z279*RM_B3_CP/12</f>
        <v>0</v>
      </c>
      <c r="P279" s="19" t="n">
        <f aca="false">MAX(0,N279-O279)</f>
        <v>0.0186505087238087</v>
      </c>
      <c r="Q279" s="19" t="n">
        <f aca="false">MIN(P279,M279)</f>
        <v>0.000787933255658701</v>
      </c>
      <c r="R279" s="19" t="n">
        <f aca="false">P279-Q279</f>
        <v>0.01786257546815</v>
      </c>
      <c r="S279" s="19" t="n">
        <f aca="false">I279+J279+L279+Q279</f>
        <v>0.072164288454385</v>
      </c>
      <c r="T279" s="19" t="n">
        <f aca="false">AW278</f>
        <v>0</v>
      </c>
      <c r="U279" s="19" t="n">
        <f aca="false">AX278</f>
        <v>0</v>
      </c>
      <c r="V279" s="19" t="n">
        <f aca="false">AY278</f>
        <v>0</v>
      </c>
      <c r="W279" s="19" t="n">
        <f aca="false">AZ278</f>
        <v>0</v>
      </c>
      <c r="X279" s="19" t="n">
        <f aca="false">BA278</f>
        <v>0</v>
      </c>
      <c r="Y279" s="19" t="n">
        <f aca="false">BB278</f>
        <v>0</v>
      </c>
      <c r="Z279" s="19" t="n">
        <f aca="false">BC278</f>
        <v>3.13726136632274</v>
      </c>
      <c r="AA279" s="19" t="n">
        <f aca="false">MIN(T279,MAX(0,S279-(0)))</f>
        <v>0</v>
      </c>
      <c r="AB279" s="19" t="n">
        <f aca="false">MIN(U279,MAX(0,S279-(T279)))</f>
        <v>0</v>
      </c>
      <c r="AC279" s="19" t="n">
        <f aca="false">MIN(V279,MAX(0,S279-(T279+U279)))</f>
        <v>0</v>
      </c>
      <c r="AD279" s="19" t="n">
        <f aca="false">MIN(W279,MAX(0,S279-(T279+U279+V279)))</f>
        <v>0</v>
      </c>
      <c r="AE279" s="19" t="n">
        <f aca="false">MIN(X279,MAX(0,S279-(T279+U279+V279+W279)))</f>
        <v>0</v>
      </c>
      <c r="AF279" s="19" t="n">
        <f aca="false">MIN(Y279,MAX(0,S279-(T279+U279+V279+W279+X279)))</f>
        <v>0</v>
      </c>
      <c r="AG279" s="19" t="n">
        <f aca="false">MIN(Z279,MAX(0,S279-(T279+U279+V279+W279+X279+Y279)))</f>
        <v>0.072164288454385</v>
      </c>
      <c r="AH279" s="19" t="n">
        <f aca="false">T279-AA279</f>
        <v>0</v>
      </c>
      <c r="AI279" s="19" t="n">
        <f aca="false">U279-AB279</f>
        <v>0</v>
      </c>
      <c r="AJ279" s="19" t="n">
        <f aca="false">V279-AC279</f>
        <v>0</v>
      </c>
      <c r="AK279" s="19" t="n">
        <f aca="false">W279-AD279</f>
        <v>0</v>
      </c>
      <c r="AL279" s="19" t="n">
        <f aca="false">X279-AE279</f>
        <v>0</v>
      </c>
      <c r="AM279" s="19" t="n">
        <f aca="false">Y279-AF279</f>
        <v>0</v>
      </c>
      <c r="AN279" s="19" t="n">
        <f aca="false">Z279-AG279</f>
        <v>3.06509707786836</v>
      </c>
      <c r="AO279" s="19" t="n">
        <f aca="false">M279-Q279</f>
        <v>0</v>
      </c>
      <c r="AP279" s="19" t="n">
        <f aca="false">MIN(AH279,MAX(0,AO279-(AI279+AJ279+AK279+AL279+AM279+AN279)))</f>
        <v>0</v>
      </c>
      <c r="AQ279" s="19" t="n">
        <f aca="false">MIN(AI279,MAX(0,AO279-(AJ279+AK279+AL279+AM279+AN279)))</f>
        <v>0</v>
      </c>
      <c r="AR279" s="19" t="n">
        <f aca="false">MIN(AJ279,MAX(0,AO279-(AK279+AL279+AM279+AN279)))</f>
        <v>0</v>
      </c>
      <c r="AS279" s="19" t="n">
        <f aca="false">MIN(AK279,MAX(0,AO279-(AL279+AM279+AN279)))</f>
        <v>0</v>
      </c>
      <c r="AT279" s="19" t="n">
        <f aca="false">MIN(AL279,MAX(0,AO279-(AM279+AN279)))</f>
        <v>0</v>
      </c>
      <c r="AU279" s="19" t="n">
        <f aca="false">MIN(AM279,MAX(0,AO279-(AN279)))</f>
        <v>0</v>
      </c>
      <c r="AV279" s="19" t="n">
        <f aca="false">MIN(AN279,MAX(0,AO279-(0)))</f>
        <v>0</v>
      </c>
      <c r="AW279" s="19" t="n">
        <f aca="false">AH279-AP279</f>
        <v>0</v>
      </c>
      <c r="AX279" s="19" t="n">
        <f aca="false">AI279-AQ279</f>
        <v>0</v>
      </c>
      <c r="AY279" s="19" t="n">
        <f aca="false">AJ279-AR279</f>
        <v>0</v>
      </c>
      <c r="AZ279" s="19" t="n">
        <f aca="false">AK279-AS279</f>
        <v>0</v>
      </c>
      <c r="BA279" s="19" t="n">
        <f aca="false">AL279-AT279</f>
        <v>0</v>
      </c>
      <c r="BB279" s="19" t="n">
        <f aca="false">AM279-AU279</f>
        <v>0</v>
      </c>
      <c r="BC279" s="19" t="n">
        <f aca="false">AN279-AV279</f>
        <v>3.06509707786836</v>
      </c>
    </row>
    <row r="280" customFormat="false" ht="15" hidden="false" customHeight="false" outlineLevel="0" collapsed="false">
      <c r="B280" s="18" t="n">
        <v>276</v>
      </c>
      <c r="C280" s="18" t="n">
        <f aca="false">RM_TERM-B280+1</f>
        <v>85</v>
      </c>
      <c r="D280" s="19" t="n">
        <f aca="false">K279</f>
        <v>3.06509707786821</v>
      </c>
      <c r="E280" s="19" t="n">
        <f aca="false">D280*(1-(1-RM_CDR)^(1/12))</f>
        <v>0.00256602987709794</v>
      </c>
      <c r="F280" s="19" t="n">
        <f aca="false">D280-E280</f>
        <v>3.06253104799111</v>
      </c>
      <c r="G280" s="19" t="n">
        <f aca="false">IF(F280&gt;0,F280*(RM_WAC/12)/(1-(1+RM_WAC/12)^(-C280)),0)</f>
        <v>0.0464022411454703</v>
      </c>
      <c r="H280" s="19" t="n">
        <f aca="false">F280*RM_WAC/12</f>
        <v>0.0188856081292785</v>
      </c>
      <c r="I280" s="19" t="n">
        <f aca="false">G280-H280+IF(C280&lt;=1,(F280-(G280-H280)-J280),0)</f>
        <v>0.0275166330161918</v>
      </c>
      <c r="J280" s="19" t="n">
        <f aca="false">(F280-(G280-H280))*(1-(1-RM_CPR)^(1/12))</f>
        <v>0.040826853090501</v>
      </c>
      <c r="K280" s="19" t="n">
        <f aca="false">IF(C280&lt;=1,0,(F280-(G280-H280)-J280))</f>
        <v>2.99418756188442</v>
      </c>
      <c r="L280" s="19" t="n">
        <f aca="false">E280*(1-RM_SEV)</f>
        <v>0.00179622091396856</v>
      </c>
      <c r="M280" s="19" t="n">
        <f aca="false">E280-L280</f>
        <v>0.000769808963129383</v>
      </c>
      <c r="N280" s="19" t="n">
        <f aca="false">H280-D280*(RM_SERV+RM_TR)/12</f>
        <v>0.0182215037624071</v>
      </c>
      <c r="O280" s="19" t="n">
        <f aca="false">T280*RM_A1_CP/12+U280*RM_A2_CP/12+V280*RM_A3_CP/12+W280*RM_M1_CP/12+X280*RM_B1_CP/12+Y280*RM_B2_CP/12+Z280*RM_B3_CP/12</f>
        <v>0</v>
      </c>
      <c r="P280" s="19" t="n">
        <f aca="false">MAX(0,N280-O280)</f>
        <v>0.0182215037624071</v>
      </c>
      <c r="Q280" s="19" t="n">
        <f aca="false">MIN(P280,M280)</f>
        <v>0.000769808963129383</v>
      </c>
      <c r="R280" s="19" t="n">
        <f aca="false">P280-Q280</f>
        <v>0.0174516947992777</v>
      </c>
      <c r="S280" s="19" t="n">
        <f aca="false">I280+J280+L280+Q280</f>
        <v>0.0709095159837907</v>
      </c>
      <c r="T280" s="19" t="n">
        <f aca="false">AW279</f>
        <v>0</v>
      </c>
      <c r="U280" s="19" t="n">
        <f aca="false">AX279</f>
        <v>0</v>
      </c>
      <c r="V280" s="19" t="n">
        <f aca="false">AY279</f>
        <v>0</v>
      </c>
      <c r="W280" s="19" t="n">
        <f aca="false">AZ279</f>
        <v>0</v>
      </c>
      <c r="X280" s="19" t="n">
        <f aca="false">BA279</f>
        <v>0</v>
      </c>
      <c r="Y280" s="19" t="n">
        <f aca="false">BB279</f>
        <v>0</v>
      </c>
      <c r="Z280" s="19" t="n">
        <f aca="false">BC279</f>
        <v>3.06509707786836</v>
      </c>
      <c r="AA280" s="19" t="n">
        <f aca="false">MIN(T280,MAX(0,S280-(0)))</f>
        <v>0</v>
      </c>
      <c r="AB280" s="19" t="n">
        <f aca="false">MIN(U280,MAX(0,S280-(T280)))</f>
        <v>0</v>
      </c>
      <c r="AC280" s="19" t="n">
        <f aca="false">MIN(V280,MAX(0,S280-(T280+U280)))</f>
        <v>0</v>
      </c>
      <c r="AD280" s="19" t="n">
        <f aca="false">MIN(W280,MAX(0,S280-(T280+U280+V280)))</f>
        <v>0</v>
      </c>
      <c r="AE280" s="19" t="n">
        <f aca="false">MIN(X280,MAX(0,S280-(T280+U280+V280+W280)))</f>
        <v>0</v>
      </c>
      <c r="AF280" s="19" t="n">
        <f aca="false">MIN(Y280,MAX(0,S280-(T280+U280+V280+W280+X280)))</f>
        <v>0</v>
      </c>
      <c r="AG280" s="19" t="n">
        <f aca="false">MIN(Z280,MAX(0,S280-(T280+U280+V280+W280+X280+Y280)))</f>
        <v>0.0709095159837907</v>
      </c>
      <c r="AH280" s="19" t="n">
        <f aca="false">T280-AA280</f>
        <v>0</v>
      </c>
      <c r="AI280" s="19" t="n">
        <f aca="false">U280-AB280</f>
        <v>0</v>
      </c>
      <c r="AJ280" s="19" t="n">
        <f aca="false">V280-AC280</f>
        <v>0</v>
      </c>
      <c r="AK280" s="19" t="n">
        <f aca="false">W280-AD280</f>
        <v>0</v>
      </c>
      <c r="AL280" s="19" t="n">
        <f aca="false">X280-AE280</f>
        <v>0</v>
      </c>
      <c r="AM280" s="19" t="n">
        <f aca="false">Y280-AF280</f>
        <v>0</v>
      </c>
      <c r="AN280" s="19" t="n">
        <f aca="false">Z280-AG280</f>
        <v>2.99418756188457</v>
      </c>
      <c r="AO280" s="19" t="n">
        <f aca="false">M280-Q280</f>
        <v>0</v>
      </c>
      <c r="AP280" s="19" t="n">
        <f aca="false">MIN(AH280,MAX(0,AO280-(AI280+AJ280+AK280+AL280+AM280+AN280)))</f>
        <v>0</v>
      </c>
      <c r="AQ280" s="19" t="n">
        <f aca="false">MIN(AI280,MAX(0,AO280-(AJ280+AK280+AL280+AM280+AN280)))</f>
        <v>0</v>
      </c>
      <c r="AR280" s="19" t="n">
        <f aca="false">MIN(AJ280,MAX(0,AO280-(AK280+AL280+AM280+AN280)))</f>
        <v>0</v>
      </c>
      <c r="AS280" s="19" t="n">
        <f aca="false">MIN(AK280,MAX(0,AO280-(AL280+AM280+AN280)))</f>
        <v>0</v>
      </c>
      <c r="AT280" s="19" t="n">
        <f aca="false">MIN(AL280,MAX(0,AO280-(AM280+AN280)))</f>
        <v>0</v>
      </c>
      <c r="AU280" s="19" t="n">
        <f aca="false">MIN(AM280,MAX(0,AO280-(AN280)))</f>
        <v>0</v>
      </c>
      <c r="AV280" s="19" t="n">
        <f aca="false">MIN(AN280,MAX(0,AO280-(0)))</f>
        <v>0</v>
      </c>
      <c r="AW280" s="19" t="n">
        <f aca="false">AH280-AP280</f>
        <v>0</v>
      </c>
      <c r="AX280" s="19" t="n">
        <f aca="false">AI280-AQ280</f>
        <v>0</v>
      </c>
      <c r="AY280" s="19" t="n">
        <f aca="false">AJ280-AR280</f>
        <v>0</v>
      </c>
      <c r="AZ280" s="19" t="n">
        <f aca="false">AK280-AS280</f>
        <v>0</v>
      </c>
      <c r="BA280" s="19" t="n">
        <f aca="false">AL280-AT280</f>
        <v>0</v>
      </c>
      <c r="BB280" s="19" t="n">
        <f aca="false">AM280-AU280</f>
        <v>0</v>
      </c>
      <c r="BC280" s="19" t="n">
        <f aca="false">AN280-AV280</f>
        <v>2.99418756188457</v>
      </c>
    </row>
    <row r="281" customFormat="false" ht="15" hidden="false" customHeight="false" outlineLevel="0" collapsed="false">
      <c r="B281" s="18" t="n">
        <v>277</v>
      </c>
      <c r="C281" s="18" t="n">
        <f aca="false">RM_TERM-B281+1</f>
        <v>84</v>
      </c>
      <c r="D281" s="19" t="n">
        <f aca="false">K280</f>
        <v>2.99418756188442</v>
      </c>
      <c r="E281" s="19" t="n">
        <f aca="false">D281*(1-(1-RM_CDR)^(1/12))</f>
        <v>0.00250666603577011</v>
      </c>
      <c r="F281" s="19" t="n">
        <f aca="false">D281-E281</f>
        <v>2.99168089584865</v>
      </c>
      <c r="G281" s="19" t="n">
        <f aca="false">IF(F281&gt;0,F281*(RM_WAC/12)/(1-(1+RM_WAC/12)^(-C281)),0)</f>
        <v>0.0457397163171671</v>
      </c>
      <c r="H281" s="19" t="n">
        <f aca="false">F281*RM_WAC/12</f>
        <v>0.0184486988577333</v>
      </c>
      <c r="I281" s="19" t="n">
        <f aca="false">G281-H281+IF(C281&lt;=1,(F281-(G281-H281)-J281),0)</f>
        <v>0.0272910174594338</v>
      </c>
      <c r="J281" s="19" t="n">
        <f aca="false">(F281-(G281-H281))*(1-(1-RM_CPR)^(1/12))</f>
        <v>0.0398768155666123</v>
      </c>
      <c r="K281" s="19" t="n">
        <f aca="false">IF(C281&lt;=1,0,(F281-(G281-H281)-J281))</f>
        <v>2.9245130628226</v>
      </c>
      <c r="L281" s="19" t="n">
        <f aca="false">E281*(1-RM_SEV)</f>
        <v>0.00175466622503908</v>
      </c>
      <c r="M281" s="19" t="n">
        <f aca="false">E281-L281</f>
        <v>0.000751999810731034</v>
      </c>
      <c r="N281" s="19" t="n">
        <f aca="false">H281-D281*(RM_SERV+RM_TR)/12</f>
        <v>0.0177999582193251</v>
      </c>
      <c r="O281" s="19" t="n">
        <f aca="false">T281*RM_A1_CP/12+U281*RM_A2_CP/12+V281*RM_A3_CP/12+W281*RM_M1_CP/12+X281*RM_B1_CP/12+Y281*RM_B2_CP/12+Z281*RM_B3_CP/12</f>
        <v>0</v>
      </c>
      <c r="P281" s="19" t="n">
        <f aca="false">MAX(0,N281-O281)</f>
        <v>0.0177999582193251</v>
      </c>
      <c r="Q281" s="19" t="n">
        <f aca="false">MIN(P281,M281)</f>
        <v>0.000751999810731034</v>
      </c>
      <c r="R281" s="19" t="n">
        <f aca="false">P281-Q281</f>
        <v>0.017047958408594</v>
      </c>
      <c r="S281" s="19" t="n">
        <f aca="false">I281+J281+L281+Q281</f>
        <v>0.0696744990618162</v>
      </c>
      <c r="T281" s="19" t="n">
        <f aca="false">AW280</f>
        <v>0</v>
      </c>
      <c r="U281" s="19" t="n">
        <f aca="false">AX280</f>
        <v>0</v>
      </c>
      <c r="V281" s="19" t="n">
        <f aca="false">AY280</f>
        <v>0</v>
      </c>
      <c r="W281" s="19" t="n">
        <f aca="false">AZ280</f>
        <v>0</v>
      </c>
      <c r="X281" s="19" t="n">
        <f aca="false">BA280</f>
        <v>0</v>
      </c>
      <c r="Y281" s="19" t="n">
        <f aca="false">BB280</f>
        <v>0</v>
      </c>
      <c r="Z281" s="19" t="n">
        <f aca="false">BC280</f>
        <v>2.99418756188457</v>
      </c>
      <c r="AA281" s="19" t="n">
        <f aca="false">MIN(T281,MAX(0,S281-(0)))</f>
        <v>0</v>
      </c>
      <c r="AB281" s="19" t="n">
        <f aca="false">MIN(U281,MAX(0,S281-(T281)))</f>
        <v>0</v>
      </c>
      <c r="AC281" s="19" t="n">
        <f aca="false">MIN(V281,MAX(0,S281-(T281+U281)))</f>
        <v>0</v>
      </c>
      <c r="AD281" s="19" t="n">
        <f aca="false">MIN(W281,MAX(0,S281-(T281+U281+V281)))</f>
        <v>0</v>
      </c>
      <c r="AE281" s="19" t="n">
        <f aca="false">MIN(X281,MAX(0,S281-(T281+U281+V281+W281)))</f>
        <v>0</v>
      </c>
      <c r="AF281" s="19" t="n">
        <f aca="false">MIN(Y281,MAX(0,S281-(T281+U281+V281+W281+X281)))</f>
        <v>0</v>
      </c>
      <c r="AG281" s="19" t="n">
        <f aca="false">MIN(Z281,MAX(0,S281-(T281+U281+V281+W281+X281+Y281)))</f>
        <v>0.0696744990618162</v>
      </c>
      <c r="AH281" s="19" t="n">
        <f aca="false">T281-AA281</f>
        <v>0</v>
      </c>
      <c r="AI281" s="19" t="n">
        <f aca="false">U281-AB281</f>
        <v>0</v>
      </c>
      <c r="AJ281" s="19" t="n">
        <f aca="false">V281-AC281</f>
        <v>0</v>
      </c>
      <c r="AK281" s="19" t="n">
        <f aca="false">W281-AD281</f>
        <v>0</v>
      </c>
      <c r="AL281" s="19" t="n">
        <f aca="false">X281-AE281</f>
        <v>0</v>
      </c>
      <c r="AM281" s="19" t="n">
        <f aca="false">Y281-AF281</f>
        <v>0</v>
      </c>
      <c r="AN281" s="19" t="n">
        <f aca="false">Z281-AG281</f>
        <v>2.92451306282275</v>
      </c>
      <c r="AO281" s="19" t="n">
        <f aca="false">M281-Q281</f>
        <v>0</v>
      </c>
      <c r="AP281" s="19" t="n">
        <f aca="false">MIN(AH281,MAX(0,AO281-(AI281+AJ281+AK281+AL281+AM281+AN281)))</f>
        <v>0</v>
      </c>
      <c r="AQ281" s="19" t="n">
        <f aca="false">MIN(AI281,MAX(0,AO281-(AJ281+AK281+AL281+AM281+AN281)))</f>
        <v>0</v>
      </c>
      <c r="AR281" s="19" t="n">
        <f aca="false">MIN(AJ281,MAX(0,AO281-(AK281+AL281+AM281+AN281)))</f>
        <v>0</v>
      </c>
      <c r="AS281" s="19" t="n">
        <f aca="false">MIN(AK281,MAX(0,AO281-(AL281+AM281+AN281)))</f>
        <v>0</v>
      </c>
      <c r="AT281" s="19" t="n">
        <f aca="false">MIN(AL281,MAX(0,AO281-(AM281+AN281)))</f>
        <v>0</v>
      </c>
      <c r="AU281" s="19" t="n">
        <f aca="false">MIN(AM281,MAX(0,AO281-(AN281)))</f>
        <v>0</v>
      </c>
      <c r="AV281" s="19" t="n">
        <f aca="false">MIN(AN281,MAX(0,AO281-(0)))</f>
        <v>0</v>
      </c>
      <c r="AW281" s="19" t="n">
        <f aca="false">AH281-AP281</f>
        <v>0</v>
      </c>
      <c r="AX281" s="19" t="n">
        <f aca="false">AI281-AQ281</f>
        <v>0</v>
      </c>
      <c r="AY281" s="19" t="n">
        <f aca="false">AJ281-AR281</f>
        <v>0</v>
      </c>
      <c r="AZ281" s="19" t="n">
        <f aca="false">AK281-AS281</f>
        <v>0</v>
      </c>
      <c r="BA281" s="19" t="n">
        <f aca="false">AL281-AT281</f>
        <v>0</v>
      </c>
      <c r="BB281" s="19" t="n">
        <f aca="false">AM281-AU281</f>
        <v>0</v>
      </c>
      <c r="BC281" s="19" t="n">
        <f aca="false">AN281-AV281</f>
        <v>2.92451306282275</v>
      </c>
    </row>
    <row r="282" customFormat="false" ht="15" hidden="false" customHeight="false" outlineLevel="0" collapsed="false">
      <c r="B282" s="18" t="n">
        <v>278</v>
      </c>
      <c r="C282" s="18" t="n">
        <f aca="false">RM_TERM-B282+1</f>
        <v>83</v>
      </c>
      <c r="D282" s="19" t="n">
        <f aca="false">K281</f>
        <v>2.9245130628226</v>
      </c>
      <c r="E282" s="19" t="n">
        <f aca="false">D282*(1-(1-RM_CDR)^(1/12))</f>
        <v>0.00244833612264749</v>
      </c>
      <c r="F282" s="19" t="n">
        <f aca="false">D282-E282</f>
        <v>2.92206472669996</v>
      </c>
      <c r="G282" s="19" t="n">
        <f aca="false">IF(F282&gt;0,F282*(RM_WAC/12)/(1-(1+RM_WAC/12)^(-C282)),0)</f>
        <v>0.0450866509274014</v>
      </c>
      <c r="H282" s="19" t="n">
        <f aca="false">F282*RM_WAC/12</f>
        <v>0.0180193991479831</v>
      </c>
      <c r="I282" s="19" t="n">
        <f aca="false">G282-H282+IF(C282&lt;=1,(F282-(G282-H282)-J282),0)</f>
        <v>0.0270672517794183</v>
      </c>
      <c r="J282" s="19" t="n">
        <f aca="false">(F282-(G282-H282))*(1-(1-RM_CPR)^(1/12))</f>
        <v>0.0389433526321254</v>
      </c>
      <c r="K282" s="19" t="n">
        <f aca="false">IF(C282&lt;=1,0,(F282-(G282-H282)-J282))</f>
        <v>2.85605412228841</v>
      </c>
      <c r="L282" s="19" t="n">
        <f aca="false">E282*(1-RM_SEV)</f>
        <v>0.00171383528585324</v>
      </c>
      <c r="M282" s="19" t="n">
        <f aca="false">E282-L282</f>
        <v>0.000734500836794248</v>
      </c>
      <c r="N282" s="19" t="n">
        <f aca="false">H282-D282*(RM_SERV+RM_TR)/12</f>
        <v>0.0173857546510382</v>
      </c>
      <c r="O282" s="19" t="n">
        <f aca="false">T282*RM_A1_CP/12+U282*RM_A2_CP/12+V282*RM_A3_CP/12+W282*RM_M1_CP/12+X282*RM_B1_CP/12+Y282*RM_B2_CP/12+Z282*RM_B3_CP/12</f>
        <v>0</v>
      </c>
      <c r="P282" s="19" t="n">
        <f aca="false">MAX(0,N282-O282)</f>
        <v>0.0173857546510382</v>
      </c>
      <c r="Q282" s="19" t="n">
        <f aca="false">MIN(P282,M282)</f>
        <v>0.000734500836794248</v>
      </c>
      <c r="R282" s="19" t="n">
        <f aca="false">P282-Q282</f>
        <v>0.0166512538142439</v>
      </c>
      <c r="S282" s="19" t="n">
        <f aca="false">I282+J282+L282+Q282</f>
        <v>0.0684589405341912</v>
      </c>
      <c r="T282" s="19" t="n">
        <f aca="false">AW281</f>
        <v>0</v>
      </c>
      <c r="U282" s="19" t="n">
        <f aca="false">AX281</f>
        <v>0</v>
      </c>
      <c r="V282" s="19" t="n">
        <f aca="false">AY281</f>
        <v>0</v>
      </c>
      <c r="W282" s="19" t="n">
        <f aca="false">AZ281</f>
        <v>0</v>
      </c>
      <c r="X282" s="19" t="n">
        <f aca="false">BA281</f>
        <v>0</v>
      </c>
      <c r="Y282" s="19" t="n">
        <f aca="false">BB281</f>
        <v>0</v>
      </c>
      <c r="Z282" s="19" t="n">
        <f aca="false">BC281</f>
        <v>2.92451306282275</v>
      </c>
      <c r="AA282" s="19" t="n">
        <f aca="false">MIN(T282,MAX(0,S282-(0)))</f>
        <v>0</v>
      </c>
      <c r="AB282" s="19" t="n">
        <f aca="false">MIN(U282,MAX(0,S282-(T282)))</f>
        <v>0</v>
      </c>
      <c r="AC282" s="19" t="n">
        <f aca="false">MIN(V282,MAX(0,S282-(T282+U282)))</f>
        <v>0</v>
      </c>
      <c r="AD282" s="19" t="n">
        <f aca="false">MIN(W282,MAX(0,S282-(T282+U282+V282)))</f>
        <v>0</v>
      </c>
      <c r="AE282" s="19" t="n">
        <f aca="false">MIN(X282,MAX(0,S282-(T282+U282+V282+W282)))</f>
        <v>0</v>
      </c>
      <c r="AF282" s="19" t="n">
        <f aca="false">MIN(Y282,MAX(0,S282-(T282+U282+V282+W282+X282)))</f>
        <v>0</v>
      </c>
      <c r="AG282" s="19" t="n">
        <f aca="false">MIN(Z282,MAX(0,S282-(T282+U282+V282+W282+X282+Y282)))</f>
        <v>0.0684589405341912</v>
      </c>
      <c r="AH282" s="19" t="n">
        <f aca="false">T282-AA282</f>
        <v>0</v>
      </c>
      <c r="AI282" s="19" t="n">
        <f aca="false">U282-AB282</f>
        <v>0</v>
      </c>
      <c r="AJ282" s="19" t="n">
        <f aca="false">V282-AC282</f>
        <v>0</v>
      </c>
      <c r="AK282" s="19" t="n">
        <f aca="false">W282-AD282</f>
        <v>0</v>
      </c>
      <c r="AL282" s="19" t="n">
        <f aca="false">X282-AE282</f>
        <v>0</v>
      </c>
      <c r="AM282" s="19" t="n">
        <f aca="false">Y282-AF282</f>
        <v>0</v>
      </c>
      <c r="AN282" s="19" t="n">
        <f aca="false">Z282-AG282</f>
        <v>2.85605412228856</v>
      </c>
      <c r="AO282" s="19" t="n">
        <f aca="false">M282-Q282</f>
        <v>0</v>
      </c>
      <c r="AP282" s="19" t="n">
        <f aca="false">MIN(AH282,MAX(0,AO282-(AI282+AJ282+AK282+AL282+AM282+AN282)))</f>
        <v>0</v>
      </c>
      <c r="AQ282" s="19" t="n">
        <f aca="false">MIN(AI282,MAX(0,AO282-(AJ282+AK282+AL282+AM282+AN282)))</f>
        <v>0</v>
      </c>
      <c r="AR282" s="19" t="n">
        <f aca="false">MIN(AJ282,MAX(0,AO282-(AK282+AL282+AM282+AN282)))</f>
        <v>0</v>
      </c>
      <c r="AS282" s="19" t="n">
        <f aca="false">MIN(AK282,MAX(0,AO282-(AL282+AM282+AN282)))</f>
        <v>0</v>
      </c>
      <c r="AT282" s="19" t="n">
        <f aca="false">MIN(AL282,MAX(0,AO282-(AM282+AN282)))</f>
        <v>0</v>
      </c>
      <c r="AU282" s="19" t="n">
        <f aca="false">MIN(AM282,MAX(0,AO282-(AN282)))</f>
        <v>0</v>
      </c>
      <c r="AV282" s="19" t="n">
        <f aca="false">MIN(AN282,MAX(0,AO282-(0)))</f>
        <v>0</v>
      </c>
      <c r="AW282" s="19" t="n">
        <f aca="false">AH282-AP282</f>
        <v>0</v>
      </c>
      <c r="AX282" s="19" t="n">
        <f aca="false">AI282-AQ282</f>
        <v>0</v>
      </c>
      <c r="AY282" s="19" t="n">
        <f aca="false">AJ282-AR282</f>
        <v>0</v>
      </c>
      <c r="AZ282" s="19" t="n">
        <f aca="false">AK282-AS282</f>
        <v>0</v>
      </c>
      <c r="BA282" s="19" t="n">
        <f aca="false">AL282-AT282</f>
        <v>0</v>
      </c>
      <c r="BB282" s="19" t="n">
        <f aca="false">AM282-AU282</f>
        <v>0</v>
      </c>
      <c r="BC282" s="19" t="n">
        <f aca="false">AN282-AV282</f>
        <v>2.85605412228856</v>
      </c>
    </row>
    <row r="283" customFormat="false" ht="15" hidden="false" customHeight="false" outlineLevel="0" collapsed="false">
      <c r="B283" s="18" t="n">
        <v>279</v>
      </c>
      <c r="C283" s="18" t="n">
        <f aca="false">RM_TERM-B283+1</f>
        <v>82</v>
      </c>
      <c r="D283" s="19" t="n">
        <f aca="false">K282</f>
        <v>2.85605412228841</v>
      </c>
      <c r="E283" s="19" t="n">
        <f aca="false">D283*(1-(1-RM_CDR)^(1/12))</f>
        <v>0.00239102384760288</v>
      </c>
      <c r="F283" s="19" t="n">
        <f aca="false">D283-E283</f>
        <v>2.85366309844081</v>
      </c>
      <c r="G283" s="19" t="n">
        <f aca="false">IF(F283&gt;0,F283*(RM_WAC/12)/(1-(1+RM_WAC/12)^(-C283)),0)</f>
        <v>0.0444429099156085</v>
      </c>
      <c r="H283" s="19" t="n">
        <f aca="false">F283*RM_WAC/12</f>
        <v>0.0175975891070517</v>
      </c>
      <c r="I283" s="19" t="n">
        <f aca="false">G283-H283+IF(C283&lt;=1,(F283-(G283-H283)-J283),0)</f>
        <v>0.0268453208085568</v>
      </c>
      <c r="J283" s="19" t="n">
        <f aca="false">(F283-(G283-H283))*(1-(1-RM_CPR)^(1/12))</f>
        <v>0.0380262029569181</v>
      </c>
      <c r="K283" s="19" t="n">
        <f aca="false">IF(C283&lt;=1,0,(F283-(G283-H283)-J283))</f>
        <v>2.78879157467533</v>
      </c>
      <c r="L283" s="19" t="n">
        <f aca="false">E283*(1-RM_SEV)</f>
        <v>0.00167371669332202</v>
      </c>
      <c r="M283" s="19" t="n">
        <f aca="false">E283-L283</f>
        <v>0.000717307154280865</v>
      </c>
      <c r="N283" s="19" t="n">
        <f aca="false">H283-D283*(RM_SERV+RM_TR)/12</f>
        <v>0.0169787773805558</v>
      </c>
      <c r="O283" s="19" t="n">
        <f aca="false">T283*RM_A1_CP/12+U283*RM_A2_CP/12+V283*RM_A3_CP/12+W283*RM_M1_CP/12+X283*RM_B1_CP/12+Y283*RM_B2_CP/12+Z283*RM_B3_CP/12</f>
        <v>0</v>
      </c>
      <c r="P283" s="19" t="n">
        <f aca="false">MAX(0,N283-O283)</f>
        <v>0.0169787773805558</v>
      </c>
      <c r="Q283" s="19" t="n">
        <f aca="false">MIN(P283,M283)</f>
        <v>0.000717307154280865</v>
      </c>
      <c r="R283" s="19" t="n">
        <f aca="false">P283-Q283</f>
        <v>0.016261470226275</v>
      </c>
      <c r="S283" s="19" t="n">
        <f aca="false">I283+J283+L283+Q283</f>
        <v>0.0672625476130778</v>
      </c>
      <c r="T283" s="19" t="n">
        <f aca="false">AW282</f>
        <v>0</v>
      </c>
      <c r="U283" s="19" t="n">
        <f aca="false">AX282</f>
        <v>0</v>
      </c>
      <c r="V283" s="19" t="n">
        <f aca="false">AY282</f>
        <v>0</v>
      </c>
      <c r="W283" s="19" t="n">
        <f aca="false">AZ282</f>
        <v>0</v>
      </c>
      <c r="X283" s="19" t="n">
        <f aca="false">BA282</f>
        <v>0</v>
      </c>
      <c r="Y283" s="19" t="n">
        <f aca="false">BB282</f>
        <v>0</v>
      </c>
      <c r="Z283" s="19" t="n">
        <f aca="false">BC282</f>
        <v>2.85605412228856</v>
      </c>
      <c r="AA283" s="19" t="n">
        <f aca="false">MIN(T283,MAX(0,S283-(0)))</f>
        <v>0</v>
      </c>
      <c r="AB283" s="19" t="n">
        <f aca="false">MIN(U283,MAX(0,S283-(T283)))</f>
        <v>0</v>
      </c>
      <c r="AC283" s="19" t="n">
        <f aca="false">MIN(V283,MAX(0,S283-(T283+U283)))</f>
        <v>0</v>
      </c>
      <c r="AD283" s="19" t="n">
        <f aca="false">MIN(W283,MAX(0,S283-(T283+U283+V283)))</f>
        <v>0</v>
      </c>
      <c r="AE283" s="19" t="n">
        <f aca="false">MIN(X283,MAX(0,S283-(T283+U283+V283+W283)))</f>
        <v>0</v>
      </c>
      <c r="AF283" s="19" t="n">
        <f aca="false">MIN(Y283,MAX(0,S283-(T283+U283+V283+W283+X283)))</f>
        <v>0</v>
      </c>
      <c r="AG283" s="19" t="n">
        <f aca="false">MIN(Z283,MAX(0,S283-(T283+U283+V283+W283+X283+Y283)))</f>
        <v>0.0672625476130778</v>
      </c>
      <c r="AH283" s="19" t="n">
        <f aca="false">T283-AA283</f>
        <v>0</v>
      </c>
      <c r="AI283" s="19" t="n">
        <f aca="false">U283-AB283</f>
        <v>0</v>
      </c>
      <c r="AJ283" s="19" t="n">
        <f aca="false">V283-AC283</f>
        <v>0</v>
      </c>
      <c r="AK283" s="19" t="n">
        <f aca="false">W283-AD283</f>
        <v>0</v>
      </c>
      <c r="AL283" s="19" t="n">
        <f aca="false">X283-AE283</f>
        <v>0</v>
      </c>
      <c r="AM283" s="19" t="n">
        <f aca="false">Y283-AF283</f>
        <v>0</v>
      </c>
      <c r="AN283" s="19" t="n">
        <f aca="false">Z283-AG283</f>
        <v>2.78879157467548</v>
      </c>
      <c r="AO283" s="19" t="n">
        <f aca="false">M283-Q283</f>
        <v>0</v>
      </c>
      <c r="AP283" s="19" t="n">
        <f aca="false">MIN(AH283,MAX(0,AO283-(AI283+AJ283+AK283+AL283+AM283+AN283)))</f>
        <v>0</v>
      </c>
      <c r="AQ283" s="19" t="n">
        <f aca="false">MIN(AI283,MAX(0,AO283-(AJ283+AK283+AL283+AM283+AN283)))</f>
        <v>0</v>
      </c>
      <c r="AR283" s="19" t="n">
        <f aca="false">MIN(AJ283,MAX(0,AO283-(AK283+AL283+AM283+AN283)))</f>
        <v>0</v>
      </c>
      <c r="AS283" s="19" t="n">
        <f aca="false">MIN(AK283,MAX(0,AO283-(AL283+AM283+AN283)))</f>
        <v>0</v>
      </c>
      <c r="AT283" s="19" t="n">
        <f aca="false">MIN(AL283,MAX(0,AO283-(AM283+AN283)))</f>
        <v>0</v>
      </c>
      <c r="AU283" s="19" t="n">
        <f aca="false">MIN(AM283,MAX(0,AO283-(AN283)))</f>
        <v>0</v>
      </c>
      <c r="AV283" s="19" t="n">
        <f aca="false">MIN(AN283,MAX(0,AO283-(0)))</f>
        <v>0</v>
      </c>
      <c r="AW283" s="19" t="n">
        <f aca="false">AH283-AP283</f>
        <v>0</v>
      </c>
      <c r="AX283" s="19" t="n">
        <f aca="false">AI283-AQ283</f>
        <v>0</v>
      </c>
      <c r="AY283" s="19" t="n">
        <f aca="false">AJ283-AR283</f>
        <v>0</v>
      </c>
      <c r="AZ283" s="19" t="n">
        <f aca="false">AK283-AS283</f>
        <v>0</v>
      </c>
      <c r="BA283" s="19" t="n">
        <f aca="false">AL283-AT283</f>
        <v>0</v>
      </c>
      <c r="BB283" s="19" t="n">
        <f aca="false">AM283-AU283</f>
        <v>0</v>
      </c>
      <c r="BC283" s="19" t="n">
        <f aca="false">AN283-AV283</f>
        <v>2.78879157467548</v>
      </c>
    </row>
    <row r="284" customFormat="false" ht="15" hidden="false" customHeight="false" outlineLevel="0" collapsed="false">
      <c r="B284" s="18" t="n">
        <v>280</v>
      </c>
      <c r="C284" s="18" t="n">
        <f aca="false">RM_TERM-B284+1</f>
        <v>81</v>
      </c>
      <c r="D284" s="19" t="n">
        <f aca="false">K283</f>
        <v>2.78879157467533</v>
      </c>
      <c r="E284" s="19" t="n">
        <f aca="false">D284*(1-(1-RM_CDR)^(1/12))</f>
        <v>0.00233471316562445</v>
      </c>
      <c r="F284" s="19" t="n">
        <f aca="false">D284-E284</f>
        <v>2.78645686150971</v>
      </c>
      <c r="G284" s="19" t="n">
        <f aca="false">IF(F284&gt;0,F284*(RM_WAC/12)/(1-(1+RM_WAC/12)^(-C284)),0)</f>
        <v>0.0438083601495998</v>
      </c>
      <c r="H284" s="19" t="n">
        <f aca="false">F284*RM_WAC/12</f>
        <v>0.0171831506459765</v>
      </c>
      <c r="I284" s="19" t="n">
        <f aca="false">G284-H284+IF(C284&lt;=1,(F284-(G284-H284)-J284),0)</f>
        <v>0.0266252095036233</v>
      </c>
      <c r="J284" s="19" t="n">
        <f aca="false">(F284-(G284-H284))*(1-(1-RM_CPR)^(1/12))</f>
        <v>0.0371251091444645</v>
      </c>
      <c r="K284" s="19" t="n">
        <f aca="false">IF(C284&lt;=1,0,(F284-(G284-H284)-J284))</f>
        <v>2.72270654286162</v>
      </c>
      <c r="L284" s="19" t="n">
        <f aca="false">E284*(1-RM_SEV)</f>
        <v>0.00163429921593711</v>
      </c>
      <c r="M284" s="19" t="n">
        <f aca="false">E284-L284</f>
        <v>0.000700413949687334</v>
      </c>
      <c r="N284" s="19" t="n">
        <f aca="false">H284-D284*(RM_SERV+RM_TR)/12</f>
        <v>0.0165789124714636</v>
      </c>
      <c r="O284" s="19" t="n">
        <f aca="false">T284*RM_A1_CP/12+U284*RM_A2_CP/12+V284*RM_A3_CP/12+W284*RM_M1_CP/12+X284*RM_B1_CP/12+Y284*RM_B2_CP/12+Z284*RM_B3_CP/12</f>
        <v>0</v>
      </c>
      <c r="P284" s="19" t="n">
        <f aca="false">MAX(0,N284-O284)</f>
        <v>0.0165789124714636</v>
      </c>
      <c r="Q284" s="19" t="n">
        <f aca="false">MIN(P284,M284)</f>
        <v>0.000700413949687334</v>
      </c>
      <c r="R284" s="19" t="n">
        <f aca="false">P284-Q284</f>
        <v>0.0158784985217762</v>
      </c>
      <c r="S284" s="19" t="n">
        <f aca="false">I284+J284+L284+Q284</f>
        <v>0.0660850318137123</v>
      </c>
      <c r="T284" s="19" t="n">
        <f aca="false">AW283</f>
        <v>0</v>
      </c>
      <c r="U284" s="19" t="n">
        <f aca="false">AX283</f>
        <v>0</v>
      </c>
      <c r="V284" s="19" t="n">
        <f aca="false">AY283</f>
        <v>0</v>
      </c>
      <c r="W284" s="19" t="n">
        <f aca="false">AZ283</f>
        <v>0</v>
      </c>
      <c r="X284" s="19" t="n">
        <f aca="false">BA283</f>
        <v>0</v>
      </c>
      <c r="Y284" s="19" t="n">
        <f aca="false">BB283</f>
        <v>0</v>
      </c>
      <c r="Z284" s="19" t="n">
        <f aca="false">BC283</f>
        <v>2.78879157467548</v>
      </c>
      <c r="AA284" s="19" t="n">
        <f aca="false">MIN(T284,MAX(0,S284-(0)))</f>
        <v>0</v>
      </c>
      <c r="AB284" s="19" t="n">
        <f aca="false">MIN(U284,MAX(0,S284-(T284)))</f>
        <v>0</v>
      </c>
      <c r="AC284" s="19" t="n">
        <f aca="false">MIN(V284,MAX(0,S284-(T284+U284)))</f>
        <v>0</v>
      </c>
      <c r="AD284" s="19" t="n">
        <f aca="false">MIN(W284,MAX(0,S284-(T284+U284+V284)))</f>
        <v>0</v>
      </c>
      <c r="AE284" s="19" t="n">
        <f aca="false">MIN(X284,MAX(0,S284-(T284+U284+V284+W284)))</f>
        <v>0</v>
      </c>
      <c r="AF284" s="19" t="n">
        <f aca="false">MIN(Y284,MAX(0,S284-(T284+U284+V284+W284+X284)))</f>
        <v>0</v>
      </c>
      <c r="AG284" s="19" t="n">
        <f aca="false">MIN(Z284,MAX(0,S284-(T284+U284+V284+W284+X284+Y284)))</f>
        <v>0.0660850318137123</v>
      </c>
      <c r="AH284" s="19" t="n">
        <f aca="false">T284-AA284</f>
        <v>0</v>
      </c>
      <c r="AI284" s="19" t="n">
        <f aca="false">U284-AB284</f>
        <v>0</v>
      </c>
      <c r="AJ284" s="19" t="n">
        <f aca="false">V284-AC284</f>
        <v>0</v>
      </c>
      <c r="AK284" s="19" t="n">
        <f aca="false">W284-AD284</f>
        <v>0</v>
      </c>
      <c r="AL284" s="19" t="n">
        <f aca="false">X284-AE284</f>
        <v>0</v>
      </c>
      <c r="AM284" s="19" t="n">
        <f aca="false">Y284-AF284</f>
        <v>0</v>
      </c>
      <c r="AN284" s="19" t="n">
        <f aca="false">Z284-AG284</f>
        <v>2.72270654286177</v>
      </c>
      <c r="AO284" s="19" t="n">
        <f aca="false">M284-Q284</f>
        <v>0</v>
      </c>
      <c r="AP284" s="19" t="n">
        <f aca="false">MIN(AH284,MAX(0,AO284-(AI284+AJ284+AK284+AL284+AM284+AN284)))</f>
        <v>0</v>
      </c>
      <c r="AQ284" s="19" t="n">
        <f aca="false">MIN(AI284,MAX(0,AO284-(AJ284+AK284+AL284+AM284+AN284)))</f>
        <v>0</v>
      </c>
      <c r="AR284" s="19" t="n">
        <f aca="false">MIN(AJ284,MAX(0,AO284-(AK284+AL284+AM284+AN284)))</f>
        <v>0</v>
      </c>
      <c r="AS284" s="19" t="n">
        <f aca="false">MIN(AK284,MAX(0,AO284-(AL284+AM284+AN284)))</f>
        <v>0</v>
      </c>
      <c r="AT284" s="19" t="n">
        <f aca="false">MIN(AL284,MAX(0,AO284-(AM284+AN284)))</f>
        <v>0</v>
      </c>
      <c r="AU284" s="19" t="n">
        <f aca="false">MIN(AM284,MAX(0,AO284-(AN284)))</f>
        <v>0</v>
      </c>
      <c r="AV284" s="19" t="n">
        <f aca="false">MIN(AN284,MAX(0,AO284-(0)))</f>
        <v>0</v>
      </c>
      <c r="AW284" s="19" t="n">
        <f aca="false">AH284-AP284</f>
        <v>0</v>
      </c>
      <c r="AX284" s="19" t="n">
        <f aca="false">AI284-AQ284</f>
        <v>0</v>
      </c>
      <c r="AY284" s="19" t="n">
        <f aca="false">AJ284-AR284</f>
        <v>0</v>
      </c>
      <c r="AZ284" s="19" t="n">
        <f aca="false">AK284-AS284</f>
        <v>0</v>
      </c>
      <c r="BA284" s="19" t="n">
        <f aca="false">AL284-AT284</f>
        <v>0</v>
      </c>
      <c r="BB284" s="19" t="n">
        <f aca="false">AM284-AU284</f>
        <v>0</v>
      </c>
      <c r="BC284" s="19" t="n">
        <f aca="false">AN284-AV284</f>
        <v>2.72270654286177</v>
      </c>
    </row>
    <row r="285" customFormat="false" ht="15" hidden="false" customHeight="false" outlineLevel="0" collapsed="false">
      <c r="B285" s="18" t="n">
        <v>281</v>
      </c>
      <c r="C285" s="18" t="n">
        <f aca="false">RM_TERM-B285+1</f>
        <v>80</v>
      </c>
      <c r="D285" s="19" t="n">
        <f aca="false">K284</f>
        <v>2.72270654286162</v>
      </c>
      <c r="E285" s="19" t="n">
        <f aca="false">D285*(1-(1-RM_CDR)^(1/12))</f>
        <v>0.00227938827321324</v>
      </c>
      <c r="F285" s="19" t="n">
        <f aca="false">D285-E285</f>
        <v>2.72042715458841</v>
      </c>
      <c r="G285" s="19" t="n">
        <f aca="false">IF(F285&gt;0,F285*(RM_WAC/12)/(1-(1+RM_WAC/12)^(-C285)),0)</f>
        <v>0.0431828703980301</v>
      </c>
      <c r="H285" s="19" t="n">
        <f aca="false">F285*RM_WAC/12</f>
        <v>0.0167759674532952</v>
      </c>
      <c r="I285" s="19" t="n">
        <f aca="false">G285-H285+IF(C285&lt;=1,(F285-(G285-H285)-J285),0)</f>
        <v>0.0264069029447349</v>
      </c>
      <c r="J285" s="19" t="n">
        <f aca="false">(F285-(G285-H285))*(1-(1-RM_CPR)^(1/12))</f>
        <v>0.0362398176740125</v>
      </c>
      <c r="K285" s="19" t="n">
        <f aca="false">IF(C285&lt;=1,0,(F285-(G285-H285)-J285))</f>
        <v>2.65778043396966</v>
      </c>
      <c r="L285" s="19" t="n">
        <f aca="false">E285*(1-RM_SEV)</f>
        <v>0.00159557179124927</v>
      </c>
      <c r="M285" s="19" t="n">
        <f aca="false">E285-L285</f>
        <v>0.000683816481963972</v>
      </c>
      <c r="N285" s="19" t="n">
        <f aca="false">H285-D285*(RM_SERV+RM_TR)/12</f>
        <v>0.0161860477023418</v>
      </c>
      <c r="O285" s="19" t="n">
        <f aca="false">T285*RM_A1_CP/12+U285*RM_A2_CP/12+V285*RM_A3_CP/12+W285*RM_M1_CP/12+X285*RM_B1_CP/12+Y285*RM_B2_CP/12+Z285*RM_B3_CP/12</f>
        <v>0</v>
      </c>
      <c r="P285" s="19" t="n">
        <f aca="false">MAX(0,N285-O285)</f>
        <v>0.0161860477023418</v>
      </c>
      <c r="Q285" s="19" t="n">
        <f aca="false">MIN(P285,M285)</f>
        <v>0.000683816481963972</v>
      </c>
      <c r="R285" s="19" t="n">
        <f aca="false">P285-Q285</f>
        <v>0.0155022312203779</v>
      </c>
      <c r="S285" s="19" t="n">
        <f aca="false">I285+J285+L285+Q285</f>
        <v>0.0649261088919606</v>
      </c>
      <c r="T285" s="19" t="n">
        <f aca="false">AW284</f>
        <v>0</v>
      </c>
      <c r="U285" s="19" t="n">
        <f aca="false">AX284</f>
        <v>0</v>
      </c>
      <c r="V285" s="19" t="n">
        <f aca="false">AY284</f>
        <v>0</v>
      </c>
      <c r="W285" s="19" t="n">
        <f aca="false">AZ284</f>
        <v>0</v>
      </c>
      <c r="X285" s="19" t="n">
        <f aca="false">BA284</f>
        <v>0</v>
      </c>
      <c r="Y285" s="19" t="n">
        <f aca="false">BB284</f>
        <v>0</v>
      </c>
      <c r="Z285" s="19" t="n">
        <f aca="false">BC284</f>
        <v>2.72270654286177</v>
      </c>
      <c r="AA285" s="19" t="n">
        <f aca="false">MIN(T285,MAX(0,S285-(0)))</f>
        <v>0</v>
      </c>
      <c r="AB285" s="19" t="n">
        <f aca="false">MIN(U285,MAX(0,S285-(T285)))</f>
        <v>0</v>
      </c>
      <c r="AC285" s="19" t="n">
        <f aca="false">MIN(V285,MAX(0,S285-(T285+U285)))</f>
        <v>0</v>
      </c>
      <c r="AD285" s="19" t="n">
        <f aca="false">MIN(W285,MAX(0,S285-(T285+U285+V285)))</f>
        <v>0</v>
      </c>
      <c r="AE285" s="19" t="n">
        <f aca="false">MIN(X285,MAX(0,S285-(T285+U285+V285+W285)))</f>
        <v>0</v>
      </c>
      <c r="AF285" s="19" t="n">
        <f aca="false">MIN(Y285,MAX(0,S285-(T285+U285+V285+W285+X285)))</f>
        <v>0</v>
      </c>
      <c r="AG285" s="19" t="n">
        <f aca="false">MIN(Z285,MAX(0,S285-(T285+U285+V285+W285+X285+Y285)))</f>
        <v>0.0649261088919606</v>
      </c>
      <c r="AH285" s="19" t="n">
        <f aca="false">T285-AA285</f>
        <v>0</v>
      </c>
      <c r="AI285" s="19" t="n">
        <f aca="false">U285-AB285</f>
        <v>0</v>
      </c>
      <c r="AJ285" s="19" t="n">
        <f aca="false">V285-AC285</f>
        <v>0</v>
      </c>
      <c r="AK285" s="19" t="n">
        <f aca="false">W285-AD285</f>
        <v>0</v>
      </c>
      <c r="AL285" s="19" t="n">
        <f aca="false">X285-AE285</f>
        <v>0</v>
      </c>
      <c r="AM285" s="19" t="n">
        <f aca="false">Y285-AF285</f>
        <v>0</v>
      </c>
      <c r="AN285" s="19" t="n">
        <f aca="false">Z285-AG285</f>
        <v>2.65778043396981</v>
      </c>
      <c r="AO285" s="19" t="n">
        <f aca="false">M285-Q285</f>
        <v>0</v>
      </c>
      <c r="AP285" s="19" t="n">
        <f aca="false">MIN(AH285,MAX(0,AO285-(AI285+AJ285+AK285+AL285+AM285+AN285)))</f>
        <v>0</v>
      </c>
      <c r="AQ285" s="19" t="n">
        <f aca="false">MIN(AI285,MAX(0,AO285-(AJ285+AK285+AL285+AM285+AN285)))</f>
        <v>0</v>
      </c>
      <c r="AR285" s="19" t="n">
        <f aca="false">MIN(AJ285,MAX(0,AO285-(AK285+AL285+AM285+AN285)))</f>
        <v>0</v>
      </c>
      <c r="AS285" s="19" t="n">
        <f aca="false">MIN(AK285,MAX(0,AO285-(AL285+AM285+AN285)))</f>
        <v>0</v>
      </c>
      <c r="AT285" s="19" t="n">
        <f aca="false">MIN(AL285,MAX(0,AO285-(AM285+AN285)))</f>
        <v>0</v>
      </c>
      <c r="AU285" s="19" t="n">
        <f aca="false">MIN(AM285,MAX(0,AO285-(AN285)))</f>
        <v>0</v>
      </c>
      <c r="AV285" s="19" t="n">
        <f aca="false">MIN(AN285,MAX(0,AO285-(0)))</f>
        <v>0</v>
      </c>
      <c r="AW285" s="19" t="n">
        <f aca="false">AH285-AP285</f>
        <v>0</v>
      </c>
      <c r="AX285" s="19" t="n">
        <f aca="false">AI285-AQ285</f>
        <v>0</v>
      </c>
      <c r="AY285" s="19" t="n">
        <f aca="false">AJ285-AR285</f>
        <v>0</v>
      </c>
      <c r="AZ285" s="19" t="n">
        <f aca="false">AK285-AS285</f>
        <v>0</v>
      </c>
      <c r="BA285" s="19" t="n">
        <f aca="false">AL285-AT285</f>
        <v>0</v>
      </c>
      <c r="BB285" s="19" t="n">
        <f aca="false">AM285-AU285</f>
        <v>0</v>
      </c>
      <c r="BC285" s="19" t="n">
        <f aca="false">AN285-AV285</f>
        <v>2.65778043396981</v>
      </c>
    </row>
    <row r="286" customFormat="false" ht="15" hidden="false" customHeight="false" outlineLevel="0" collapsed="false">
      <c r="B286" s="18" t="n">
        <v>282</v>
      </c>
      <c r="C286" s="18" t="n">
        <f aca="false">RM_TERM-B286+1</f>
        <v>79</v>
      </c>
      <c r="D286" s="19" t="n">
        <f aca="false">K285</f>
        <v>2.65778043396966</v>
      </c>
      <c r="E286" s="19" t="n">
        <f aca="false">D286*(1-(1-RM_CDR)^(1/12))</f>
        <v>0.00222503360483309</v>
      </c>
      <c r="F286" s="19" t="n">
        <f aca="false">D286-E286</f>
        <v>2.65555540036483</v>
      </c>
      <c r="G286" s="19" t="n">
        <f aca="false">IF(F286&gt;0,F286*(RM_WAC/12)/(1-(1+RM_WAC/12)^(-C286)),0)</f>
        <v>0.042566311303257</v>
      </c>
      <c r="H286" s="19" t="n">
        <f aca="false">F286*RM_WAC/12</f>
        <v>0.0163759249689164</v>
      </c>
      <c r="I286" s="19" t="n">
        <f aca="false">G286-H286+IF(C286&lt;=1,(F286-(G286-H286)-J286),0)</f>
        <v>0.0261903863343405</v>
      </c>
      <c r="J286" s="19" t="n">
        <f aca="false">(F286-(G286-H286))*(1-(1-RM_CPR)^(1/12))</f>
        <v>0.0353700788436001</v>
      </c>
      <c r="K286" s="19" t="n">
        <f aca="false">IF(C286&lt;=1,0,(F286-(G286-H286)-J286))</f>
        <v>2.59399493518689</v>
      </c>
      <c r="L286" s="19" t="n">
        <f aca="false">E286*(1-RM_SEV)</f>
        <v>0.00155752352338317</v>
      </c>
      <c r="M286" s="19" t="n">
        <f aca="false">E286-L286</f>
        <v>0.000667510081449928</v>
      </c>
      <c r="N286" s="19" t="n">
        <f aca="false">H286-D286*(RM_SERV+RM_TR)/12</f>
        <v>0.0158000725415563</v>
      </c>
      <c r="O286" s="19" t="n">
        <f aca="false">T286*RM_A1_CP/12+U286*RM_A2_CP/12+V286*RM_A3_CP/12+W286*RM_M1_CP/12+X286*RM_B1_CP/12+Y286*RM_B2_CP/12+Z286*RM_B3_CP/12</f>
        <v>0</v>
      </c>
      <c r="P286" s="19" t="n">
        <f aca="false">MAX(0,N286-O286)</f>
        <v>0.0158000725415563</v>
      </c>
      <c r="Q286" s="19" t="n">
        <f aca="false">MIN(P286,M286)</f>
        <v>0.000667510081449928</v>
      </c>
      <c r="R286" s="19" t="n">
        <f aca="false">P286-Q286</f>
        <v>0.0151325624601064</v>
      </c>
      <c r="S286" s="19" t="n">
        <f aca="false">I286+J286+L286+Q286</f>
        <v>0.0637854987827737</v>
      </c>
      <c r="T286" s="19" t="n">
        <f aca="false">AW285</f>
        <v>0</v>
      </c>
      <c r="U286" s="19" t="n">
        <f aca="false">AX285</f>
        <v>0</v>
      </c>
      <c r="V286" s="19" t="n">
        <f aca="false">AY285</f>
        <v>0</v>
      </c>
      <c r="W286" s="19" t="n">
        <f aca="false">AZ285</f>
        <v>0</v>
      </c>
      <c r="X286" s="19" t="n">
        <f aca="false">BA285</f>
        <v>0</v>
      </c>
      <c r="Y286" s="19" t="n">
        <f aca="false">BB285</f>
        <v>0</v>
      </c>
      <c r="Z286" s="19" t="n">
        <f aca="false">BC285</f>
        <v>2.65778043396981</v>
      </c>
      <c r="AA286" s="19" t="n">
        <f aca="false">MIN(T286,MAX(0,S286-(0)))</f>
        <v>0</v>
      </c>
      <c r="AB286" s="19" t="n">
        <f aca="false">MIN(U286,MAX(0,S286-(T286)))</f>
        <v>0</v>
      </c>
      <c r="AC286" s="19" t="n">
        <f aca="false">MIN(V286,MAX(0,S286-(T286+U286)))</f>
        <v>0</v>
      </c>
      <c r="AD286" s="19" t="n">
        <f aca="false">MIN(W286,MAX(0,S286-(T286+U286+V286)))</f>
        <v>0</v>
      </c>
      <c r="AE286" s="19" t="n">
        <f aca="false">MIN(X286,MAX(0,S286-(T286+U286+V286+W286)))</f>
        <v>0</v>
      </c>
      <c r="AF286" s="19" t="n">
        <f aca="false">MIN(Y286,MAX(0,S286-(T286+U286+V286+W286+X286)))</f>
        <v>0</v>
      </c>
      <c r="AG286" s="19" t="n">
        <f aca="false">MIN(Z286,MAX(0,S286-(T286+U286+V286+W286+X286+Y286)))</f>
        <v>0.0637854987827737</v>
      </c>
      <c r="AH286" s="19" t="n">
        <f aca="false">T286-AA286</f>
        <v>0</v>
      </c>
      <c r="AI286" s="19" t="n">
        <f aca="false">U286-AB286</f>
        <v>0</v>
      </c>
      <c r="AJ286" s="19" t="n">
        <f aca="false">V286-AC286</f>
        <v>0</v>
      </c>
      <c r="AK286" s="19" t="n">
        <f aca="false">W286-AD286</f>
        <v>0</v>
      </c>
      <c r="AL286" s="19" t="n">
        <f aca="false">X286-AE286</f>
        <v>0</v>
      </c>
      <c r="AM286" s="19" t="n">
        <f aca="false">Y286-AF286</f>
        <v>0</v>
      </c>
      <c r="AN286" s="19" t="n">
        <f aca="false">Z286-AG286</f>
        <v>2.59399493518704</v>
      </c>
      <c r="AO286" s="19" t="n">
        <f aca="false">M286-Q286</f>
        <v>0</v>
      </c>
      <c r="AP286" s="19" t="n">
        <f aca="false">MIN(AH286,MAX(0,AO286-(AI286+AJ286+AK286+AL286+AM286+AN286)))</f>
        <v>0</v>
      </c>
      <c r="AQ286" s="19" t="n">
        <f aca="false">MIN(AI286,MAX(0,AO286-(AJ286+AK286+AL286+AM286+AN286)))</f>
        <v>0</v>
      </c>
      <c r="AR286" s="19" t="n">
        <f aca="false">MIN(AJ286,MAX(0,AO286-(AK286+AL286+AM286+AN286)))</f>
        <v>0</v>
      </c>
      <c r="AS286" s="19" t="n">
        <f aca="false">MIN(AK286,MAX(0,AO286-(AL286+AM286+AN286)))</f>
        <v>0</v>
      </c>
      <c r="AT286" s="19" t="n">
        <f aca="false">MIN(AL286,MAX(0,AO286-(AM286+AN286)))</f>
        <v>0</v>
      </c>
      <c r="AU286" s="19" t="n">
        <f aca="false">MIN(AM286,MAX(0,AO286-(AN286)))</f>
        <v>0</v>
      </c>
      <c r="AV286" s="19" t="n">
        <f aca="false">MIN(AN286,MAX(0,AO286-(0)))</f>
        <v>0</v>
      </c>
      <c r="AW286" s="19" t="n">
        <f aca="false">AH286-AP286</f>
        <v>0</v>
      </c>
      <c r="AX286" s="19" t="n">
        <f aca="false">AI286-AQ286</f>
        <v>0</v>
      </c>
      <c r="AY286" s="19" t="n">
        <f aca="false">AJ286-AR286</f>
        <v>0</v>
      </c>
      <c r="AZ286" s="19" t="n">
        <f aca="false">AK286-AS286</f>
        <v>0</v>
      </c>
      <c r="BA286" s="19" t="n">
        <f aca="false">AL286-AT286</f>
        <v>0</v>
      </c>
      <c r="BB286" s="19" t="n">
        <f aca="false">AM286-AU286</f>
        <v>0</v>
      </c>
      <c r="BC286" s="19" t="n">
        <f aca="false">AN286-AV286</f>
        <v>2.59399493518704</v>
      </c>
    </row>
    <row r="287" customFormat="false" ht="15" hidden="false" customHeight="false" outlineLevel="0" collapsed="false">
      <c r="B287" s="18" t="n">
        <v>283</v>
      </c>
      <c r="C287" s="18" t="n">
        <f aca="false">RM_TERM-B287+1</f>
        <v>78</v>
      </c>
      <c r="D287" s="19" t="n">
        <f aca="false">K286</f>
        <v>2.59399493518689</v>
      </c>
      <c r="E287" s="19" t="n">
        <f aca="false">D287*(1-(1-RM_CDR)^(1/12))</f>
        <v>0.00217163382941194</v>
      </c>
      <c r="F287" s="19" t="n">
        <f aca="false">D287-E287</f>
        <v>2.59182330135748</v>
      </c>
      <c r="G287" s="19" t="n">
        <f aca="false">IF(F287&gt;0,F287*(RM_WAC/12)/(1-(1+RM_WAC/12)^(-C287)),0)</f>
        <v>0.0419585553545888</v>
      </c>
      <c r="H287" s="19" t="n">
        <f aca="false">F287*RM_WAC/12</f>
        <v>0.0159829103583711</v>
      </c>
      <c r="I287" s="19" t="n">
        <f aca="false">G287-H287+IF(C287&lt;=1,(F287-(G287-H287)-J287),0)</f>
        <v>0.0259756449962177</v>
      </c>
      <c r="J287" s="19" t="n">
        <f aca="false">(F287-(G287-H287))*(1-(1-RM_CPR)^(1/12))</f>
        <v>0.0345156467138997</v>
      </c>
      <c r="K287" s="19" t="n">
        <f aca="false">IF(C287&lt;=1,0,(F287-(G287-H287)-J287))</f>
        <v>2.53133200964736</v>
      </c>
      <c r="L287" s="19" t="n">
        <f aca="false">E287*(1-RM_SEV)</f>
        <v>0.00152014368058836</v>
      </c>
      <c r="M287" s="19" t="n">
        <f aca="false">E287-L287</f>
        <v>0.000651490148823583</v>
      </c>
      <c r="N287" s="19" t="n">
        <f aca="false">H287-D287*(RM_SERV+RM_TR)/12</f>
        <v>0.0154208781224139</v>
      </c>
      <c r="O287" s="19" t="n">
        <f aca="false">T287*RM_A1_CP/12+U287*RM_A2_CP/12+V287*RM_A3_CP/12+W287*RM_M1_CP/12+X287*RM_B1_CP/12+Y287*RM_B2_CP/12+Z287*RM_B3_CP/12</f>
        <v>0</v>
      </c>
      <c r="P287" s="19" t="n">
        <f aca="false">MAX(0,N287-O287)</f>
        <v>0.0154208781224139</v>
      </c>
      <c r="Q287" s="19" t="n">
        <f aca="false">MIN(P287,M287)</f>
        <v>0.000651490148823583</v>
      </c>
      <c r="R287" s="19" t="n">
        <f aca="false">P287-Q287</f>
        <v>0.0147693879735904</v>
      </c>
      <c r="S287" s="19" t="n">
        <f aca="false">I287+J287+L287+Q287</f>
        <v>0.0626629255395294</v>
      </c>
      <c r="T287" s="19" t="n">
        <f aca="false">AW286</f>
        <v>0</v>
      </c>
      <c r="U287" s="19" t="n">
        <f aca="false">AX286</f>
        <v>0</v>
      </c>
      <c r="V287" s="19" t="n">
        <f aca="false">AY286</f>
        <v>0</v>
      </c>
      <c r="W287" s="19" t="n">
        <f aca="false">AZ286</f>
        <v>0</v>
      </c>
      <c r="X287" s="19" t="n">
        <f aca="false">BA286</f>
        <v>0</v>
      </c>
      <c r="Y287" s="19" t="n">
        <f aca="false">BB286</f>
        <v>0</v>
      </c>
      <c r="Z287" s="19" t="n">
        <f aca="false">BC286</f>
        <v>2.59399493518704</v>
      </c>
      <c r="AA287" s="19" t="n">
        <f aca="false">MIN(T287,MAX(0,S287-(0)))</f>
        <v>0</v>
      </c>
      <c r="AB287" s="19" t="n">
        <f aca="false">MIN(U287,MAX(0,S287-(T287)))</f>
        <v>0</v>
      </c>
      <c r="AC287" s="19" t="n">
        <f aca="false">MIN(V287,MAX(0,S287-(T287+U287)))</f>
        <v>0</v>
      </c>
      <c r="AD287" s="19" t="n">
        <f aca="false">MIN(W287,MAX(0,S287-(T287+U287+V287)))</f>
        <v>0</v>
      </c>
      <c r="AE287" s="19" t="n">
        <f aca="false">MIN(X287,MAX(0,S287-(T287+U287+V287+W287)))</f>
        <v>0</v>
      </c>
      <c r="AF287" s="19" t="n">
        <f aca="false">MIN(Y287,MAX(0,S287-(T287+U287+V287+W287+X287)))</f>
        <v>0</v>
      </c>
      <c r="AG287" s="19" t="n">
        <f aca="false">MIN(Z287,MAX(0,S287-(T287+U287+V287+W287+X287+Y287)))</f>
        <v>0.0626629255395294</v>
      </c>
      <c r="AH287" s="19" t="n">
        <f aca="false">T287-AA287</f>
        <v>0</v>
      </c>
      <c r="AI287" s="19" t="n">
        <f aca="false">U287-AB287</f>
        <v>0</v>
      </c>
      <c r="AJ287" s="19" t="n">
        <f aca="false">V287-AC287</f>
        <v>0</v>
      </c>
      <c r="AK287" s="19" t="n">
        <f aca="false">W287-AD287</f>
        <v>0</v>
      </c>
      <c r="AL287" s="19" t="n">
        <f aca="false">X287-AE287</f>
        <v>0</v>
      </c>
      <c r="AM287" s="19" t="n">
        <f aca="false">Y287-AF287</f>
        <v>0</v>
      </c>
      <c r="AN287" s="19" t="n">
        <f aca="false">Z287-AG287</f>
        <v>2.53133200964751</v>
      </c>
      <c r="AO287" s="19" t="n">
        <f aca="false">M287-Q287</f>
        <v>0</v>
      </c>
      <c r="AP287" s="19" t="n">
        <f aca="false">MIN(AH287,MAX(0,AO287-(AI287+AJ287+AK287+AL287+AM287+AN287)))</f>
        <v>0</v>
      </c>
      <c r="AQ287" s="19" t="n">
        <f aca="false">MIN(AI287,MAX(0,AO287-(AJ287+AK287+AL287+AM287+AN287)))</f>
        <v>0</v>
      </c>
      <c r="AR287" s="19" t="n">
        <f aca="false">MIN(AJ287,MAX(0,AO287-(AK287+AL287+AM287+AN287)))</f>
        <v>0</v>
      </c>
      <c r="AS287" s="19" t="n">
        <f aca="false">MIN(AK287,MAX(0,AO287-(AL287+AM287+AN287)))</f>
        <v>0</v>
      </c>
      <c r="AT287" s="19" t="n">
        <f aca="false">MIN(AL287,MAX(0,AO287-(AM287+AN287)))</f>
        <v>0</v>
      </c>
      <c r="AU287" s="19" t="n">
        <f aca="false">MIN(AM287,MAX(0,AO287-(AN287)))</f>
        <v>0</v>
      </c>
      <c r="AV287" s="19" t="n">
        <f aca="false">MIN(AN287,MAX(0,AO287-(0)))</f>
        <v>0</v>
      </c>
      <c r="AW287" s="19" t="n">
        <f aca="false">AH287-AP287</f>
        <v>0</v>
      </c>
      <c r="AX287" s="19" t="n">
        <f aca="false">AI287-AQ287</f>
        <v>0</v>
      </c>
      <c r="AY287" s="19" t="n">
        <f aca="false">AJ287-AR287</f>
        <v>0</v>
      </c>
      <c r="AZ287" s="19" t="n">
        <f aca="false">AK287-AS287</f>
        <v>0</v>
      </c>
      <c r="BA287" s="19" t="n">
        <f aca="false">AL287-AT287</f>
        <v>0</v>
      </c>
      <c r="BB287" s="19" t="n">
        <f aca="false">AM287-AU287</f>
        <v>0</v>
      </c>
      <c r="BC287" s="19" t="n">
        <f aca="false">AN287-AV287</f>
        <v>2.53133200964751</v>
      </c>
    </row>
    <row r="288" customFormat="false" ht="15" hidden="false" customHeight="false" outlineLevel="0" collapsed="false">
      <c r="B288" s="18" t="n">
        <v>284</v>
      </c>
      <c r="C288" s="18" t="n">
        <f aca="false">RM_TERM-B288+1</f>
        <v>77</v>
      </c>
      <c r="D288" s="19" t="n">
        <f aca="false">K287</f>
        <v>2.53133200964736</v>
      </c>
      <c r="E288" s="19" t="n">
        <f aca="false">D288*(1-(1-RM_CDR)^(1/12))</f>
        <v>0.00211917384689399</v>
      </c>
      <c r="F288" s="19" t="n">
        <f aca="false">D288-E288</f>
        <v>2.52921283580046</v>
      </c>
      <c r="G288" s="19" t="n">
        <f aca="false">IF(F288&gt;0,F288*(RM_WAC/12)/(1-(1+RM_WAC/12)^(-C288)),0)</f>
        <v>0.0413594768619143</v>
      </c>
      <c r="H288" s="19" t="n">
        <f aca="false">F288*RM_WAC/12</f>
        <v>0.0155968124874362</v>
      </c>
      <c r="I288" s="19" t="n">
        <f aca="false">G288-H288+IF(C288&lt;=1,(F288-(G288-H288)-J288),0)</f>
        <v>0.0257626643744781</v>
      </c>
      <c r="J288" s="19" t="n">
        <f aca="false">(F288-(G288-H288))*(1-(1-RM_CPR)^(1/12))</f>
        <v>0.0336762790528765</v>
      </c>
      <c r="K288" s="19" t="n">
        <f aca="false">IF(C288&lt;=1,0,(F288-(G288-H288)-J288))</f>
        <v>2.46977389237311</v>
      </c>
      <c r="L288" s="19" t="n">
        <f aca="false">E288*(1-RM_SEV)</f>
        <v>0.00148342169282579</v>
      </c>
      <c r="M288" s="19" t="n">
        <f aca="false">E288-L288</f>
        <v>0.000635752154068197</v>
      </c>
      <c r="N288" s="19" t="n">
        <f aca="false">H288-D288*(RM_SERV+RM_TR)/12</f>
        <v>0.0150483572186793</v>
      </c>
      <c r="O288" s="19" t="n">
        <f aca="false">T288*RM_A1_CP/12+U288*RM_A2_CP/12+V288*RM_A3_CP/12+W288*RM_M1_CP/12+X288*RM_B1_CP/12+Y288*RM_B2_CP/12+Z288*RM_B3_CP/12</f>
        <v>0</v>
      </c>
      <c r="P288" s="19" t="n">
        <f aca="false">MAX(0,N288-O288)</f>
        <v>0.0150483572186793</v>
      </c>
      <c r="Q288" s="19" t="n">
        <f aca="false">MIN(P288,M288)</f>
        <v>0.000635752154068197</v>
      </c>
      <c r="R288" s="19" t="n">
        <f aca="false">P288-Q288</f>
        <v>0.0144126050646111</v>
      </c>
      <c r="S288" s="19" t="n">
        <f aca="false">I288+J288+L288+Q288</f>
        <v>0.0615581172742486</v>
      </c>
      <c r="T288" s="19" t="n">
        <f aca="false">AW287</f>
        <v>0</v>
      </c>
      <c r="U288" s="19" t="n">
        <f aca="false">AX287</f>
        <v>0</v>
      </c>
      <c r="V288" s="19" t="n">
        <f aca="false">AY287</f>
        <v>0</v>
      </c>
      <c r="W288" s="19" t="n">
        <f aca="false">AZ287</f>
        <v>0</v>
      </c>
      <c r="X288" s="19" t="n">
        <f aca="false">BA287</f>
        <v>0</v>
      </c>
      <c r="Y288" s="19" t="n">
        <f aca="false">BB287</f>
        <v>0</v>
      </c>
      <c r="Z288" s="19" t="n">
        <f aca="false">BC287</f>
        <v>2.53133200964751</v>
      </c>
      <c r="AA288" s="19" t="n">
        <f aca="false">MIN(T288,MAX(0,S288-(0)))</f>
        <v>0</v>
      </c>
      <c r="AB288" s="19" t="n">
        <f aca="false">MIN(U288,MAX(0,S288-(T288)))</f>
        <v>0</v>
      </c>
      <c r="AC288" s="19" t="n">
        <f aca="false">MIN(V288,MAX(0,S288-(T288+U288)))</f>
        <v>0</v>
      </c>
      <c r="AD288" s="19" t="n">
        <f aca="false">MIN(W288,MAX(0,S288-(T288+U288+V288)))</f>
        <v>0</v>
      </c>
      <c r="AE288" s="19" t="n">
        <f aca="false">MIN(X288,MAX(0,S288-(T288+U288+V288+W288)))</f>
        <v>0</v>
      </c>
      <c r="AF288" s="19" t="n">
        <f aca="false">MIN(Y288,MAX(0,S288-(T288+U288+V288+W288+X288)))</f>
        <v>0</v>
      </c>
      <c r="AG288" s="19" t="n">
        <f aca="false">MIN(Z288,MAX(0,S288-(T288+U288+V288+W288+X288+Y288)))</f>
        <v>0.0615581172742486</v>
      </c>
      <c r="AH288" s="19" t="n">
        <f aca="false">T288-AA288</f>
        <v>0</v>
      </c>
      <c r="AI288" s="19" t="n">
        <f aca="false">U288-AB288</f>
        <v>0</v>
      </c>
      <c r="AJ288" s="19" t="n">
        <f aca="false">V288-AC288</f>
        <v>0</v>
      </c>
      <c r="AK288" s="19" t="n">
        <f aca="false">W288-AD288</f>
        <v>0</v>
      </c>
      <c r="AL288" s="19" t="n">
        <f aca="false">X288-AE288</f>
        <v>0</v>
      </c>
      <c r="AM288" s="19" t="n">
        <f aca="false">Y288-AF288</f>
        <v>0</v>
      </c>
      <c r="AN288" s="19" t="n">
        <f aca="false">Z288-AG288</f>
        <v>2.46977389237326</v>
      </c>
      <c r="AO288" s="19" t="n">
        <f aca="false">M288-Q288</f>
        <v>0</v>
      </c>
      <c r="AP288" s="19" t="n">
        <f aca="false">MIN(AH288,MAX(0,AO288-(AI288+AJ288+AK288+AL288+AM288+AN288)))</f>
        <v>0</v>
      </c>
      <c r="AQ288" s="19" t="n">
        <f aca="false">MIN(AI288,MAX(0,AO288-(AJ288+AK288+AL288+AM288+AN288)))</f>
        <v>0</v>
      </c>
      <c r="AR288" s="19" t="n">
        <f aca="false">MIN(AJ288,MAX(0,AO288-(AK288+AL288+AM288+AN288)))</f>
        <v>0</v>
      </c>
      <c r="AS288" s="19" t="n">
        <f aca="false">MIN(AK288,MAX(0,AO288-(AL288+AM288+AN288)))</f>
        <v>0</v>
      </c>
      <c r="AT288" s="19" t="n">
        <f aca="false">MIN(AL288,MAX(0,AO288-(AM288+AN288)))</f>
        <v>0</v>
      </c>
      <c r="AU288" s="19" t="n">
        <f aca="false">MIN(AM288,MAX(0,AO288-(AN288)))</f>
        <v>0</v>
      </c>
      <c r="AV288" s="19" t="n">
        <f aca="false">MIN(AN288,MAX(0,AO288-(0)))</f>
        <v>0</v>
      </c>
      <c r="AW288" s="19" t="n">
        <f aca="false">AH288-AP288</f>
        <v>0</v>
      </c>
      <c r="AX288" s="19" t="n">
        <f aca="false">AI288-AQ288</f>
        <v>0</v>
      </c>
      <c r="AY288" s="19" t="n">
        <f aca="false">AJ288-AR288</f>
        <v>0</v>
      </c>
      <c r="AZ288" s="19" t="n">
        <f aca="false">AK288-AS288</f>
        <v>0</v>
      </c>
      <c r="BA288" s="19" t="n">
        <f aca="false">AL288-AT288</f>
        <v>0</v>
      </c>
      <c r="BB288" s="19" t="n">
        <f aca="false">AM288-AU288</f>
        <v>0</v>
      </c>
      <c r="BC288" s="19" t="n">
        <f aca="false">AN288-AV288</f>
        <v>2.46977389237326</v>
      </c>
    </row>
    <row r="289" customFormat="false" ht="15" hidden="false" customHeight="false" outlineLevel="0" collapsed="false">
      <c r="B289" s="18" t="n">
        <v>285</v>
      </c>
      <c r="C289" s="18" t="n">
        <f aca="false">RM_TERM-B289+1</f>
        <v>76</v>
      </c>
      <c r="D289" s="19" t="n">
        <f aca="false">K288</f>
        <v>2.46977389237311</v>
      </c>
      <c r="E289" s="19" t="n">
        <f aca="false">D289*(1-(1-RM_CDR)^(1/12))</f>
        <v>0.0020676387848419</v>
      </c>
      <c r="F289" s="19" t="n">
        <f aca="false">D289-E289</f>
        <v>2.46770625358827</v>
      </c>
      <c r="G289" s="19" t="n">
        <f aca="false">IF(F289&gt;0,F289*(RM_WAC/12)/(1-(1+RM_WAC/12)^(-C289)),0)</f>
        <v>0.0407689519297079</v>
      </c>
      <c r="H289" s="19" t="n">
        <f aca="false">F289*RM_WAC/12</f>
        <v>0.0152175218971277</v>
      </c>
      <c r="I289" s="19" t="n">
        <f aca="false">G289-H289+IF(C289&lt;=1,(F289-(G289-H289)-J289),0)</f>
        <v>0.0255514300325803</v>
      </c>
      <c r="J289" s="19" t="n">
        <f aca="false">(F289-(G289-H289))*(1-(1-RM_CPR)^(1/12))</f>
        <v>0.0328517372812512</v>
      </c>
      <c r="K289" s="19" t="n">
        <f aca="false">IF(C289&lt;=1,0,(F289-(G289-H289)-J289))</f>
        <v>2.40930308627444</v>
      </c>
      <c r="L289" s="19" t="n">
        <f aca="false">E289*(1-RM_SEV)</f>
        <v>0.00144734714938933</v>
      </c>
      <c r="M289" s="19" t="n">
        <f aca="false">E289-L289</f>
        <v>0.000620291635452569</v>
      </c>
      <c r="N289" s="19" t="n">
        <f aca="false">H289-D289*(RM_SERV+RM_TR)/12</f>
        <v>0.0146824042204468</v>
      </c>
      <c r="O289" s="19" t="n">
        <f aca="false">T289*RM_A1_CP/12+U289*RM_A2_CP/12+V289*RM_A3_CP/12+W289*RM_M1_CP/12+X289*RM_B1_CP/12+Y289*RM_B2_CP/12+Z289*RM_B3_CP/12</f>
        <v>0</v>
      </c>
      <c r="P289" s="19" t="n">
        <f aca="false">MAX(0,N289-O289)</f>
        <v>0.0146824042204468</v>
      </c>
      <c r="Q289" s="19" t="n">
        <f aca="false">MIN(P289,M289)</f>
        <v>0.000620291635452569</v>
      </c>
      <c r="R289" s="19" t="n">
        <f aca="false">P289-Q289</f>
        <v>0.0140621125849942</v>
      </c>
      <c r="S289" s="19" t="n">
        <f aca="false">I289+J289+L289+Q289</f>
        <v>0.0604708060986734</v>
      </c>
      <c r="T289" s="19" t="n">
        <f aca="false">AW288</f>
        <v>0</v>
      </c>
      <c r="U289" s="19" t="n">
        <f aca="false">AX288</f>
        <v>0</v>
      </c>
      <c r="V289" s="19" t="n">
        <f aca="false">AY288</f>
        <v>0</v>
      </c>
      <c r="W289" s="19" t="n">
        <f aca="false">AZ288</f>
        <v>0</v>
      </c>
      <c r="X289" s="19" t="n">
        <f aca="false">BA288</f>
        <v>0</v>
      </c>
      <c r="Y289" s="19" t="n">
        <f aca="false">BB288</f>
        <v>0</v>
      </c>
      <c r="Z289" s="19" t="n">
        <f aca="false">BC288</f>
        <v>2.46977389237326</v>
      </c>
      <c r="AA289" s="19" t="n">
        <f aca="false">MIN(T289,MAX(0,S289-(0)))</f>
        <v>0</v>
      </c>
      <c r="AB289" s="19" t="n">
        <f aca="false">MIN(U289,MAX(0,S289-(T289)))</f>
        <v>0</v>
      </c>
      <c r="AC289" s="19" t="n">
        <f aca="false">MIN(V289,MAX(0,S289-(T289+U289)))</f>
        <v>0</v>
      </c>
      <c r="AD289" s="19" t="n">
        <f aca="false">MIN(W289,MAX(0,S289-(T289+U289+V289)))</f>
        <v>0</v>
      </c>
      <c r="AE289" s="19" t="n">
        <f aca="false">MIN(X289,MAX(0,S289-(T289+U289+V289+W289)))</f>
        <v>0</v>
      </c>
      <c r="AF289" s="19" t="n">
        <f aca="false">MIN(Y289,MAX(0,S289-(T289+U289+V289+W289+X289)))</f>
        <v>0</v>
      </c>
      <c r="AG289" s="19" t="n">
        <f aca="false">MIN(Z289,MAX(0,S289-(T289+U289+V289+W289+X289+Y289)))</f>
        <v>0.0604708060986734</v>
      </c>
      <c r="AH289" s="19" t="n">
        <f aca="false">T289-AA289</f>
        <v>0</v>
      </c>
      <c r="AI289" s="19" t="n">
        <f aca="false">U289-AB289</f>
        <v>0</v>
      </c>
      <c r="AJ289" s="19" t="n">
        <f aca="false">V289-AC289</f>
        <v>0</v>
      </c>
      <c r="AK289" s="19" t="n">
        <f aca="false">W289-AD289</f>
        <v>0</v>
      </c>
      <c r="AL289" s="19" t="n">
        <f aca="false">X289-AE289</f>
        <v>0</v>
      </c>
      <c r="AM289" s="19" t="n">
        <f aca="false">Y289-AF289</f>
        <v>0</v>
      </c>
      <c r="AN289" s="19" t="n">
        <f aca="false">Z289-AG289</f>
        <v>2.40930308627458</v>
      </c>
      <c r="AO289" s="19" t="n">
        <f aca="false">M289-Q289</f>
        <v>0</v>
      </c>
      <c r="AP289" s="19" t="n">
        <f aca="false">MIN(AH289,MAX(0,AO289-(AI289+AJ289+AK289+AL289+AM289+AN289)))</f>
        <v>0</v>
      </c>
      <c r="AQ289" s="19" t="n">
        <f aca="false">MIN(AI289,MAX(0,AO289-(AJ289+AK289+AL289+AM289+AN289)))</f>
        <v>0</v>
      </c>
      <c r="AR289" s="19" t="n">
        <f aca="false">MIN(AJ289,MAX(0,AO289-(AK289+AL289+AM289+AN289)))</f>
        <v>0</v>
      </c>
      <c r="AS289" s="19" t="n">
        <f aca="false">MIN(AK289,MAX(0,AO289-(AL289+AM289+AN289)))</f>
        <v>0</v>
      </c>
      <c r="AT289" s="19" t="n">
        <f aca="false">MIN(AL289,MAX(0,AO289-(AM289+AN289)))</f>
        <v>0</v>
      </c>
      <c r="AU289" s="19" t="n">
        <f aca="false">MIN(AM289,MAX(0,AO289-(AN289)))</f>
        <v>0</v>
      </c>
      <c r="AV289" s="19" t="n">
        <f aca="false">MIN(AN289,MAX(0,AO289-(0)))</f>
        <v>0</v>
      </c>
      <c r="AW289" s="19" t="n">
        <f aca="false">AH289-AP289</f>
        <v>0</v>
      </c>
      <c r="AX289" s="19" t="n">
        <f aca="false">AI289-AQ289</f>
        <v>0</v>
      </c>
      <c r="AY289" s="19" t="n">
        <f aca="false">AJ289-AR289</f>
        <v>0</v>
      </c>
      <c r="AZ289" s="19" t="n">
        <f aca="false">AK289-AS289</f>
        <v>0</v>
      </c>
      <c r="BA289" s="19" t="n">
        <f aca="false">AL289-AT289</f>
        <v>0</v>
      </c>
      <c r="BB289" s="19" t="n">
        <f aca="false">AM289-AU289</f>
        <v>0</v>
      </c>
      <c r="BC289" s="19" t="n">
        <f aca="false">AN289-AV289</f>
        <v>2.40930308627458</v>
      </c>
    </row>
    <row r="290" customFormat="false" ht="15" hidden="false" customHeight="false" outlineLevel="0" collapsed="false">
      <c r="B290" s="18" t="n">
        <v>286</v>
      </c>
      <c r="C290" s="18" t="n">
        <f aca="false">RM_TERM-B290+1</f>
        <v>75</v>
      </c>
      <c r="D290" s="19" t="n">
        <f aca="false">K289</f>
        <v>2.40930308627444</v>
      </c>
      <c r="E290" s="19" t="n">
        <f aca="false">D290*(1-(1-RM_CDR)^(1/12))</f>
        <v>0.00201701399508832</v>
      </c>
      <c r="F290" s="19" t="n">
        <f aca="false">D290-E290</f>
        <v>2.40728607227935</v>
      </c>
      <c r="G290" s="19" t="n">
        <f aca="false">IF(F290&gt;0,F290*(RM_WAC/12)/(1-(1+RM_WAC/12)^(-C290)),0)</f>
        <v>0.0401868584314078</v>
      </c>
      <c r="H290" s="19" t="n">
        <f aca="false">F290*RM_WAC/12</f>
        <v>0.014844930779056</v>
      </c>
      <c r="I290" s="19" t="n">
        <f aca="false">G290-H290+IF(C290&lt;=1,(F290-(G290-H290)-J290),0)</f>
        <v>0.0253419276523518</v>
      </c>
      <c r="J290" s="19" t="n">
        <f aca="false">(F290-(G290-H290))*(1-(1-RM_CPR)^(1/12))</f>
        <v>0.0320417864187538</v>
      </c>
      <c r="K290" s="19" t="n">
        <f aca="false">IF(C290&lt;=1,0,(F290-(G290-H290)-J290))</f>
        <v>2.34990235820824</v>
      </c>
      <c r="L290" s="19" t="n">
        <f aca="false">E290*(1-RM_SEV)</f>
        <v>0.00141190979656182</v>
      </c>
      <c r="M290" s="19" t="n">
        <f aca="false">E290-L290</f>
        <v>0.000605104198526495</v>
      </c>
      <c r="N290" s="19" t="n">
        <f aca="false">H290-D290*(RM_SERV+RM_TR)/12</f>
        <v>0.0143229151103632</v>
      </c>
      <c r="O290" s="19" t="n">
        <f aca="false">T290*RM_A1_CP/12+U290*RM_A2_CP/12+V290*RM_A3_CP/12+W290*RM_M1_CP/12+X290*RM_B1_CP/12+Y290*RM_B2_CP/12+Z290*RM_B3_CP/12</f>
        <v>0</v>
      </c>
      <c r="P290" s="19" t="n">
        <f aca="false">MAX(0,N290-O290)</f>
        <v>0.0143229151103632</v>
      </c>
      <c r="Q290" s="19" t="n">
        <f aca="false">MIN(P290,M290)</f>
        <v>0.000605104198526495</v>
      </c>
      <c r="R290" s="19" t="n">
        <f aca="false">P290-Q290</f>
        <v>0.0137178109118367</v>
      </c>
      <c r="S290" s="19" t="n">
        <f aca="false">I290+J290+L290+Q290</f>
        <v>0.0594007280661939</v>
      </c>
      <c r="T290" s="19" t="n">
        <f aca="false">AW289</f>
        <v>0</v>
      </c>
      <c r="U290" s="19" t="n">
        <f aca="false">AX289</f>
        <v>0</v>
      </c>
      <c r="V290" s="19" t="n">
        <f aca="false">AY289</f>
        <v>0</v>
      </c>
      <c r="W290" s="19" t="n">
        <f aca="false">AZ289</f>
        <v>0</v>
      </c>
      <c r="X290" s="19" t="n">
        <f aca="false">BA289</f>
        <v>0</v>
      </c>
      <c r="Y290" s="19" t="n">
        <f aca="false">BB289</f>
        <v>0</v>
      </c>
      <c r="Z290" s="19" t="n">
        <f aca="false">BC289</f>
        <v>2.40930308627458</v>
      </c>
      <c r="AA290" s="19" t="n">
        <f aca="false">MIN(T290,MAX(0,S290-(0)))</f>
        <v>0</v>
      </c>
      <c r="AB290" s="19" t="n">
        <f aca="false">MIN(U290,MAX(0,S290-(T290)))</f>
        <v>0</v>
      </c>
      <c r="AC290" s="19" t="n">
        <f aca="false">MIN(V290,MAX(0,S290-(T290+U290)))</f>
        <v>0</v>
      </c>
      <c r="AD290" s="19" t="n">
        <f aca="false">MIN(W290,MAX(0,S290-(T290+U290+V290)))</f>
        <v>0</v>
      </c>
      <c r="AE290" s="19" t="n">
        <f aca="false">MIN(X290,MAX(0,S290-(T290+U290+V290+W290)))</f>
        <v>0</v>
      </c>
      <c r="AF290" s="19" t="n">
        <f aca="false">MIN(Y290,MAX(0,S290-(T290+U290+V290+W290+X290)))</f>
        <v>0</v>
      </c>
      <c r="AG290" s="19" t="n">
        <f aca="false">MIN(Z290,MAX(0,S290-(T290+U290+V290+W290+X290+Y290)))</f>
        <v>0.0594007280661939</v>
      </c>
      <c r="AH290" s="19" t="n">
        <f aca="false">T290-AA290</f>
        <v>0</v>
      </c>
      <c r="AI290" s="19" t="n">
        <f aca="false">U290-AB290</f>
        <v>0</v>
      </c>
      <c r="AJ290" s="19" t="n">
        <f aca="false">V290-AC290</f>
        <v>0</v>
      </c>
      <c r="AK290" s="19" t="n">
        <f aca="false">W290-AD290</f>
        <v>0</v>
      </c>
      <c r="AL290" s="19" t="n">
        <f aca="false">X290-AE290</f>
        <v>0</v>
      </c>
      <c r="AM290" s="19" t="n">
        <f aca="false">Y290-AF290</f>
        <v>0</v>
      </c>
      <c r="AN290" s="19" t="n">
        <f aca="false">Z290-AG290</f>
        <v>2.34990235820839</v>
      </c>
      <c r="AO290" s="19" t="n">
        <f aca="false">M290-Q290</f>
        <v>0</v>
      </c>
      <c r="AP290" s="19" t="n">
        <f aca="false">MIN(AH290,MAX(0,AO290-(AI290+AJ290+AK290+AL290+AM290+AN290)))</f>
        <v>0</v>
      </c>
      <c r="AQ290" s="19" t="n">
        <f aca="false">MIN(AI290,MAX(0,AO290-(AJ290+AK290+AL290+AM290+AN290)))</f>
        <v>0</v>
      </c>
      <c r="AR290" s="19" t="n">
        <f aca="false">MIN(AJ290,MAX(0,AO290-(AK290+AL290+AM290+AN290)))</f>
        <v>0</v>
      </c>
      <c r="AS290" s="19" t="n">
        <f aca="false">MIN(AK290,MAX(0,AO290-(AL290+AM290+AN290)))</f>
        <v>0</v>
      </c>
      <c r="AT290" s="19" t="n">
        <f aca="false">MIN(AL290,MAX(0,AO290-(AM290+AN290)))</f>
        <v>0</v>
      </c>
      <c r="AU290" s="19" t="n">
        <f aca="false">MIN(AM290,MAX(0,AO290-(AN290)))</f>
        <v>0</v>
      </c>
      <c r="AV290" s="19" t="n">
        <f aca="false">MIN(AN290,MAX(0,AO290-(0)))</f>
        <v>0</v>
      </c>
      <c r="AW290" s="19" t="n">
        <f aca="false">AH290-AP290</f>
        <v>0</v>
      </c>
      <c r="AX290" s="19" t="n">
        <f aca="false">AI290-AQ290</f>
        <v>0</v>
      </c>
      <c r="AY290" s="19" t="n">
        <f aca="false">AJ290-AR290</f>
        <v>0</v>
      </c>
      <c r="AZ290" s="19" t="n">
        <f aca="false">AK290-AS290</f>
        <v>0</v>
      </c>
      <c r="BA290" s="19" t="n">
        <f aca="false">AL290-AT290</f>
        <v>0</v>
      </c>
      <c r="BB290" s="19" t="n">
        <f aca="false">AM290-AU290</f>
        <v>0</v>
      </c>
      <c r="BC290" s="19" t="n">
        <f aca="false">AN290-AV290</f>
        <v>2.34990235820839</v>
      </c>
    </row>
    <row r="291" customFormat="false" ht="15" hidden="false" customHeight="false" outlineLevel="0" collapsed="false">
      <c r="B291" s="18" t="n">
        <v>287</v>
      </c>
      <c r="C291" s="18" t="n">
        <f aca="false">RM_TERM-B291+1</f>
        <v>74</v>
      </c>
      <c r="D291" s="19" t="n">
        <f aca="false">K290</f>
        <v>2.34990235820824</v>
      </c>
      <c r="E291" s="19" t="n">
        <f aca="false">D291*(1-(1-RM_CDR)^(1/12))</f>
        <v>0.00196728505043602</v>
      </c>
      <c r="F291" s="19" t="n">
        <f aca="false">D291-E291</f>
        <v>2.34793507315781</v>
      </c>
      <c r="G291" s="19" t="n">
        <f aca="false">IF(F291&gt;0,F291*(RM_WAC/12)/(1-(1+RM_WAC/12)^(-C291)),0)</f>
        <v>0.0396130759841582</v>
      </c>
      <c r="H291" s="19" t="n">
        <f aca="false">F291*RM_WAC/12</f>
        <v>0.0144789329511398</v>
      </c>
      <c r="I291" s="19" t="n">
        <f aca="false">G291-H291+IF(C291&lt;=1,(F291-(G291-H291)-J291),0)</f>
        <v>0.0251341430330184</v>
      </c>
      <c r="J291" s="19" t="n">
        <f aca="false">(F291-(G291-H291))*(1-(1-RM_CPR)^(1/12))</f>
        <v>0.0312461950311585</v>
      </c>
      <c r="K291" s="19" t="n">
        <f aca="false">IF(C291&lt;=1,0,(F291-(G291-H291)-J291))</f>
        <v>2.29155473509363</v>
      </c>
      <c r="L291" s="19" t="n">
        <f aca="false">E291*(1-RM_SEV)</f>
        <v>0.00137709953530521</v>
      </c>
      <c r="M291" s="19" t="n">
        <f aca="false">E291-L291</f>
        <v>0.000590185515130806</v>
      </c>
      <c r="N291" s="19" t="n">
        <f aca="false">H291-D291*(RM_SERV+RM_TR)/12</f>
        <v>0.0139697874401947</v>
      </c>
      <c r="O291" s="19" t="n">
        <f aca="false">T291*RM_A1_CP/12+U291*RM_A2_CP/12+V291*RM_A3_CP/12+W291*RM_M1_CP/12+X291*RM_B1_CP/12+Y291*RM_B2_CP/12+Z291*RM_B3_CP/12</f>
        <v>0</v>
      </c>
      <c r="P291" s="19" t="n">
        <f aca="false">MAX(0,N291-O291)</f>
        <v>0.0139697874401947</v>
      </c>
      <c r="Q291" s="19" t="n">
        <f aca="false">MIN(P291,M291)</f>
        <v>0.000590185515130806</v>
      </c>
      <c r="R291" s="19" t="n">
        <f aca="false">P291-Q291</f>
        <v>0.0133796019250639</v>
      </c>
      <c r="S291" s="19" t="n">
        <f aca="false">I291+J291+L291+Q291</f>
        <v>0.0583476231146129</v>
      </c>
      <c r="T291" s="19" t="n">
        <f aca="false">AW290</f>
        <v>0</v>
      </c>
      <c r="U291" s="19" t="n">
        <f aca="false">AX290</f>
        <v>0</v>
      </c>
      <c r="V291" s="19" t="n">
        <f aca="false">AY290</f>
        <v>0</v>
      </c>
      <c r="W291" s="19" t="n">
        <f aca="false">AZ290</f>
        <v>0</v>
      </c>
      <c r="X291" s="19" t="n">
        <f aca="false">BA290</f>
        <v>0</v>
      </c>
      <c r="Y291" s="19" t="n">
        <f aca="false">BB290</f>
        <v>0</v>
      </c>
      <c r="Z291" s="19" t="n">
        <f aca="false">BC290</f>
        <v>2.34990235820839</v>
      </c>
      <c r="AA291" s="19" t="n">
        <f aca="false">MIN(T291,MAX(0,S291-(0)))</f>
        <v>0</v>
      </c>
      <c r="AB291" s="19" t="n">
        <f aca="false">MIN(U291,MAX(0,S291-(T291)))</f>
        <v>0</v>
      </c>
      <c r="AC291" s="19" t="n">
        <f aca="false">MIN(V291,MAX(0,S291-(T291+U291)))</f>
        <v>0</v>
      </c>
      <c r="AD291" s="19" t="n">
        <f aca="false">MIN(W291,MAX(0,S291-(T291+U291+V291)))</f>
        <v>0</v>
      </c>
      <c r="AE291" s="19" t="n">
        <f aca="false">MIN(X291,MAX(0,S291-(T291+U291+V291+W291)))</f>
        <v>0</v>
      </c>
      <c r="AF291" s="19" t="n">
        <f aca="false">MIN(Y291,MAX(0,S291-(T291+U291+V291+W291+X291)))</f>
        <v>0</v>
      </c>
      <c r="AG291" s="19" t="n">
        <f aca="false">MIN(Z291,MAX(0,S291-(T291+U291+V291+W291+X291+Y291)))</f>
        <v>0.0583476231146129</v>
      </c>
      <c r="AH291" s="19" t="n">
        <f aca="false">T291-AA291</f>
        <v>0</v>
      </c>
      <c r="AI291" s="19" t="n">
        <f aca="false">U291-AB291</f>
        <v>0</v>
      </c>
      <c r="AJ291" s="19" t="n">
        <f aca="false">V291-AC291</f>
        <v>0</v>
      </c>
      <c r="AK291" s="19" t="n">
        <f aca="false">W291-AD291</f>
        <v>0</v>
      </c>
      <c r="AL291" s="19" t="n">
        <f aca="false">X291-AE291</f>
        <v>0</v>
      </c>
      <c r="AM291" s="19" t="n">
        <f aca="false">Y291-AF291</f>
        <v>0</v>
      </c>
      <c r="AN291" s="19" t="n">
        <f aca="false">Z291-AG291</f>
        <v>2.29155473509378</v>
      </c>
      <c r="AO291" s="19" t="n">
        <f aca="false">M291-Q291</f>
        <v>0</v>
      </c>
      <c r="AP291" s="19" t="n">
        <f aca="false">MIN(AH291,MAX(0,AO291-(AI291+AJ291+AK291+AL291+AM291+AN291)))</f>
        <v>0</v>
      </c>
      <c r="AQ291" s="19" t="n">
        <f aca="false">MIN(AI291,MAX(0,AO291-(AJ291+AK291+AL291+AM291+AN291)))</f>
        <v>0</v>
      </c>
      <c r="AR291" s="19" t="n">
        <f aca="false">MIN(AJ291,MAX(0,AO291-(AK291+AL291+AM291+AN291)))</f>
        <v>0</v>
      </c>
      <c r="AS291" s="19" t="n">
        <f aca="false">MIN(AK291,MAX(0,AO291-(AL291+AM291+AN291)))</f>
        <v>0</v>
      </c>
      <c r="AT291" s="19" t="n">
        <f aca="false">MIN(AL291,MAX(0,AO291-(AM291+AN291)))</f>
        <v>0</v>
      </c>
      <c r="AU291" s="19" t="n">
        <f aca="false">MIN(AM291,MAX(0,AO291-(AN291)))</f>
        <v>0</v>
      </c>
      <c r="AV291" s="19" t="n">
        <f aca="false">MIN(AN291,MAX(0,AO291-(0)))</f>
        <v>0</v>
      </c>
      <c r="AW291" s="19" t="n">
        <f aca="false">AH291-AP291</f>
        <v>0</v>
      </c>
      <c r="AX291" s="19" t="n">
        <f aca="false">AI291-AQ291</f>
        <v>0</v>
      </c>
      <c r="AY291" s="19" t="n">
        <f aca="false">AJ291-AR291</f>
        <v>0</v>
      </c>
      <c r="AZ291" s="19" t="n">
        <f aca="false">AK291-AS291</f>
        <v>0</v>
      </c>
      <c r="BA291" s="19" t="n">
        <f aca="false">AL291-AT291</f>
        <v>0</v>
      </c>
      <c r="BB291" s="19" t="n">
        <f aca="false">AM291-AU291</f>
        <v>0</v>
      </c>
      <c r="BC291" s="19" t="n">
        <f aca="false">AN291-AV291</f>
        <v>2.29155473509378</v>
      </c>
    </row>
    <row r="292" customFormat="false" ht="15" hidden="false" customHeight="false" outlineLevel="0" collapsed="false">
      <c r="B292" s="18" t="n">
        <v>288</v>
      </c>
      <c r="C292" s="18" t="n">
        <f aca="false">RM_TERM-B292+1</f>
        <v>73</v>
      </c>
      <c r="D292" s="19" t="n">
        <f aca="false">K291</f>
        <v>2.29155473509363</v>
      </c>
      <c r="E292" s="19" t="n">
        <f aca="false">D292*(1-(1-RM_CDR)^(1/12))</f>
        <v>0.00191843774140597</v>
      </c>
      <c r="F292" s="19" t="n">
        <f aca="false">D292-E292</f>
        <v>2.28963629735222</v>
      </c>
      <c r="G292" s="19" t="n">
        <f aca="false">IF(F292&gt;0,F292*(RM_WAC/12)/(1-(1+RM_WAC/12)^(-C292)),0)</f>
        <v>0.0390474859239132</v>
      </c>
      <c r="H292" s="19" t="n">
        <f aca="false">F292*RM_WAC/12</f>
        <v>0.014119423833672</v>
      </c>
      <c r="I292" s="19" t="n">
        <f aca="false">G292-H292+IF(C292&lt;=1,(F292-(G292-H292)-J292),0)</f>
        <v>0.0249280620902412</v>
      </c>
      <c r="J292" s="19" t="n">
        <f aca="false">(F292-(G292-H292))*(1-(1-RM_CPR)^(1/12))</f>
        <v>0.0304647351780873</v>
      </c>
      <c r="K292" s="19" t="n">
        <f aca="false">IF(C292&lt;=1,0,(F292-(G292-H292)-J292))</f>
        <v>2.2342435000839</v>
      </c>
      <c r="L292" s="19" t="n">
        <f aca="false">E292*(1-RM_SEV)</f>
        <v>0.00134290641898418</v>
      </c>
      <c r="M292" s="19" t="n">
        <f aca="false">E292-L292</f>
        <v>0.00057553132242179</v>
      </c>
      <c r="N292" s="19" t="n">
        <f aca="false">H292-D292*(RM_SERV+RM_TR)/12</f>
        <v>0.0136229203077351</v>
      </c>
      <c r="O292" s="19" t="n">
        <f aca="false">T292*RM_A1_CP/12+U292*RM_A2_CP/12+V292*RM_A3_CP/12+W292*RM_M1_CP/12+X292*RM_B1_CP/12+Y292*RM_B2_CP/12+Z292*RM_B3_CP/12</f>
        <v>0</v>
      </c>
      <c r="P292" s="19" t="n">
        <f aca="false">MAX(0,N292-O292)</f>
        <v>0.0136229203077351</v>
      </c>
      <c r="Q292" s="19" t="n">
        <f aca="false">MIN(P292,M292)</f>
        <v>0.00057553132242179</v>
      </c>
      <c r="R292" s="19" t="n">
        <f aca="false">P292-Q292</f>
        <v>0.0130473889853133</v>
      </c>
      <c r="S292" s="19" t="n">
        <f aca="false">I292+J292+L292+Q292</f>
        <v>0.0573112350097345</v>
      </c>
      <c r="T292" s="19" t="n">
        <f aca="false">AW291</f>
        <v>0</v>
      </c>
      <c r="U292" s="19" t="n">
        <f aca="false">AX291</f>
        <v>0</v>
      </c>
      <c r="V292" s="19" t="n">
        <f aca="false">AY291</f>
        <v>0</v>
      </c>
      <c r="W292" s="19" t="n">
        <f aca="false">AZ291</f>
        <v>0</v>
      </c>
      <c r="X292" s="19" t="n">
        <f aca="false">BA291</f>
        <v>0</v>
      </c>
      <c r="Y292" s="19" t="n">
        <f aca="false">BB291</f>
        <v>0</v>
      </c>
      <c r="Z292" s="19" t="n">
        <f aca="false">BC291</f>
        <v>2.29155473509378</v>
      </c>
      <c r="AA292" s="19" t="n">
        <f aca="false">MIN(T292,MAX(0,S292-(0)))</f>
        <v>0</v>
      </c>
      <c r="AB292" s="19" t="n">
        <f aca="false">MIN(U292,MAX(0,S292-(T292)))</f>
        <v>0</v>
      </c>
      <c r="AC292" s="19" t="n">
        <f aca="false">MIN(V292,MAX(0,S292-(T292+U292)))</f>
        <v>0</v>
      </c>
      <c r="AD292" s="19" t="n">
        <f aca="false">MIN(W292,MAX(0,S292-(T292+U292+V292)))</f>
        <v>0</v>
      </c>
      <c r="AE292" s="19" t="n">
        <f aca="false">MIN(X292,MAX(0,S292-(T292+U292+V292+W292)))</f>
        <v>0</v>
      </c>
      <c r="AF292" s="19" t="n">
        <f aca="false">MIN(Y292,MAX(0,S292-(T292+U292+V292+W292+X292)))</f>
        <v>0</v>
      </c>
      <c r="AG292" s="19" t="n">
        <f aca="false">MIN(Z292,MAX(0,S292-(T292+U292+V292+W292+X292+Y292)))</f>
        <v>0.0573112350097345</v>
      </c>
      <c r="AH292" s="19" t="n">
        <f aca="false">T292-AA292</f>
        <v>0</v>
      </c>
      <c r="AI292" s="19" t="n">
        <f aca="false">U292-AB292</f>
        <v>0</v>
      </c>
      <c r="AJ292" s="19" t="n">
        <f aca="false">V292-AC292</f>
        <v>0</v>
      </c>
      <c r="AK292" s="19" t="n">
        <f aca="false">W292-AD292</f>
        <v>0</v>
      </c>
      <c r="AL292" s="19" t="n">
        <f aca="false">X292-AE292</f>
        <v>0</v>
      </c>
      <c r="AM292" s="19" t="n">
        <f aca="false">Y292-AF292</f>
        <v>0</v>
      </c>
      <c r="AN292" s="19" t="n">
        <f aca="false">Z292-AG292</f>
        <v>2.23424350008404</v>
      </c>
      <c r="AO292" s="19" t="n">
        <f aca="false">M292-Q292</f>
        <v>0</v>
      </c>
      <c r="AP292" s="19" t="n">
        <f aca="false">MIN(AH292,MAX(0,AO292-(AI292+AJ292+AK292+AL292+AM292+AN292)))</f>
        <v>0</v>
      </c>
      <c r="AQ292" s="19" t="n">
        <f aca="false">MIN(AI292,MAX(0,AO292-(AJ292+AK292+AL292+AM292+AN292)))</f>
        <v>0</v>
      </c>
      <c r="AR292" s="19" t="n">
        <f aca="false">MIN(AJ292,MAX(0,AO292-(AK292+AL292+AM292+AN292)))</f>
        <v>0</v>
      </c>
      <c r="AS292" s="19" t="n">
        <f aca="false">MIN(AK292,MAX(0,AO292-(AL292+AM292+AN292)))</f>
        <v>0</v>
      </c>
      <c r="AT292" s="19" t="n">
        <f aca="false">MIN(AL292,MAX(0,AO292-(AM292+AN292)))</f>
        <v>0</v>
      </c>
      <c r="AU292" s="19" t="n">
        <f aca="false">MIN(AM292,MAX(0,AO292-(AN292)))</f>
        <v>0</v>
      </c>
      <c r="AV292" s="19" t="n">
        <f aca="false">MIN(AN292,MAX(0,AO292-(0)))</f>
        <v>0</v>
      </c>
      <c r="AW292" s="19" t="n">
        <f aca="false">AH292-AP292</f>
        <v>0</v>
      </c>
      <c r="AX292" s="19" t="n">
        <f aca="false">AI292-AQ292</f>
        <v>0</v>
      </c>
      <c r="AY292" s="19" t="n">
        <f aca="false">AJ292-AR292</f>
        <v>0</v>
      </c>
      <c r="AZ292" s="19" t="n">
        <f aca="false">AK292-AS292</f>
        <v>0</v>
      </c>
      <c r="BA292" s="19" t="n">
        <f aca="false">AL292-AT292</f>
        <v>0</v>
      </c>
      <c r="BB292" s="19" t="n">
        <f aca="false">AM292-AU292</f>
        <v>0</v>
      </c>
      <c r="BC292" s="19" t="n">
        <f aca="false">AN292-AV292</f>
        <v>2.23424350008404</v>
      </c>
    </row>
    <row r="293" customFormat="false" ht="15" hidden="false" customHeight="false" outlineLevel="0" collapsed="false">
      <c r="B293" s="18" t="n">
        <v>289</v>
      </c>
      <c r="C293" s="18" t="n">
        <f aca="false">RM_TERM-B293+1</f>
        <v>72</v>
      </c>
      <c r="D293" s="19" t="n">
        <f aca="false">K292</f>
        <v>2.2342435000839</v>
      </c>
      <c r="E293" s="19" t="n">
        <f aca="false">D293*(1-(1-RM_CDR)^(1/12))</f>
        <v>0.00187045807303258</v>
      </c>
      <c r="F293" s="19" t="n">
        <f aca="false">D293-E293</f>
        <v>2.23237304201086</v>
      </c>
      <c r="G293" s="19" t="n">
        <f aca="false">IF(F293&gt;0,F293*(RM_WAC/12)/(1-(1+RM_WAC/12)^(-C293)),0)</f>
        <v>0.0384899712808961</v>
      </c>
      <c r="H293" s="19" t="n">
        <f aca="false">F293*RM_WAC/12</f>
        <v>0.0137663004257337</v>
      </c>
      <c r="I293" s="19" t="n">
        <f aca="false">G293-H293+IF(C293&lt;=1,(F293-(G293-H293)-J293),0)</f>
        <v>0.0247236708551624</v>
      </c>
      <c r="J293" s="19" t="n">
        <f aca="false">(F293-(G293-H293))*(1-(1-RM_CPR)^(1/12))</f>
        <v>0.0296971823615722</v>
      </c>
      <c r="K293" s="19" t="n">
        <f aca="false">IF(C293&lt;=1,0,(F293-(G293-H293)-J293))</f>
        <v>2.17795218879413</v>
      </c>
      <c r="L293" s="19" t="n">
        <f aca="false">E293*(1-RM_SEV)</f>
        <v>0.0013093206511228</v>
      </c>
      <c r="M293" s="19" t="n">
        <f aca="false">E293-L293</f>
        <v>0.000561137421909773</v>
      </c>
      <c r="N293" s="19" t="n">
        <f aca="false">H293-D293*(RM_SERV+RM_TR)/12</f>
        <v>0.0132822143340488</v>
      </c>
      <c r="O293" s="19" t="n">
        <f aca="false">T293*RM_A1_CP/12+U293*RM_A2_CP/12+V293*RM_A3_CP/12+W293*RM_M1_CP/12+X293*RM_B1_CP/12+Y293*RM_B2_CP/12+Z293*RM_B3_CP/12</f>
        <v>0</v>
      </c>
      <c r="P293" s="19" t="n">
        <f aca="false">MAX(0,N293-O293)</f>
        <v>0.0132822143340488</v>
      </c>
      <c r="Q293" s="19" t="n">
        <f aca="false">MIN(P293,M293)</f>
        <v>0.000561137421909773</v>
      </c>
      <c r="R293" s="19" t="n">
        <f aca="false">P293-Q293</f>
        <v>0.012721076912139</v>
      </c>
      <c r="S293" s="19" t="n">
        <f aca="false">I293+J293+L293+Q293</f>
        <v>0.0562913112897672</v>
      </c>
      <c r="T293" s="19" t="n">
        <f aca="false">AW292</f>
        <v>0</v>
      </c>
      <c r="U293" s="19" t="n">
        <f aca="false">AX292</f>
        <v>0</v>
      </c>
      <c r="V293" s="19" t="n">
        <f aca="false">AY292</f>
        <v>0</v>
      </c>
      <c r="W293" s="19" t="n">
        <f aca="false">AZ292</f>
        <v>0</v>
      </c>
      <c r="X293" s="19" t="n">
        <f aca="false">BA292</f>
        <v>0</v>
      </c>
      <c r="Y293" s="19" t="n">
        <f aca="false">BB292</f>
        <v>0</v>
      </c>
      <c r="Z293" s="19" t="n">
        <f aca="false">BC292</f>
        <v>2.23424350008404</v>
      </c>
      <c r="AA293" s="19" t="n">
        <f aca="false">MIN(T293,MAX(0,S293-(0)))</f>
        <v>0</v>
      </c>
      <c r="AB293" s="19" t="n">
        <f aca="false">MIN(U293,MAX(0,S293-(T293)))</f>
        <v>0</v>
      </c>
      <c r="AC293" s="19" t="n">
        <f aca="false">MIN(V293,MAX(0,S293-(T293+U293)))</f>
        <v>0</v>
      </c>
      <c r="AD293" s="19" t="n">
        <f aca="false">MIN(W293,MAX(0,S293-(T293+U293+V293)))</f>
        <v>0</v>
      </c>
      <c r="AE293" s="19" t="n">
        <f aca="false">MIN(X293,MAX(0,S293-(T293+U293+V293+W293)))</f>
        <v>0</v>
      </c>
      <c r="AF293" s="19" t="n">
        <f aca="false">MIN(Y293,MAX(0,S293-(T293+U293+V293+W293+X293)))</f>
        <v>0</v>
      </c>
      <c r="AG293" s="19" t="n">
        <f aca="false">MIN(Z293,MAX(0,S293-(T293+U293+V293+W293+X293+Y293)))</f>
        <v>0.0562913112897672</v>
      </c>
      <c r="AH293" s="19" t="n">
        <f aca="false">T293-AA293</f>
        <v>0</v>
      </c>
      <c r="AI293" s="19" t="n">
        <f aca="false">U293-AB293</f>
        <v>0</v>
      </c>
      <c r="AJ293" s="19" t="n">
        <f aca="false">V293-AC293</f>
        <v>0</v>
      </c>
      <c r="AK293" s="19" t="n">
        <f aca="false">W293-AD293</f>
        <v>0</v>
      </c>
      <c r="AL293" s="19" t="n">
        <f aca="false">X293-AE293</f>
        <v>0</v>
      </c>
      <c r="AM293" s="19" t="n">
        <f aca="false">Y293-AF293</f>
        <v>0</v>
      </c>
      <c r="AN293" s="19" t="n">
        <f aca="false">Z293-AG293</f>
        <v>2.17795218879428</v>
      </c>
      <c r="AO293" s="19" t="n">
        <f aca="false">M293-Q293</f>
        <v>0</v>
      </c>
      <c r="AP293" s="19" t="n">
        <f aca="false">MIN(AH293,MAX(0,AO293-(AI293+AJ293+AK293+AL293+AM293+AN293)))</f>
        <v>0</v>
      </c>
      <c r="AQ293" s="19" t="n">
        <f aca="false">MIN(AI293,MAX(0,AO293-(AJ293+AK293+AL293+AM293+AN293)))</f>
        <v>0</v>
      </c>
      <c r="AR293" s="19" t="n">
        <f aca="false">MIN(AJ293,MAX(0,AO293-(AK293+AL293+AM293+AN293)))</f>
        <v>0</v>
      </c>
      <c r="AS293" s="19" t="n">
        <f aca="false">MIN(AK293,MAX(0,AO293-(AL293+AM293+AN293)))</f>
        <v>0</v>
      </c>
      <c r="AT293" s="19" t="n">
        <f aca="false">MIN(AL293,MAX(0,AO293-(AM293+AN293)))</f>
        <v>0</v>
      </c>
      <c r="AU293" s="19" t="n">
        <f aca="false">MIN(AM293,MAX(0,AO293-(AN293)))</f>
        <v>0</v>
      </c>
      <c r="AV293" s="19" t="n">
        <f aca="false">MIN(AN293,MAX(0,AO293-(0)))</f>
        <v>0</v>
      </c>
      <c r="AW293" s="19" t="n">
        <f aca="false">AH293-AP293</f>
        <v>0</v>
      </c>
      <c r="AX293" s="19" t="n">
        <f aca="false">AI293-AQ293</f>
        <v>0</v>
      </c>
      <c r="AY293" s="19" t="n">
        <f aca="false">AJ293-AR293</f>
        <v>0</v>
      </c>
      <c r="AZ293" s="19" t="n">
        <f aca="false">AK293-AS293</f>
        <v>0</v>
      </c>
      <c r="BA293" s="19" t="n">
        <f aca="false">AL293-AT293</f>
        <v>0</v>
      </c>
      <c r="BB293" s="19" t="n">
        <f aca="false">AM293-AU293</f>
        <v>0</v>
      </c>
      <c r="BC293" s="19" t="n">
        <f aca="false">AN293-AV293</f>
        <v>2.17795218879428</v>
      </c>
    </row>
    <row r="294" customFormat="false" ht="15" hidden="false" customHeight="false" outlineLevel="0" collapsed="false">
      <c r="B294" s="18" t="n">
        <v>290</v>
      </c>
      <c r="C294" s="18" t="n">
        <f aca="false">RM_TERM-B294+1</f>
        <v>71</v>
      </c>
      <c r="D294" s="19" t="n">
        <f aca="false">K293</f>
        <v>2.17795218879413</v>
      </c>
      <c r="E294" s="19" t="n">
        <f aca="false">D294*(1-(1-RM_CDR)^(1/12))</f>
        <v>0.00182333226170557</v>
      </c>
      <c r="F294" s="19" t="n">
        <f aca="false">D294-E294</f>
        <v>2.17612885653242</v>
      </c>
      <c r="G294" s="19" t="n">
        <f aca="false">IF(F294&gt;0,F294*(RM_WAC/12)/(1-(1+RM_WAC/12)^(-C294)),0)</f>
        <v>0.0379404167554082</v>
      </c>
      <c r="H294" s="19" t="n">
        <f aca="false">F294*RM_WAC/12</f>
        <v>0.0134194612819499</v>
      </c>
      <c r="I294" s="19" t="n">
        <f aca="false">G294-H294+IF(C294&lt;=1,(F294-(G294-H294)-J294),0)</f>
        <v>0.0245209554734583</v>
      </c>
      <c r="J294" s="19" t="n">
        <f aca="false">(F294-(G294-H294))*(1-(1-RM_CPR)^(1/12))</f>
        <v>0.0289433154753637</v>
      </c>
      <c r="K294" s="19" t="n">
        <f aca="false">IF(C294&lt;=1,0,(F294-(G294-H294)-J294))</f>
        <v>2.1226645855836</v>
      </c>
      <c r="L294" s="19" t="n">
        <f aca="false">E294*(1-RM_SEV)</f>
        <v>0.0012763325831939</v>
      </c>
      <c r="M294" s="19" t="n">
        <f aca="false">E294-L294</f>
        <v>0.000546999678511672</v>
      </c>
      <c r="N294" s="19" t="n">
        <f aca="false">H294-D294*(RM_SERV+RM_TR)/12</f>
        <v>0.0129475716410445</v>
      </c>
      <c r="O294" s="19" t="n">
        <f aca="false">T294*RM_A1_CP/12+U294*RM_A2_CP/12+V294*RM_A3_CP/12+W294*RM_M1_CP/12+X294*RM_B1_CP/12+Y294*RM_B2_CP/12+Z294*RM_B3_CP/12</f>
        <v>0</v>
      </c>
      <c r="P294" s="19" t="n">
        <f aca="false">MAX(0,N294-O294)</f>
        <v>0.0129475716410445</v>
      </c>
      <c r="Q294" s="19" t="n">
        <f aca="false">MIN(P294,M294)</f>
        <v>0.000546999678511672</v>
      </c>
      <c r="R294" s="19" t="n">
        <f aca="false">P294-Q294</f>
        <v>0.0124005719625329</v>
      </c>
      <c r="S294" s="19" t="n">
        <f aca="false">I294+J294+L294+Q294</f>
        <v>0.0552876032105275</v>
      </c>
      <c r="T294" s="19" t="n">
        <f aca="false">AW293</f>
        <v>0</v>
      </c>
      <c r="U294" s="19" t="n">
        <f aca="false">AX293</f>
        <v>0</v>
      </c>
      <c r="V294" s="19" t="n">
        <f aca="false">AY293</f>
        <v>0</v>
      </c>
      <c r="W294" s="19" t="n">
        <f aca="false">AZ293</f>
        <v>0</v>
      </c>
      <c r="X294" s="19" t="n">
        <f aca="false">BA293</f>
        <v>0</v>
      </c>
      <c r="Y294" s="19" t="n">
        <f aca="false">BB293</f>
        <v>0</v>
      </c>
      <c r="Z294" s="19" t="n">
        <f aca="false">BC293</f>
        <v>2.17795218879428</v>
      </c>
      <c r="AA294" s="19" t="n">
        <f aca="false">MIN(T294,MAX(0,S294-(0)))</f>
        <v>0</v>
      </c>
      <c r="AB294" s="19" t="n">
        <f aca="false">MIN(U294,MAX(0,S294-(T294)))</f>
        <v>0</v>
      </c>
      <c r="AC294" s="19" t="n">
        <f aca="false">MIN(V294,MAX(0,S294-(T294+U294)))</f>
        <v>0</v>
      </c>
      <c r="AD294" s="19" t="n">
        <f aca="false">MIN(W294,MAX(0,S294-(T294+U294+V294)))</f>
        <v>0</v>
      </c>
      <c r="AE294" s="19" t="n">
        <f aca="false">MIN(X294,MAX(0,S294-(T294+U294+V294+W294)))</f>
        <v>0</v>
      </c>
      <c r="AF294" s="19" t="n">
        <f aca="false">MIN(Y294,MAX(0,S294-(T294+U294+V294+W294+X294)))</f>
        <v>0</v>
      </c>
      <c r="AG294" s="19" t="n">
        <f aca="false">MIN(Z294,MAX(0,S294-(T294+U294+V294+W294+X294+Y294)))</f>
        <v>0.0552876032105275</v>
      </c>
      <c r="AH294" s="19" t="n">
        <f aca="false">T294-AA294</f>
        <v>0</v>
      </c>
      <c r="AI294" s="19" t="n">
        <f aca="false">U294-AB294</f>
        <v>0</v>
      </c>
      <c r="AJ294" s="19" t="n">
        <f aca="false">V294-AC294</f>
        <v>0</v>
      </c>
      <c r="AK294" s="19" t="n">
        <f aca="false">W294-AD294</f>
        <v>0</v>
      </c>
      <c r="AL294" s="19" t="n">
        <f aca="false">X294-AE294</f>
        <v>0</v>
      </c>
      <c r="AM294" s="19" t="n">
        <f aca="false">Y294-AF294</f>
        <v>0</v>
      </c>
      <c r="AN294" s="19" t="n">
        <f aca="false">Z294-AG294</f>
        <v>2.12266458558375</v>
      </c>
      <c r="AO294" s="19" t="n">
        <f aca="false">M294-Q294</f>
        <v>0</v>
      </c>
      <c r="AP294" s="19" t="n">
        <f aca="false">MIN(AH294,MAX(0,AO294-(AI294+AJ294+AK294+AL294+AM294+AN294)))</f>
        <v>0</v>
      </c>
      <c r="AQ294" s="19" t="n">
        <f aca="false">MIN(AI294,MAX(0,AO294-(AJ294+AK294+AL294+AM294+AN294)))</f>
        <v>0</v>
      </c>
      <c r="AR294" s="19" t="n">
        <f aca="false">MIN(AJ294,MAX(0,AO294-(AK294+AL294+AM294+AN294)))</f>
        <v>0</v>
      </c>
      <c r="AS294" s="19" t="n">
        <f aca="false">MIN(AK294,MAX(0,AO294-(AL294+AM294+AN294)))</f>
        <v>0</v>
      </c>
      <c r="AT294" s="19" t="n">
        <f aca="false">MIN(AL294,MAX(0,AO294-(AM294+AN294)))</f>
        <v>0</v>
      </c>
      <c r="AU294" s="19" t="n">
        <f aca="false">MIN(AM294,MAX(0,AO294-(AN294)))</f>
        <v>0</v>
      </c>
      <c r="AV294" s="19" t="n">
        <f aca="false">MIN(AN294,MAX(0,AO294-(0)))</f>
        <v>0</v>
      </c>
      <c r="AW294" s="19" t="n">
        <f aca="false">AH294-AP294</f>
        <v>0</v>
      </c>
      <c r="AX294" s="19" t="n">
        <f aca="false">AI294-AQ294</f>
        <v>0</v>
      </c>
      <c r="AY294" s="19" t="n">
        <f aca="false">AJ294-AR294</f>
        <v>0</v>
      </c>
      <c r="AZ294" s="19" t="n">
        <f aca="false">AK294-AS294</f>
        <v>0</v>
      </c>
      <c r="BA294" s="19" t="n">
        <f aca="false">AL294-AT294</f>
        <v>0</v>
      </c>
      <c r="BB294" s="19" t="n">
        <f aca="false">AM294-AU294</f>
        <v>0</v>
      </c>
      <c r="BC294" s="19" t="n">
        <f aca="false">AN294-AV294</f>
        <v>2.12266458558375</v>
      </c>
    </row>
    <row r="295" customFormat="false" ht="15" hidden="false" customHeight="false" outlineLevel="0" collapsed="false">
      <c r="B295" s="18" t="n">
        <v>291</v>
      </c>
      <c r="C295" s="18" t="n">
        <f aca="false">RM_TERM-B295+1</f>
        <v>70</v>
      </c>
      <c r="D295" s="19" t="n">
        <f aca="false">K294</f>
        <v>2.1226645855836</v>
      </c>
      <c r="E295" s="19" t="n">
        <f aca="false">D295*(1-(1-RM_CDR)^(1/12))</f>
        <v>0.00177704673205768</v>
      </c>
      <c r="F295" s="19" t="n">
        <f aca="false">D295-E295</f>
        <v>2.12088753885154</v>
      </c>
      <c r="G295" s="19" t="n">
        <f aca="false">IF(F295&gt;0,F295*(RM_WAC/12)/(1-(1+RM_WAC/12)^(-C295)),0)</f>
        <v>0.0373987086939845</v>
      </c>
      <c r="H295" s="19" t="n">
        <f aca="false">F295*RM_WAC/12</f>
        <v>0.0130788064895845</v>
      </c>
      <c r="I295" s="19" t="n">
        <f aca="false">G295-H295+IF(C295&lt;=1,(F295-(G295-H295)-J295),0)</f>
        <v>0.0243199022044</v>
      </c>
      <c r="J295" s="19" t="n">
        <f aca="false">(F295-(G295-H295))*(1-(1-RM_CPR)^(1/12))</f>
        <v>0.0282029167549766</v>
      </c>
      <c r="K295" s="19" t="n">
        <f aca="false">IF(C295&lt;=1,0,(F295-(G295-H295)-J295))</f>
        <v>2.06836471989217</v>
      </c>
      <c r="L295" s="19" t="n">
        <f aca="false">E295*(1-RM_SEV)</f>
        <v>0.00124393271244037</v>
      </c>
      <c r="M295" s="19" t="n">
        <f aca="false">E295-L295</f>
        <v>0.000533114019617303</v>
      </c>
      <c r="N295" s="19" t="n">
        <f aca="false">H295-D295*(RM_SERV+RM_TR)/12</f>
        <v>0.0126188958293747</v>
      </c>
      <c r="O295" s="19" t="n">
        <f aca="false">T295*RM_A1_CP/12+U295*RM_A2_CP/12+V295*RM_A3_CP/12+W295*RM_M1_CP/12+X295*RM_B1_CP/12+Y295*RM_B2_CP/12+Z295*RM_B3_CP/12</f>
        <v>0</v>
      </c>
      <c r="P295" s="19" t="n">
        <f aca="false">MAX(0,N295-O295)</f>
        <v>0.0126188958293747</v>
      </c>
      <c r="Q295" s="19" t="n">
        <f aca="false">MIN(P295,M295)</f>
        <v>0.000533114019617303</v>
      </c>
      <c r="R295" s="19" t="n">
        <f aca="false">P295-Q295</f>
        <v>0.0120857818097574</v>
      </c>
      <c r="S295" s="19" t="n">
        <f aca="false">I295+J295+L295+Q295</f>
        <v>0.0542998656914343</v>
      </c>
      <c r="T295" s="19" t="n">
        <f aca="false">AW294</f>
        <v>0</v>
      </c>
      <c r="U295" s="19" t="n">
        <f aca="false">AX294</f>
        <v>0</v>
      </c>
      <c r="V295" s="19" t="n">
        <f aca="false">AY294</f>
        <v>0</v>
      </c>
      <c r="W295" s="19" t="n">
        <f aca="false">AZ294</f>
        <v>0</v>
      </c>
      <c r="X295" s="19" t="n">
        <f aca="false">BA294</f>
        <v>0</v>
      </c>
      <c r="Y295" s="19" t="n">
        <f aca="false">BB294</f>
        <v>0</v>
      </c>
      <c r="Z295" s="19" t="n">
        <f aca="false">BC294</f>
        <v>2.12266458558375</v>
      </c>
      <c r="AA295" s="19" t="n">
        <f aca="false">MIN(T295,MAX(0,S295-(0)))</f>
        <v>0</v>
      </c>
      <c r="AB295" s="19" t="n">
        <f aca="false">MIN(U295,MAX(0,S295-(T295)))</f>
        <v>0</v>
      </c>
      <c r="AC295" s="19" t="n">
        <f aca="false">MIN(V295,MAX(0,S295-(T295+U295)))</f>
        <v>0</v>
      </c>
      <c r="AD295" s="19" t="n">
        <f aca="false">MIN(W295,MAX(0,S295-(T295+U295+V295)))</f>
        <v>0</v>
      </c>
      <c r="AE295" s="19" t="n">
        <f aca="false">MIN(X295,MAX(0,S295-(T295+U295+V295+W295)))</f>
        <v>0</v>
      </c>
      <c r="AF295" s="19" t="n">
        <f aca="false">MIN(Y295,MAX(0,S295-(T295+U295+V295+W295+X295)))</f>
        <v>0</v>
      </c>
      <c r="AG295" s="19" t="n">
        <f aca="false">MIN(Z295,MAX(0,S295-(T295+U295+V295+W295+X295+Y295)))</f>
        <v>0.0542998656914343</v>
      </c>
      <c r="AH295" s="19" t="n">
        <f aca="false">T295-AA295</f>
        <v>0</v>
      </c>
      <c r="AI295" s="19" t="n">
        <f aca="false">U295-AB295</f>
        <v>0</v>
      </c>
      <c r="AJ295" s="19" t="n">
        <f aca="false">V295-AC295</f>
        <v>0</v>
      </c>
      <c r="AK295" s="19" t="n">
        <f aca="false">W295-AD295</f>
        <v>0</v>
      </c>
      <c r="AL295" s="19" t="n">
        <f aca="false">X295-AE295</f>
        <v>0</v>
      </c>
      <c r="AM295" s="19" t="n">
        <f aca="false">Y295-AF295</f>
        <v>0</v>
      </c>
      <c r="AN295" s="19" t="n">
        <f aca="false">Z295-AG295</f>
        <v>2.06836471989231</v>
      </c>
      <c r="AO295" s="19" t="n">
        <f aca="false">M295-Q295</f>
        <v>0</v>
      </c>
      <c r="AP295" s="19" t="n">
        <f aca="false">MIN(AH295,MAX(0,AO295-(AI295+AJ295+AK295+AL295+AM295+AN295)))</f>
        <v>0</v>
      </c>
      <c r="AQ295" s="19" t="n">
        <f aca="false">MIN(AI295,MAX(0,AO295-(AJ295+AK295+AL295+AM295+AN295)))</f>
        <v>0</v>
      </c>
      <c r="AR295" s="19" t="n">
        <f aca="false">MIN(AJ295,MAX(0,AO295-(AK295+AL295+AM295+AN295)))</f>
        <v>0</v>
      </c>
      <c r="AS295" s="19" t="n">
        <f aca="false">MIN(AK295,MAX(0,AO295-(AL295+AM295+AN295)))</f>
        <v>0</v>
      </c>
      <c r="AT295" s="19" t="n">
        <f aca="false">MIN(AL295,MAX(0,AO295-(AM295+AN295)))</f>
        <v>0</v>
      </c>
      <c r="AU295" s="19" t="n">
        <f aca="false">MIN(AM295,MAX(0,AO295-(AN295)))</f>
        <v>0</v>
      </c>
      <c r="AV295" s="19" t="n">
        <f aca="false">MIN(AN295,MAX(0,AO295-(0)))</f>
        <v>0</v>
      </c>
      <c r="AW295" s="19" t="n">
        <f aca="false">AH295-AP295</f>
        <v>0</v>
      </c>
      <c r="AX295" s="19" t="n">
        <f aca="false">AI295-AQ295</f>
        <v>0</v>
      </c>
      <c r="AY295" s="19" t="n">
        <f aca="false">AJ295-AR295</f>
        <v>0</v>
      </c>
      <c r="AZ295" s="19" t="n">
        <f aca="false">AK295-AS295</f>
        <v>0</v>
      </c>
      <c r="BA295" s="19" t="n">
        <f aca="false">AL295-AT295</f>
        <v>0</v>
      </c>
      <c r="BB295" s="19" t="n">
        <f aca="false">AM295-AU295</f>
        <v>0</v>
      </c>
      <c r="BC295" s="19" t="n">
        <f aca="false">AN295-AV295</f>
        <v>2.06836471989231</v>
      </c>
    </row>
    <row r="296" customFormat="false" ht="15" hidden="false" customHeight="false" outlineLevel="0" collapsed="false">
      <c r="B296" s="18" t="n">
        <v>292</v>
      </c>
      <c r="C296" s="18" t="n">
        <f aca="false">RM_TERM-B296+1</f>
        <v>69</v>
      </c>
      <c r="D296" s="19" t="n">
        <f aca="false">K295</f>
        <v>2.06836471989217</v>
      </c>
      <c r="E296" s="19" t="n">
        <f aca="false">D296*(1-(1-RM_CDR)^(1/12))</f>
        <v>0.00173158811389752</v>
      </c>
      <c r="F296" s="19" t="n">
        <f aca="false">D296-E296</f>
        <v>2.06663313177827</v>
      </c>
      <c r="G296" s="19" t="n">
        <f aca="false">IF(F296&gt;0,F296*(RM_WAC/12)/(1-(1+RM_WAC/12)^(-C296)),0)</f>
        <v>0.0368647350658882</v>
      </c>
      <c r="H296" s="19" t="n">
        <f aca="false">F296*RM_WAC/12</f>
        <v>0.012744237645966</v>
      </c>
      <c r="I296" s="19" t="n">
        <f aca="false">G296-H296+IF(C296&lt;=1,(F296-(G296-H296)-J296),0)</f>
        <v>0.0241204974199222</v>
      </c>
      <c r="J296" s="19" t="n">
        <f aca="false">(F296-(G296-H296))*(1-(1-RM_CPR)^(1/12))</f>
        <v>0.0274757717284613</v>
      </c>
      <c r="K296" s="19" t="n">
        <f aca="false">IF(C296&lt;=1,0,(F296-(G296-H296)-J296))</f>
        <v>2.01503686262989</v>
      </c>
      <c r="L296" s="19" t="n">
        <f aca="false">E296*(1-RM_SEV)</f>
        <v>0.00121211167972826</v>
      </c>
      <c r="M296" s="19" t="n">
        <f aca="false">E296-L296</f>
        <v>0.000519476434169256</v>
      </c>
      <c r="N296" s="19" t="n">
        <f aca="false">H296-D296*(RM_SERV+RM_TR)/12</f>
        <v>0.012296091956656</v>
      </c>
      <c r="O296" s="19" t="n">
        <f aca="false">T296*RM_A1_CP/12+U296*RM_A2_CP/12+V296*RM_A3_CP/12+W296*RM_M1_CP/12+X296*RM_B1_CP/12+Y296*RM_B2_CP/12+Z296*RM_B3_CP/12</f>
        <v>0</v>
      </c>
      <c r="P296" s="19" t="n">
        <f aca="false">MAX(0,N296-O296)</f>
        <v>0.012296091956656</v>
      </c>
      <c r="Q296" s="19" t="n">
        <f aca="false">MIN(P296,M296)</f>
        <v>0.000519476434169256</v>
      </c>
      <c r="R296" s="19" t="n">
        <f aca="false">P296-Q296</f>
        <v>0.0117766155224868</v>
      </c>
      <c r="S296" s="19" t="n">
        <f aca="false">I296+J296+L296+Q296</f>
        <v>0.053327857262281</v>
      </c>
      <c r="T296" s="19" t="n">
        <f aca="false">AW295</f>
        <v>0</v>
      </c>
      <c r="U296" s="19" t="n">
        <f aca="false">AX295</f>
        <v>0</v>
      </c>
      <c r="V296" s="19" t="n">
        <f aca="false">AY295</f>
        <v>0</v>
      </c>
      <c r="W296" s="19" t="n">
        <f aca="false">AZ295</f>
        <v>0</v>
      </c>
      <c r="X296" s="19" t="n">
        <f aca="false">BA295</f>
        <v>0</v>
      </c>
      <c r="Y296" s="19" t="n">
        <f aca="false">BB295</f>
        <v>0</v>
      </c>
      <c r="Z296" s="19" t="n">
        <f aca="false">BC295</f>
        <v>2.06836471989231</v>
      </c>
      <c r="AA296" s="19" t="n">
        <f aca="false">MIN(T296,MAX(0,S296-(0)))</f>
        <v>0</v>
      </c>
      <c r="AB296" s="19" t="n">
        <f aca="false">MIN(U296,MAX(0,S296-(T296)))</f>
        <v>0</v>
      </c>
      <c r="AC296" s="19" t="n">
        <f aca="false">MIN(V296,MAX(0,S296-(T296+U296)))</f>
        <v>0</v>
      </c>
      <c r="AD296" s="19" t="n">
        <f aca="false">MIN(W296,MAX(0,S296-(T296+U296+V296)))</f>
        <v>0</v>
      </c>
      <c r="AE296" s="19" t="n">
        <f aca="false">MIN(X296,MAX(0,S296-(T296+U296+V296+W296)))</f>
        <v>0</v>
      </c>
      <c r="AF296" s="19" t="n">
        <f aca="false">MIN(Y296,MAX(0,S296-(T296+U296+V296+W296+X296)))</f>
        <v>0</v>
      </c>
      <c r="AG296" s="19" t="n">
        <f aca="false">MIN(Z296,MAX(0,S296-(T296+U296+V296+W296+X296+Y296)))</f>
        <v>0.053327857262281</v>
      </c>
      <c r="AH296" s="19" t="n">
        <f aca="false">T296-AA296</f>
        <v>0</v>
      </c>
      <c r="AI296" s="19" t="n">
        <f aca="false">U296-AB296</f>
        <v>0</v>
      </c>
      <c r="AJ296" s="19" t="n">
        <f aca="false">V296-AC296</f>
        <v>0</v>
      </c>
      <c r="AK296" s="19" t="n">
        <f aca="false">W296-AD296</f>
        <v>0</v>
      </c>
      <c r="AL296" s="19" t="n">
        <f aca="false">X296-AE296</f>
        <v>0</v>
      </c>
      <c r="AM296" s="19" t="n">
        <f aca="false">Y296-AF296</f>
        <v>0</v>
      </c>
      <c r="AN296" s="19" t="n">
        <f aca="false">Z296-AG296</f>
        <v>2.01503686263003</v>
      </c>
      <c r="AO296" s="19" t="n">
        <f aca="false">M296-Q296</f>
        <v>0</v>
      </c>
      <c r="AP296" s="19" t="n">
        <f aca="false">MIN(AH296,MAX(0,AO296-(AI296+AJ296+AK296+AL296+AM296+AN296)))</f>
        <v>0</v>
      </c>
      <c r="AQ296" s="19" t="n">
        <f aca="false">MIN(AI296,MAX(0,AO296-(AJ296+AK296+AL296+AM296+AN296)))</f>
        <v>0</v>
      </c>
      <c r="AR296" s="19" t="n">
        <f aca="false">MIN(AJ296,MAX(0,AO296-(AK296+AL296+AM296+AN296)))</f>
        <v>0</v>
      </c>
      <c r="AS296" s="19" t="n">
        <f aca="false">MIN(AK296,MAX(0,AO296-(AL296+AM296+AN296)))</f>
        <v>0</v>
      </c>
      <c r="AT296" s="19" t="n">
        <f aca="false">MIN(AL296,MAX(0,AO296-(AM296+AN296)))</f>
        <v>0</v>
      </c>
      <c r="AU296" s="19" t="n">
        <f aca="false">MIN(AM296,MAX(0,AO296-(AN296)))</f>
        <v>0</v>
      </c>
      <c r="AV296" s="19" t="n">
        <f aca="false">MIN(AN296,MAX(0,AO296-(0)))</f>
        <v>0</v>
      </c>
      <c r="AW296" s="19" t="n">
        <f aca="false">AH296-AP296</f>
        <v>0</v>
      </c>
      <c r="AX296" s="19" t="n">
        <f aca="false">AI296-AQ296</f>
        <v>0</v>
      </c>
      <c r="AY296" s="19" t="n">
        <f aca="false">AJ296-AR296</f>
        <v>0</v>
      </c>
      <c r="AZ296" s="19" t="n">
        <f aca="false">AK296-AS296</f>
        <v>0</v>
      </c>
      <c r="BA296" s="19" t="n">
        <f aca="false">AL296-AT296</f>
        <v>0</v>
      </c>
      <c r="BB296" s="19" t="n">
        <f aca="false">AM296-AU296</f>
        <v>0</v>
      </c>
      <c r="BC296" s="19" t="n">
        <f aca="false">AN296-AV296</f>
        <v>2.01503686263003</v>
      </c>
    </row>
    <row r="297" customFormat="false" ht="15" hidden="false" customHeight="false" outlineLevel="0" collapsed="false">
      <c r="B297" s="18" t="n">
        <v>293</v>
      </c>
      <c r="C297" s="18" t="n">
        <f aca="false">RM_TERM-B297+1</f>
        <v>68</v>
      </c>
      <c r="D297" s="19" t="n">
        <f aca="false">K296</f>
        <v>2.01503686262989</v>
      </c>
      <c r="E297" s="19" t="n">
        <f aca="false">D297*(1-(1-RM_CDR)^(1/12))</f>
        <v>0.00168694323918712</v>
      </c>
      <c r="F297" s="19" t="n">
        <f aca="false">D297-E297</f>
        <v>2.0133499193907</v>
      </c>
      <c r="G297" s="19" t="n">
        <f aca="false">IF(F297&gt;0,F297*(RM_WAC/12)/(1-(1+RM_WAC/12)^(-C297)),0)</f>
        <v>0.0363383854399423</v>
      </c>
      <c r="H297" s="19" t="n">
        <f aca="false">F297*RM_WAC/12</f>
        <v>0.0124156578362426</v>
      </c>
      <c r="I297" s="19" t="n">
        <f aca="false">G297-H297+IF(C297&lt;=1,(F297-(G297-H297)-J297),0)</f>
        <v>0.0239227276036997</v>
      </c>
      <c r="J297" s="19" t="n">
        <f aca="false">(F297-(G297-H297))*(1-(1-RM_CPR)^(1/12))</f>
        <v>0.0267616691678899</v>
      </c>
      <c r="K297" s="19" t="n">
        <f aca="false">IF(C297&lt;=1,0,(F297-(G297-H297)-J297))</f>
        <v>1.96266552261911</v>
      </c>
      <c r="L297" s="19" t="n">
        <f aca="false">E297*(1-RM_SEV)</f>
        <v>0.00118086026743099</v>
      </c>
      <c r="M297" s="19" t="n">
        <f aca="false">E297-L297</f>
        <v>0.000506082971756138</v>
      </c>
      <c r="N297" s="19" t="n">
        <f aca="false">H297-D297*(RM_SERV+RM_TR)/12</f>
        <v>0.0119790665160062</v>
      </c>
      <c r="O297" s="19" t="n">
        <f aca="false">T297*RM_A1_CP/12+U297*RM_A2_CP/12+V297*RM_A3_CP/12+W297*RM_M1_CP/12+X297*RM_B1_CP/12+Y297*RM_B2_CP/12+Z297*RM_B3_CP/12</f>
        <v>0</v>
      </c>
      <c r="P297" s="19" t="n">
        <f aca="false">MAX(0,N297-O297)</f>
        <v>0.0119790665160062</v>
      </c>
      <c r="Q297" s="19" t="n">
        <f aca="false">MIN(P297,M297)</f>
        <v>0.000506082971756138</v>
      </c>
      <c r="R297" s="19" t="n">
        <f aca="false">P297-Q297</f>
        <v>0.01147298354425</v>
      </c>
      <c r="S297" s="19" t="n">
        <f aca="false">I297+J297+L297+Q297</f>
        <v>0.0523713400107767</v>
      </c>
      <c r="T297" s="19" t="n">
        <f aca="false">AW296</f>
        <v>0</v>
      </c>
      <c r="U297" s="19" t="n">
        <f aca="false">AX296</f>
        <v>0</v>
      </c>
      <c r="V297" s="19" t="n">
        <f aca="false">AY296</f>
        <v>0</v>
      </c>
      <c r="W297" s="19" t="n">
        <f aca="false">AZ296</f>
        <v>0</v>
      </c>
      <c r="X297" s="19" t="n">
        <f aca="false">BA296</f>
        <v>0</v>
      </c>
      <c r="Y297" s="19" t="n">
        <f aca="false">BB296</f>
        <v>0</v>
      </c>
      <c r="Z297" s="19" t="n">
        <f aca="false">BC296</f>
        <v>2.01503686263003</v>
      </c>
      <c r="AA297" s="19" t="n">
        <f aca="false">MIN(T297,MAX(0,S297-(0)))</f>
        <v>0</v>
      </c>
      <c r="AB297" s="19" t="n">
        <f aca="false">MIN(U297,MAX(0,S297-(T297)))</f>
        <v>0</v>
      </c>
      <c r="AC297" s="19" t="n">
        <f aca="false">MIN(V297,MAX(0,S297-(T297+U297)))</f>
        <v>0</v>
      </c>
      <c r="AD297" s="19" t="n">
        <f aca="false">MIN(W297,MAX(0,S297-(T297+U297+V297)))</f>
        <v>0</v>
      </c>
      <c r="AE297" s="19" t="n">
        <f aca="false">MIN(X297,MAX(0,S297-(T297+U297+V297+W297)))</f>
        <v>0</v>
      </c>
      <c r="AF297" s="19" t="n">
        <f aca="false">MIN(Y297,MAX(0,S297-(T297+U297+V297+W297+X297)))</f>
        <v>0</v>
      </c>
      <c r="AG297" s="19" t="n">
        <f aca="false">MIN(Z297,MAX(0,S297-(T297+U297+V297+W297+X297+Y297)))</f>
        <v>0.0523713400107767</v>
      </c>
      <c r="AH297" s="19" t="n">
        <f aca="false">T297-AA297</f>
        <v>0</v>
      </c>
      <c r="AI297" s="19" t="n">
        <f aca="false">U297-AB297</f>
        <v>0</v>
      </c>
      <c r="AJ297" s="19" t="n">
        <f aca="false">V297-AC297</f>
        <v>0</v>
      </c>
      <c r="AK297" s="19" t="n">
        <f aca="false">W297-AD297</f>
        <v>0</v>
      </c>
      <c r="AL297" s="19" t="n">
        <f aca="false">X297-AE297</f>
        <v>0</v>
      </c>
      <c r="AM297" s="19" t="n">
        <f aca="false">Y297-AF297</f>
        <v>0</v>
      </c>
      <c r="AN297" s="19" t="n">
        <f aca="false">Z297-AG297</f>
        <v>1.96266552261926</v>
      </c>
      <c r="AO297" s="19" t="n">
        <f aca="false">M297-Q297</f>
        <v>0</v>
      </c>
      <c r="AP297" s="19" t="n">
        <f aca="false">MIN(AH297,MAX(0,AO297-(AI297+AJ297+AK297+AL297+AM297+AN297)))</f>
        <v>0</v>
      </c>
      <c r="AQ297" s="19" t="n">
        <f aca="false">MIN(AI297,MAX(0,AO297-(AJ297+AK297+AL297+AM297+AN297)))</f>
        <v>0</v>
      </c>
      <c r="AR297" s="19" t="n">
        <f aca="false">MIN(AJ297,MAX(0,AO297-(AK297+AL297+AM297+AN297)))</f>
        <v>0</v>
      </c>
      <c r="AS297" s="19" t="n">
        <f aca="false">MIN(AK297,MAX(0,AO297-(AL297+AM297+AN297)))</f>
        <v>0</v>
      </c>
      <c r="AT297" s="19" t="n">
        <f aca="false">MIN(AL297,MAX(0,AO297-(AM297+AN297)))</f>
        <v>0</v>
      </c>
      <c r="AU297" s="19" t="n">
        <f aca="false">MIN(AM297,MAX(0,AO297-(AN297)))</f>
        <v>0</v>
      </c>
      <c r="AV297" s="19" t="n">
        <f aca="false">MIN(AN297,MAX(0,AO297-(0)))</f>
        <v>0</v>
      </c>
      <c r="AW297" s="19" t="n">
        <f aca="false">AH297-AP297</f>
        <v>0</v>
      </c>
      <c r="AX297" s="19" t="n">
        <f aca="false">AI297-AQ297</f>
        <v>0</v>
      </c>
      <c r="AY297" s="19" t="n">
        <f aca="false">AJ297-AR297</f>
        <v>0</v>
      </c>
      <c r="AZ297" s="19" t="n">
        <f aca="false">AK297-AS297</f>
        <v>0</v>
      </c>
      <c r="BA297" s="19" t="n">
        <f aca="false">AL297-AT297</f>
        <v>0</v>
      </c>
      <c r="BB297" s="19" t="n">
        <f aca="false">AM297-AU297</f>
        <v>0</v>
      </c>
      <c r="BC297" s="19" t="n">
        <f aca="false">AN297-AV297</f>
        <v>1.96266552261926</v>
      </c>
    </row>
    <row r="298" customFormat="false" ht="15" hidden="false" customHeight="false" outlineLevel="0" collapsed="false">
      <c r="B298" s="18" t="n">
        <v>294</v>
      </c>
      <c r="C298" s="18" t="n">
        <f aca="false">RM_TERM-B298+1</f>
        <v>67</v>
      </c>
      <c r="D298" s="19" t="n">
        <f aca="false">K297</f>
        <v>1.96266552261911</v>
      </c>
      <c r="E298" s="19" t="n">
        <f aca="false">D298*(1-(1-RM_CDR)^(1/12))</f>
        <v>0.0016430991390633</v>
      </c>
      <c r="F298" s="19" t="n">
        <f aca="false">D298-E298</f>
        <v>1.96102242348005</v>
      </c>
      <c r="G298" s="19" t="n">
        <f aca="false">IF(F298&gt;0,F298*(RM_WAC/12)/(1-(1+RM_WAC/12)^(-C298)),0)</f>
        <v>0.0358195509616907</v>
      </c>
      <c r="H298" s="19" t="n">
        <f aca="false">F298*RM_WAC/12</f>
        <v>0.0120929716114603</v>
      </c>
      <c r="I298" s="19" t="n">
        <f aca="false">G298-H298+IF(C298&lt;=1,(F298-(G298-H298)-J298),0)</f>
        <v>0.0237265793502304</v>
      </c>
      <c r="J298" s="19" t="n">
        <f aca="false">(F298-(G298-H298))*(1-(1-RM_CPR)^(1/12))</f>
        <v>0.0260604010415481</v>
      </c>
      <c r="K298" s="19" t="n">
        <f aca="false">IF(C298&lt;=1,0,(F298-(G298-H298)-J298))</f>
        <v>1.91123544308827</v>
      </c>
      <c r="L298" s="19" t="n">
        <f aca="false">E298*(1-RM_SEV)</f>
        <v>0.00115016939734431</v>
      </c>
      <c r="M298" s="19" t="n">
        <f aca="false">E298-L298</f>
        <v>0.000492929741718989</v>
      </c>
      <c r="N298" s="19" t="n">
        <f aca="false">H298-D298*(RM_SERV+RM_TR)/12</f>
        <v>0.0116677274148928</v>
      </c>
      <c r="O298" s="19" t="n">
        <f aca="false">T298*RM_A1_CP/12+U298*RM_A2_CP/12+V298*RM_A3_CP/12+W298*RM_M1_CP/12+X298*RM_B1_CP/12+Y298*RM_B2_CP/12+Z298*RM_B3_CP/12</f>
        <v>0</v>
      </c>
      <c r="P298" s="19" t="n">
        <f aca="false">MAX(0,N298-O298)</f>
        <v>0.0116677274148928</v>
      </c>
      <c r="Q298" s="19" t="n">
        <f aca="false">MIN(P298,M298)</f>
        <v>0.000492929741718989</v>
      </c>
      <c r="R298" s="19" t="n">
        <f aca="false">P298-Q298</f>
        <v>0.0111747976731738</v>
      </c>
      <c r="S298" s="19" t="n">
        <f aca="false">I298+J298+L298+Q298</f>
        <v>0.0514300795308419</v>
      </c>
      <c r="T298" s="19" t="n">
        <f aca="false">AW297</f>
        <v>0</v>
      </c>
      <c r="U298" s="19" t="n">
        <f aca="false">AX297</f>
        <v>0</v>
      </c>
      <c r="V298" s="19" t="n">
        <f aca="false">AY297</f>
        <v>0</v>
      </c>
      <c r="W298" s="19" t="n">
        <f aca="false">AZ297</f>
        <v>0</v>
      </c>
      <c r="X298" s="19" t="n">
        <f aca="false">BA297</f>
        <v>0</v>
      </c>
      <c r="Y298" s="19" t="n">
        <f aca="false">BB297</f>
        <v>0</v>
      </c>
      <c r="Z298" s="19" t="n">
        <f aca="false">BC297</f>
        <v>1.96266552261926</v>
      </c>
      <c r="AA298" s="19" t="n">
        <f aca="false">MIN(T298,MAX(0,S298-(0)))</f>
        <v>0</v>
      </c>
      <c r="AB298" s="19" t="n">
        <f aca="false">MIN(U298,MAX(0,S298-(T298)))</f>
        <v>0</v>
      </c>
      <c r="AC298" s="19" t="n">
        <f aca="false">MIN(V298,MAX(0,S298-(T298+U298)))</f>
        <v>0</v>
      </c>
      <c r="AD298" s="19" t="n">
        <f aca="false">MIN(W298,MAX(0,S298-(T298+U298+V298)))</f>
        <v>0</v>
      </c>
      <c r="AE298" s="19" t="n">
        <f aca="false">MIN(X298,MAX(0,S298-(T298+U298+V298+W298)))</f>
        <v>0</v>
      </c>
      <c r="AF298" s="19" t="n">
        <f aca="false">MIN(Y298,MAX(0,S298-(T298+U298+V298+W298+X298)))</f>
        <v>0</v>
      </c>
      <c r="AG298" s="19" t="n">
        <f aca="false">MIN(Z298,MAX(0,S298-(T298+U298+V298+W298+X298+Y298)))</f>
        <v>0.0514300795308419</v>
      </c>
      <c r="AH298" s="19" t="n">
        <f aca="false">T298-AA298</f>
        <v>0</v>
      </c>
      <c r="AI298" s="19" t="n">
        <f aca="false">U298-AB298</f>
        <v>0</v>
      </c>
      <c r="AJ298" s="19" t="n">
        <f aca="false">V298-AC298</f>
        <v>0</v>
      </c>
      <c r="AK298" s="19" t="n">
        <f aca="false">W298-AD298</f>
        <v>0</v>
      </c>
      <c r="AL298" s="19" t="n">
        <f aca="false">X298-AE298</f>
        <v>0</v>
      </c>
      <c r="AM298" s="19" t="n">
        <f aca="false">Y298-AF298</f>
        <v>0</v>
      </c>
      <c r="AN298" s="19" t="n">
        <f aca="false">Z298-AG298</f>
        <v>1.91123544308841</v>
      </c>
      <c r="AO298" s="19" t="n">
        <f aca="false">M298-Q298</f>
        <v>0</v>
      </c>
      <c r="AP298" s="19" t="n">
        <f aca="false">MIN(AH298,MAX(0,AO298-(AI298+AJ298+AK298+AL298+AM298+AN298)))</f>
        <v>0</v>
      </c>
      <c r="AQ298" s="19" t="n">
        <f aca="false">MIN(AI298,MAX(0,AO298-(AJ298+AK298+AL298+AM298+AN298)))</f>
        <v>0</v>
      </c>
      <c r="AR298" s="19" t="n">
        <f aca="false">MIN(AJ298,MAX(0,AO298-(AK298+AL298+AM298+AN298)))</f>
        <v>0</v>
      </c>
      <c r="AS298" s="19" t="n">
        <f aca="false">MIN(AK298,MAX(0,AO298-(AL298+AM298+AN298)))</f>
        <v>0</v>
      </c>
      <c r="AT298" s="19" t="n">
        <f aca="false">MIN(AL298,MAX(0,AO298-(AM298+AN298)))</f>
        <v>0</v>
      </c>
      <c r="AU298" s="19" t="n">
        <f aca="false">MIN(AM298,MAX(0,AO298-(AN298)))</f>
        <v>0</v>
      </c>
      <c r="AV298" s="19" t="n">
        <f aca="false">MIN(AN298,MAX(0,AO298-(0)))</f>
        <v>0</v>
      </c>
      <c r="AW298" s="19" t="n">
        <f aca="false">AH298-AP298</f>
        <v>0</v>
      </c>
      <c r="AX298" s="19" t="n">
        <f aca="false">AI298-AQ298</f>
        <v>0</v>
      </c>
      <c r="AY298" s="19" t="n">
        <f aca="false">AJ298-AR298</f>
        <v>0</v>
      </c>
      <c r="AZ298" s="19" t="n">
        <f aca="false">AK298-AS298</f>
        <v>0</v>
      </c>
      <c r="BA298" s="19" t="n">
        <f aca="false">AL298-AT298</f>
        <v>0</v>
      </c>
      <c r="BB298" s="19" t="n">
        <f aca="false">AM298-AU298</f>
        <v>0</v>
      </c>
      <c r="BC298" s="19" t="n">
        <f aca="false">AN298-AV298</f>
        <v>1.91123544308841</v>
      </c>
    </row>
    <row r="299" customFormat="false" ht="15" hidden="false" customHeight="false" outlineLevel="0" collapsed="false">
      <c r="B299" s="18" t="n">
        <v>295</v>
      </c>
      <c r="C299" s="18" t="n">
        <f aca="false">RM_TERM-B299+1</f>
        <v>66</v>
      </c>
      <c r="D299" s="19" t="n">
        <f aca="false">K298</f>
        <v>1.91123544308827</v>
      </c>
      <c r="E299" s="19" t="n">
        <f aca="false">D299*(1-(1-RM_CDR)^(1/12))</f>
        <v>0.0016000430409023</v>
      </c>
      <c r="F299" s="19" t="n">
        <f aca="false">D299-E299</f>
        <v>1.90963540004737</v>
      </c>
      <c r="G299" s="19" t="n">
        <f aca="false">IF(F299&gt;0,F299*(RM_WAC/12)/(1-(1+RM_WAC/12)^(-C299)),0)</f>
        <v>0.0353081243308865</v>
      </c>
      <c r="H299" s="19" t="n">
        <f aca="false">F299*RM_WAC/12</f>
        <v>0.0117760849669588</v>
      </c>
      <c r="I299" s="19" t="n">
        <f aca="false">G299-H299+IF(C299&lt;=1,(F299-(G299-H299)-J299),0)</f>
        <v>0.0235320393639277</v>
      </c>
      <c r="J299" s="19" t="n">
        <f aca="false">(F299-(G299-H299))*(1-(1-RM_CPR)^(1/12))</f>
        <v>0.0253717624668215</v>
      </c>
      <c r="K299" s="19" t="n">
        <f aca="false">IF(C299&lt;=1,0,(F299-(G299-H299)-J299))</f>
        <v>1.86073159821662</v>
      </c>
      <c r="L299" s="19" t="n">
        <f aca="false">E299*(1-RM_SEV)</f>
        <v>0.00112003012863161</v>
      </c>
      <c r="M299" s="19" t="n">
        <f aca="false">E299-L299</f>
        <v>0.000480012912270691</v>
      </c>
      <c r="N299" s="19" t="n">
        <f aca="false">H299-D299*(RM_SERV+RM_TR)/12</f>
        <v>0.0113619839542896</v>
      </c>
      <c r="O299" s="19" t="n">
        <f aca="false">T299*RM_A1_CP/12+U299*RM_A2_CP/12+V299*RM_A3_CP/12+W299*RM_M1_CP/12+X299*RM_B1_CP/12+Y299*RM_B2_CP/12+Z299*RM_B3_CP/12</f>
        <v>0</v>
      </c>
      <c r="P299" s="19" t="n">
        <f aca="false">MAX(0,N299-O299)</f>
        <v>0.0113619839542896</v>
      </c>
      <c r="Q299" s="19" t="n">
        <f aca="false">MIN(P299,M299)</f>
        <v>0.000480012912270691</v>
      </c>
      <c r="R299" s="19" t="n">
        <f aca="false">P299-Q299</f>
        <v>0.0108819710420189</v>
      </c>
      <c r="S299" s="19" t="n">
        <f aca="false">I299+J299+L299+Q299</f>
        <v>0.0505038448716515</v>
      </c>
      <c r="T299" s="19" t="n">
        <f aca="false">AW298</f>
        <v>0</v>
      </c>
      <c r="U299" s="19" t="n">
        <f aca="false">AX298</f>
        <v>0</v>
      </c>
      <c r="V299" s="19" t="n">
        <f aca="false">AY298</f>
        <v>0</v>
      </c>
      <c r="W299" s="19" t="n">
        <f aca="false">AZ298</f>
        <v>0</v>
      </c>
      <c r="X299" s="19" t="n">
        <f aca="false">BA298</f>
        <v>0</v>
      </c>
      <c r="Y299" s="19" t="n">
        <f aca="false">BB298</f>
        <v>0</v>
      </c>
      <c r="Z299" s="19" t="n">
        <f aca="false">BC298</f>
        <v>1.91123544308841</v>
      </c>
      <c r="AA299" s="19" t="n">
        <f aca="false">MIN(T299,MAX(0,S299-(0)))</f>
        <v>0</v>
      </c>
      <c r="AB299" s="19" t="n">
        <f aca="false">MIN(U299,MAX(0,S299-(T299)))</f>
        <v>0</v>
      </c>
      <c r="AC299" s="19" t="n">
        <f aca="false">MIN(V299,MAX(0,S299-(T299+U299)))</f>
        <v>0</v>
      </c>
      <c r="AD299" s="19" t="n">
        <f aca="false">MIN(W299,MAX(0,S299-(T299+U299+V299)))</f>
        <v>0</v>
      </c>
      <c r="AE299" s="19" t="n">
        <f aca="false">MIN(X299,MAX(0,S299-(T299+U299+V299+W299)))</f>
        <v>0</v>
      </c>
      <c r="AF299" s="19" t="n">
        <f aca="false">MIN(Y299,MAX(0,S299-(T299+U299+V299+W299+X299)))</f>
        <v>0</v>
      </c>
      <c r="AG299" s="19" t="n">
        <f aca="false">MIN(Z299,MAX(0,S299-(T299+U299+V299+W299+X299+Y299)))</f>
        <v>0.0505038448716515</v>
      </c>
      <c r="AH299" s="19" t="n">
        <f aca="false">T299-AA299</f>
        <v>0</v>
      </c>
      <c r="AI299" s="19" t="n">
        <f aca="false">U299-AB299</f>
        <v>0</v>
      </c>
      <c r="AJ299" s="19" t="n">
        <f aca="false">V299-AC299</f>
        <v>0</v>
      </c>
      <c r="AK299" s="19" t="n">
        <f aca="false">W299-AD299</f>
        <v>0</v>
      </c>
      <c r="AL299" s="19" t="n">
        <f aca="false">X299-AE299</f>
        <v>0</v>
      </c>
      <c r="AM299" s="19" t="n">
        <f aca="false">Y299-AF299</f>
        <v>0</v>
      </c>
      <c r="AN299" s="19" t="n">
        <f aca="false">Z299-AG299</f>
        <v>1.86073159821676</v>
      </c>
      <c r="AO299" s="19" t="n">
        <f aca="false">M299-Q299</f>
        <v>0</v>
      </c>
      <c r="AP299" s="19" t="n">
        <f aca="false">MIN(AH299,MAX(0,AO299-(AI299+AJ299+AK299+AL299+AM299+AN299)))</f>
        <v>0</v>
      </c>
      <c r="AQ299" s="19" t="n">
        <f aca="false">MIN(AI299,MAX(0,AO299-(AJ299+AK299+AL299+AM299+AN299)))</f>
        <v>0</v>
      </c>
      <c r="AR299" s="19" t="n">
        <f aca="false">MIN(AJ299,MAX(0,AO299-(AK299+AL299+AM299+AN299)))</f>
        <v>0</v>
      </c>
      <c r="AS299" s="19" t="n">
        <f aca="false">MIN(AK299,MAX(0,AO299-(AL299+AM299+AN299)))</f>
        <v>0</v>
      </c>
      <c r="AT299" s="19" t="n">
        <f aca="false">MIN(AL299,MAX(0,AO299-(AM299+AN299)))</f>
        <v>0</v>
      </c>
      <c r="AU299" s="19" t="n">
        <f aca="false">MIN(AM299,MAX(0,AO299-(AN299)))</f>
        <v>0</v>
      </c>
      <c r="AV299" s="19" t="n">
        <f aca="false">MIN(AN299,MAX(0,AO299-(0)))</f>
        <v>0</v>
      </c>
      <c r="AW299" s="19" t="n">
        <f aca="false">AH299-AP299</f>
        <v>0</v>
      </c>
      <c r="AX299" s="19" t="n">
        <f aca="false">AI299-AQ299</f>
        <v>0</v>
      </c>
      <c r="AY299" s="19" t="n">
        <f aca="false">AJ299-AR299</f>
        <v>0</v>
      </c>
      <c r="AZ299" s="19" t="n">
        <f aca="false">AK299-AS299</f>
        <v>0</v>
      </c>
      <c r="BA299" s="19" t="n">
        <f aca="false">AL299-AT299</f>
        <v>0</v>
      </c>
      <c r="BB299" s="19" t="n">
        <f aca="false">AM299-AU299</f>
        <v>0</v>
      </c>
      <c r="BC299" s="19" t="n">
        <f aca="false">AN299-AV299</f>
        <v>1.86073159821676</v>
      </c>
    </row>
    <row r="300" customFormat="false" ht="15" hidden="false" customHeight="false" outlineLevel="0" collapsed="false">
      <c r="B300" s="18" t="n">
        <v>296</v>
      </c>
      <c r="C300" s="18" t="n">
        <f aca="false">RM_TERM-B300+1</f>
        <v>65</v>
      </c>
      <c r="D300" s="19" t="n">
        <f aca="false">K299</f>
        <v>1.86073159821662</v>
      </c>
      <c r="E300" s="19" t="n">
        <f aca="false">D300*(1-(1-RM_CDR)^(1/12))</f>
        <v>0.00155776236542722</v>
      </c>
      <c r="F300" s="19" t="n">
        <f aca="false">D300-E300</f>
        <v>1.85917383585119</v>
      </c>
      <c r="G300" s="19" t="n">
        <f aca="false">IF(F300&gt;0,F300*(RM_WAC/12)/(1-(1+RM_WAC/12)^(-C300)),0)</f>
        <v>0.0348039997793008</v>
      </c>
      <c r="H300" s="19" t="n">
        <f aca="false">F300*RM_WAC/12</f>
        <v>0.0114649053210823</v>
      </c>
      <c r="I300" s="19" t="n">
        <f aca="false">G300-H300+IF(C300&lt;=1,(F300-(G300-H300)-J300),0)</f>
        <v>0.0233390944582185</v>
      </c>
      <c r="J300" s="19" t="n">
        <f aca="false">(F300-(G300-H300))*(1-(1-RM_CPR)^(1/12))</f>
        <v>0.0246955516637663</v>
      </c>
      <c r="K300" s="19" t="n">
        <f aca="false">IF(C300&lt;=1,0,(F300-(G300-H300)-J300))</f>
        <v>1.8111391897292</v>
      </c>
      <c r="L300" s="19" t="n">
        <f aca="false">E300*(1-RM_SEV)</f>
        <v>0.00109043365579905</v>
      </c>
      <c r="M300" s="19" t="n">
        <f aca="false">E300-L300</f>
        <v>0.000467328709628166</v>
      </c>
      <c r="N300" s="19" t="n">
        <f aca="false">H300-D300*(RM_SERV+RM_TR)/12</f>
        <v>0.0110617468081354</v>
      </c>
      <c r="O300" s="19" t="n">
        <f aca="false">T300*RM_A1_CP/12+U300*RM_A2_CP/12+V300*RM_A3_CP/12+W300*RM_M1_CP/12+X300*RM_B1_CP/12+Y300*RM_B2_CP/12+Z300*RM_B3_CP/12</f>
        <v>0</v>
      </c>
      <c r="P300" s="19" t="n">
        <f aca="false">MAX(0,N300-O300)</f>
        <v>0.0110617468081354</v>
      </c>
      <c r="Q300" s="19" t="n">
        <f aca="false">MIN(P300,M300)</f>
        <v>0.000467328709628166</v>
      </c>
      <c r="R300" s="19" t="n">
        <f aca="false">P300-Q300</f>
        <v>0.0105944180985072</v>
      </c>
      <c r="S300" s="19" t="n">
        <f aca="false">I300+J300+L300+Q300</f>
        <v>0.049592408487412</v>
      </c>
      <c r="T300" s="19" t="n">
        <f aca="false">AW299</f>
        <v>0</v>
      </c>
      <c r="U300" s="19" t="n">
        <f aca="false">AX299</f>
        <v>0</v>
      </c>
      <c r="V300" s="19" t="n">
        <f aca="false">AY299</f>
        <v>0</v>
      </c>
      <c r="W300" s="19" t="n">
        <f aca="false">AZ299</f>
        <v>0</v>
      </c>
      <c r="X300" s="19" t="n">
        <f aca="false">BA299</f>
        <v>0</v>
      </c>
      <c r="Y300" s="19" t="n">
        <f aca="false">BB299</f>
        <v>0</v>
      </c>
      <c r="Z300" s="19" t="n">
        <f aca="false">BC299</f>
        <v>1.86073159821676</v>
      </c>
      <c r="AA300" s="19" t="n">
        <f aca="false">MIN(T300,MAX(0,S300-(0)))</f>
        <v>0</v>
      </c>
      <c r="AB300" s="19" t="n">
        <f aca="false">MIN(U300,MAX(0,S300-(T300)))</f>
        <v>0</v>
      </c>
      <c r="AC300" s="19" t="n">
        <f aca="false">MIN(V300,MAX(0,S300-(T300+U300)))</f>
        <v>0</v>
      </c>
      <c r="AD300" s="19" t="n">
        <f aca="false">MIN(W300,MAX(0,S300-(T300+U300+V300)))</f>
        <v>0</v>
      </c>
      <c r="AE300" s="19" t="n">
        <f aca="false">MIN(X300,MAX(0,S300-(T300+U300+V300+W300)))</f>
        <v>0</v>
      </c>
      <c r="AF300" s="19" t="n">
        <f aca="false">MIN(Y300,MAX(0,S300-(T300+U300+V300+W300+X300)))</f>
        <v>0</v>
      </c>
      <c r="AG300" s="19" t="n">
        <f aca="false">MIN(Z300,MAX(0,S300-(T300+U300+V300+W300+X300+Y300)))</f>
        <v>0.049592408487412</v>
      </c>
      <c r="AH300" s="19" t="n">
        <f aca="false">T300-AA300</f>
        <v>0</v>
      </c>
      <c r="AI300" s="19" t="n">
        <f aca="false">U300-AB300</f>
        <v>0</v>
      </c>
      <c r="AJ300" s="19" t="n">
        <f aca="false">V300-AC300</f>
        <v>0</v>
      </c>
      <c r="AK300" s="19" t="n">
        <f aca="false">W300-AD300</f>
        <v>0</v>
      </c>
      <c r="AL300" s="19" t="n">
        <f aca="false">X300-AE300</f>
        <v>0</v>
      </c>
      <c r="AM300" s="19" t="n">
        <f aca="false">Y300-AF300</f>
        <v>0</v>
      </c>
      <c r="AN300" s="19" t="n">
        <f aca="false">Z300-AG300</f>
        <v>1.81113918972935</v>
      </c>
      <c r="AO300" s="19" t="n">
        <f aca="false">M300-Q300</f>
        <v>0</v>
      </c>
      <c r="AP300" s="19" t="n">
        <f aca="false">MIN(AH300,MAX(0,AO300-(AI300+AJ300+AK300+AL300+AM300+AN300)))</f>
        <v>0</v>
      </c>
      <c r="AQ300" s="19" t="n">
        <f aca="false">MIN(AI300,MAX(0,AO300-(AJ300+AK300+AL300+AM300+AN300)))</f>
        <v>0</v>
      </c>
      <c r="AR300" s="19" t="n">
        <f aca="false">MIN(AJ300,MAX(0,AO300-(AK300+AL300+AM300+AN300)))</f>
        <v>0</v>
      </c>
      <c r="AS300" s="19" t="n">
        <f aca="false">MIN(AK300,MAX(0,AO300-(AL300+AM300+AN300)))</f>
        <v>0</v>
      </c>
      <c r="AT300" s="19" t="n">
        <f aca="false">MIN(AL300,MAX(0,AO300-(AM300+AN300)))</f>
        <v>0</v>
      </c>
      <c r="AU300" s="19" t="n">
        <f aca="false">MIN(AM300,MAX(0,AO300-(AN300)))</f>
        <v>0</v>
      </c>
      <c r="AV300" s="19" t="n">
        <f aca="false">MIN(AN300,MAX(0,AO300-(0)))</f>
        <v>0</v>
      </c>
      <c r="AW300" s="19" t="n">
        <f aca="false">AH300-AP300</f>
        <v>0</v>
      </c>
      <c r="AX300" s="19" t="n">
        <f aca="false">AI300-AQ300</f>
        <v>0</v>
      </c>
      <c r="AY300" s="19" t="n">
        <f aca="false">AJ300-AR300</f>
        <v>0</v>
      </c>
      <c r="AZ300" s="19" t="n">
        <f aca="false">AK300-AS300</f>
        <v>0</v>
      </c>
      <c r="BA300" s="19" t="n">
        <f aca="false">AL300-AT300</f>
        <v>0</v>
      </c>
      <c r="BB300" s="19" t="n">
        <f aca="false">AM300-AU300</f>
        <v>0</v>
      </c>
      <c r="BC300" s="19" t="n">
        <f aca="false">AN300-AV300</f>
        <v>1.81113918972935</v>
      </c>
    </row>
    <row r="301" customFormat="false" ht="15" hidden="false" customHeight="false" outlineLevel="0" collapsed="false">
      <c r="B301" s="18" t="n">
        <v>297</v>
      </c>
      <c r="C301" s="18" t="n">
        <f aca="false">RM_TERM-B301+1</f>
        <v>64</v>
      </c>
      <c r="D301" s="19" t="n">
        <f aca="false">K300</f>
        <v>1.8111391897292</v>
      </c>
      <c r="E301" s="19" t="n">
        <f aca="false">D301*(1-(1-RM_CDR)^(1/12))</f>
        <v>0.0015162447238573</v>
      </c>
      <c r="F301" s="19" t="n">
        <f aca="false">D301-E301</f>
        <v>1.80962294500535</v>
      </c>
      <c r="G301" s="19" t="n">
        <f aca="false">IF(F301&gt;0,F301*(RM_WAC/12)/(1-(1+RM_WAC/12)^(-C301)),0)</f>
        <v>0.0343070730488492</v>
      </c>
      <c r="H301" s="19" t="n">
        <f aca="false">F301*RM_WAC/12</f>
        <v>0.0111593414941996</v>
      </c>
      <c r="I301" s="19" t="n">
        <f aca="false">G301-H301+IF(C301&lt;=1,(F301-(G301-H301)-J301),0)</f>
        <v>0.0231477315546496</v>
      </c>
      <c r="J301" s="19" t="n">
        <f aca="false">(F301-(G301-H301))*(1-(1-RM_CPR)^(1/12))</f>
        <v>0.024031569909356</v>
      </c>
      <c r="K301" s="19" t="n">
        <f aca="false">IF(C301&lt;=1,0,(F301-(G301-H301)-J301))</f>
        <v>1.76244364354134</v>
      </c>
      <c r="L301" s="19" t="n">
        <f aca="false">E301*(1-RM_SEV)</f>
        <v>0.00106137130670011</v>
      </c>
      <c r="M301" s="19" t="n">
        <f aca="false">E301-L301</f>
        <v>0.000454873417157189</v>
      </c>
      <c r="N301" s="19" t="n">
        <f aca="false">H301-D301*(RM_SERV+RM_TR)/12</f>
        <v>0.0107669280030916</v>
      </c>
      <c r="O301" s="19" t="n">
        <f aca="false">T301*RM_A1_CP/12+U301*RM_A2_CP/12+V301*RM_A3_CP/12+W301*RM_M1_CP/12+X301*RM_B1_CP/12+Y301*RM_B2_CP/12+Z301*RM_B3_CP/12</f>
        <v>0</v>
      </c>
      <c r="P301" s="19" t="n">
        <f aca="false">MAX(0,N301-O301)</f>
        <v>0.0107669280030916</v>
      </c>
      <c r="Q301" s="19" t="n">
        <f aca="false">MIN(P301,M301)</f>
        <v>0.000454873417157189</v>
      </c>
      <c r="R301" s="19" t="n">
        <f aca="false">P301-Q301</f>
        <v>0.0103120545859345</v>
      </c>
      <c r="S301" s="19" t="n">
        <f aca="false">I301+J301+L301+Q301</f>
        <v>0.0486955461878629</v>
      </c>
      <c r="T301" s="19" t="n">
        <f aca="false">AW300</f>
        <v>0</v>
      </c>
      <c r="U301" s="19" t="n">
        <f aca="false">AX300</f>
        <v>0</v>
      </c>
      <c r="V301" s="19" t="n">
        <f aca="false">AY300</f>
        <v>0</v>
      </c>
      <c r="W301" s="19" t="n">
        <f aca="false">AZ300</f>
        <v>0</v>
      </c>
      <c r="X301" s="19" t="n">
        <f aca="false">BA300</f>
        <v>0</v>
      </c>
      <c r="Y301" s="19" t="n">
        <f aca="false">BB300</f>
        <v>0</v>
      </c>
      <c r="Z301" s="19" t="n">
        <f aca="false">BC300</f>
        <v>1.81113918972935</v>
      </c>
      <c r="AA301" s="19" t="n">
        <f aca="false">MIN(T301,MAX(0,S301-(0)))</f>
        <v>0</v>
      </c>
      <c r="AB301" s="19" t="n">
        <f aca="false">MIN(U301,MAX(0,S301-(T301)))</f>
        <v>0</v>
      </c>
      <c r="AC301" s="19" t="n">
        <f aca="false">MIN(V301,MAX(0,S301-(T301+U301)))</f>
        <v>0</v>
      </c>
      <c r="AD301" s="19" t="n">
        <f aca="false">MIN(W301,MAX(0,S301-(T301+U301+V301)))</f>
        <v>0</v>
      </c>
      <c r="AE301" s="19" t="n">
        <f aca="false">MIN(X301,MAX(0,S301-(T301+U301+V301+W301)))</f>
        <v>0</v>
      </c>
      <c r="AF301" s="19" t="n">
        <f aca="false">MIN(Y301,MAX(0,S301-(T301+U301+V301+W301+X301)))</f>
        <v>0</v>
      </c>
      <c r="AG301" s="19" t="n">
        <f aca="false">MIN(Z301,MAX(0,S301-(T301+U301+V301+W301+X301+Y301)))</f>
        <v>0.0486955461878629</v>
      </c>
      <c r="AH301" s="19" t="n">
        <f aca="false">T301-AA301</f>
        <v>0</v>
      </c>
      <c r="AI301" s="19" t="n">
        <f aca="false">U301-AB301</f>
        <v>0</v>
      </c>
      <c r="AJ301" s="19" t="n">
        <f aca="false">V301-AC301</f>
        <v>0</v>
      </c>
      <c r="AK301" s="19" t="n">
        <f aca="false">W301-AD301</f>
        <v>0</v>
      </c>
      <c r="AL301" s="19" t="n">
        <f aca="false">X301-AE301</f>
        <v>0</v>
      </c>
      <c r="AM301" s="19" t="n">
        <f aca="false">Y301-AF301</f>
        <v>0</v>
      </c>
      <c r="AN301" s="19" t="n">
        <f aca="false">Z301-AG301</f>
        <v>1.76244364354149</v>
      </c>
      <c r="AO301" s="19" t="n">
        <f aca="false">M301-Q301</f>
        <v>0</v>
      </c>
      <c r="AP301" s="19" t="n">
        <f aca="false">MIN(AH301,MAX(0,AO301-(AI301+AJ301+AK301+AL301+AM301+AN301)))</f>
        <v>0</v>
      </c>
      <c r="AQ301" s="19" t="n">
        <f aca="false">MIN(AI301,MAX(0,AO301-(AJ301+AK301+AL301+AM301+AN301)))</f>
        <v>0</v>
      </c>
      <c r="AR301" s="19" t="n">
        <f aca="false">MIN(AJ301,MAX(0,AO301-(AK301+AL301+AM301+AN301)))</f>
        <v>0</v>
      </c>
      <c r="AS301" s="19" t="n">
        <f aca="false">MIN(AK301,MAX(0,AO301-(AL301+AM301+AN301)))</f>
        <v>0</v>
      </c>
      <c r="AT301" s="19" t="n">
        <f aca="false">MIN(AL301,MAX(0,AO301-(AM301+AN301)))</f>
        <v>0</v>
      </c>
      <c r="AU301" s="19" t="n">
        <f aca="false">MIN(AM301,MAX(0,AO301-(AN301)))</f>
        <v>0</v>
      </c>
      <c r="AV301" s="19" t="n">
        <f aca="false">MIN(AN301,MAX(0,AO301-(0)))</f>
        <v>0</v>
      </c>
      <c r="AW301" s="19" t="n">
        <f aca="false">AH301-AP301</f>
        <v>0</v>
      </c>
      <c r="AX301" s="19" t="n">
        <f aca="false">AI301-AQ301</f>
        <v>0</v>
      </c>
      <c r="AY301" s="19" t="n">
        <f aca="false">AJ301-AR301</f>
        <v>0</v>
      </c>
      <c r="AZ301" s="19" t="n">
        <f aca="false">AK301-AS301</f>
        <v>0</v>
      </c>
      <c r="BA301" s="19" t="n">
        <f aca="false">AL301-AT301</f>
        <v>0</v>
      </c>
      <c r="BB301" s="19" t="n">
        <f aca="false">AM301-AU301</f>
        <v>0</v>
      </c>
      <c r="BC301" s="19" t="n">
        <f aca="false">AN301-AV301</f>
        <v>1.76244364354149</v>
      </c>
    </row>
    <row r="302" customFormat="false" ht="15" hidden="false" customHeight="false" outlineLevel="0" collapsed="false">
      <c r="B302" s="18" t="n">
        <v>298</v>
      </c>
      <c r="C302" s="18" t="n">
        <f aca="false">RM_TERM-B302+1</f>
        <v>63</v>
      </c>
      <c r="D302" s="19" t="n">
        <f aca="false">K301</f>
        <v>1.76244364354134</v>
      </c>
      <c r="E302" s="19" t="n">
        <f aca="false">D302*(1-(1-RM_CDR)^(1/12))</f>
        <v>0.00147547791509881</v>
      </c>
      <c r="F302" s="19" t="n">
        <f aca="false">D302-E302</f>
        <v>1.76096816562624</v>
      </c>
      <c r="G302" s="19" t="n">
        <f aca="false">IF(F302&gt;0,F302*(RM_WAC/12)/(1-(1+RM_WAC/12)^(-C302)),0)</f>
        <v>0.0338172413700297</v>
      </c>
      <c r="H302" s="19" t="n">
        <f aca="false">F302*RM_WAC/12</f>
        <v>0.0108593036880285</v>
      </c>
      <c r="I302" s="19" t="n">
        <f aca="false">G302-H302+IF(C302&lt;=1,(F302-(G302-H302)-J302),0)</f>
        <v>0.0229579376820012</v>
      </c>
      <c r="J302" s="19" t="n">
        <f aca="false">(F302-(G302-H302))*(1-(1-RM_CPR)^(1/12))</f>
        <v>0.0233796214923921</v>
      </c>
      <c r="K302" s="19" t="n">
        <f aca="false">IF(C302&lt;=1,0,(F302-(G302-H302)-J302))</f>
        <v>1.71463060645185</v>
      </c>
      <c r="L302" s="19" t="n">
        <f aca="false">E302*(1-RM_SEV)</f>
        <v>0.00103283454056917</v>
      </c>
      <c r="M302" s="19" t="n">
        <f aca="false">E302-L302</f>
        <v>0.000442643374529643</v>
      </c>
      <c r="N302" s="19" t="n">
        <f aca="false">H302-D302*(RM_SERV+RM_TR)/12</f>
        <v>0.0104774408985945</v>
      </c>
      <c r="O302" s="19" t="n">
        <f aca="false">T302*RM_A1_CP/12+U302*RM_A2_CP/12+V302*RM_A3_CP/12+W302*RM_M1_CP/12+X302*RM_B1_CP/12+Y302*RM_B2_CP/12+Z302*RM_B3_CP/12</f>
        <v>0</v>
      </c>
      <c r="P302" s="19" t="n">
        <f aca="false">MAX(0,N302-O302)</f>
        <v>0.0104774408985945</v>
      </c>
      <c r="Q302" s="19" t="n">
        <f aca="false">MIN(P302,M302)</f>
        <v>0.000442643374529643</v>
      </c>
      <c r="R302" s="19" t="n">
        <f aca="false">P302-Q302</f>
        <v>0.0100347975240649</v>
      </c>
      <c r="S302" s="19" t="n">
        <f aca="false">I302+J302+L302+Q302</f>
        <v>0.0478130370894921</v>
      </c>
      <c r="T302" s="19" t="n">
        <f aca="false">AW301</f>
        <v>0</v>
      </c>
      <c r="U302" s="19" t="n">
        <f aca="false">AX301</f>
        <v>0</v>
      </c>
      <c r="V302" s="19" t="n">
        <f aca="false">AY301</f>
        <v>0</v>
      </c>
      <c r="W302" s="19" t="n">
        <f aca="false">AZ301</f>
        <v>0</v>
      </c>
      <c r="X302" s="19" t="n">
        <f aca="false">BA301</f>
        <v>0</v>
      </c>
      <c r="Y302" s="19" t="n">
        <f aca="false">BB301</f>
        <v>0</v>
      </c>
      <c r="Z302" s="19" t="n">
        <f aca="false">BC301</f>
        <v>1.76244364354149</v>
      </c>
      <c r="AA302" s="19" t="n">
        <f aca="false">MIN(T302,MAX(0,S302-(0)))</f>
        <v>0</v>
      </c>
      <c r="AB302" s="19" t="n">
        <f aca="false">MIN(U302,MAX(0,S302-(T302)))</f>
        <v>0</v>
      </c>
      <c r="AC302" s="19" t="n">
        <f aca="false">MIN(V302,MAX(0,S302-(T302+U302)))</f>
        <v>0</v>
      </c>
      <c r="AD302" s="19" t="n">
        <f aca="false">MIN(W302,MAX(0,S302-(T302+U302+V302)))</f>
        <v>0</v>
      </c>
      <c r="AE302" s="19" t="n">
        <f aca="false">MIN(X302,MAX(0,S302-(T302+U302+V302+W302)))</f>
        <v>0</v>
      </c>
      <c r="AF302" s="19" t="n">
        <f aca="false">MIN(Y302,MAX(0,S302-(T302+U302+V302+W302+X302)))</f>
        <v>0</v>
      </c>
      <c r="AG302" s="19" t="n">
        <f aca="false">MIN(Z302,MAX(0,S302-(T302+U302+V302+W302+X302+Y302)))</f>
        <v>0.0478130370894921</v>
      </c>
      <c r="AH302" s="19" t="n">
        <f aca="false">T302-AA302</f>
        <v>0</v>
      </c>
      <c r="AI302" s="19" t="n">
        <f aca="false">U302-AB302</f>
        <v>0</v>
      </c>
      <c r="AJ302" s="19" t="n">
        <f aca="false">V302-AC302</f>
        <v>0</v>
      </c>
      <c r="AK302" s="19" t="n">
        <f aca="false">W302-AD302</f>
        <v>0</v>
      </c>
      <c r="AL302" s="19" t="n">
        <f aca="false">X302-AE302</f>
        <v>0</v>
      </c>
      <c r="AM302" s="19" t="n">
        <f aca="false">Y302-AF302</f>
        <v>0</v>
      </c>
      <c r="AN302" s="19" t="n">
        <f aca="false">Z302-AG302</f>
        <v>1.714630606452</v>
      </c>
      <c r="AO302" s="19" t="n">
        <f aca="false">M302-Q302</f>
        <v>0</v>
      </c>
      <c r="AP302" s="19" t="n">
        <f aca="false">MIN(AH302,MAX(0,AO302-(AI302+AJ302+AK302+AL302+AM302+AN302)))</f>
        <v>0</v>
      </c>
      <c r="AQ302" s="19" t="n">
        <f aca="false">MIN(AI302,MAX(0,AO302-(AJ302+AK302+AL302+AM302+AN302)))</f>
        <v>0</v>
      </c>
      <c r="AR302" s="19" t="n">
        <f aca="false">MIN(AJ302,MAX(0,AO302-(AK302+AL302+AM302+AN302)))</f>
        <v>0</v>
      </c>
      <c r="AS302" s="19" t="n">
        <f aca="false">MIN(AK302,MAX(0,AO302-(AL302+AM302+AN302)))</f>
        <v>0</v>
      </c>
      <c r="AT302" s="19" t="n">
        <f aca="false">MIN(AL302,MAX(0,AO302-(AM302+AN302)))</f>
        <v>0</v>
      </c>
      <c r="AU302" s="19" t="n">
        <f aca="false">MIN(AM302,MAX(0,AO302-(AN302)))</f>
        <v>0</v>
      </c>
      <c r="AV302" s="19" t="n">
        <f aca="false">MIN(AN302,MAX(0,AO302-(0)))</f>
        <v>0</v>
      </c>
      <c r="AW302" s="19" t="n">
        <f aca="false">AH302-AP302</f>
        <v>0</v>
      </c>
      <c r="AX302" s="19" t="n">
        <f aca="false">AI302-AQ302</f>
        <v>0</v>
      </c>
      <c r="AY302" s="19" t="n">
        <f aca="false">AJ302-AR302</f>
        <v>0</v>
      </c>
      <c r="AZ302" s="19" t="n">
        <f aca="false">AK302-AS302</f>
        <v>0</v>
      </c>
      <c r="BA302" s="19" t="n">
        <f aca="false">AL302-AT302</f>
        <v>0</v>
      </c>
      <c r="BB302" s="19" t="n">
        <f aca="false">AM302-AU302</f>
        <v>0</v>
      </c>
      <c r="BC302" s="19" t="n">
        <f aca="false">AN302-AV302</f>
        <v>1.714630606452</v>
      </c>
    </row>
    <row r="303" customFormat="false" ht="15" hidden="false" customHeight="false" outlineLevel="0" collapsed="false">
      <c r="B303" s="18" t="n">
        <v>299</v>
      </c>
      <c r="C303" s="18" t="n">
        <f aca="false">RM_TERM-B303+1</f>
        <v>62</v>
      </c>
      <c r="D303" s="19" t="n">
        <f aca="false">K302</f>
        <v>1.71463060645185</v>
      </c>
      <c r="E303" s="19" t="n">
        <f aca="false">D303*(1-(1-RM_CDR)^(1/12))</f>
        <v>0.00143544992297669</v>
      </c>
      <c r="F303" s="19" t="n">
        <f aca="false">D303-E303</f>
        <v>1.71319515652887</v>
      </c>
      <c r="G303" s="19" t="n">
        <f aca="false">IF(F303&gt;0,F303*(RM_WAC/12)/(1-(1+RM_WAC/12)^(-C303)),0)</f>
        <v>0.0333344034406691</v>
      </c>
      <c r="H303" s="19" t="n">
        <f aca="false">F303*RM_WAC/12</f>
        <v>0.0105647034652614</v>
      </c>
      <c r="I303" s="19" t="n">
        <f aca="false">G303-H303+IF(C303&lt;=1,(F303-(G303-H303)-J303),0)</f>
        <v>0.0227696999754077</v>
      </c>
      <c r="J303" s="19" t="n">
        <f aca="false">(F303-(G303-H303))*(1-(1-RM_CPR)^(1/12))</f>
        <v>0.0227395136690715</v>
      </c>
      <c r="K303" s="19" t="n">
        <f aca="false">IF(C303&lt;=1,0,(F303-(G303-H303)-J303))</f>
        <v>1.66768594288439</v>
      </c>
      <c r="L303" s="19" t="n">
        <f aca="false">E303*(1-RM_SEV)</f>
        <v>0.00100481494608368</v>
      </c>
      <c r="M303" s="19" t="n">
        <f aca="false">E303-L303</f>
        <v>0.000430634976893008</v>
      </c>
      <c r="N303" s="19" t="n">
        <f aca="false">H303-D303*(RM_SERV+RM_TR)/12</f>
        <v>0.0101932001671968</v>
      </c>
      <c r="O303" s="19" t="n">
        <f aca="false">T303*RM_A1_CP/12+U303*RM_A2_CP/12+V303*RM_A3_CP/12+W303*RM_M1_CP/12+X303*RM_B1_CP/12+Y303*RM_B2_CP/12+Z303*RM_B3_CP/12</f>
        <v>0</v>
      </c>
      <c r="P303" s="19" t="n">
        <f aca="false">MAX(0,N303-O303)</f>
        <v>0.0101932001671968</v>
      </c>
      <c r="Q303" s="19" t="n">
        <f aca="false">MIN(P303,M303)</f>
        <v>0.000430634976893008</v>
      </c>
      <c r="R303" s="19" t="n">
        <f aca="false">P303-Q303</f>
        <v>0.0097625651903038</v>
      </c>
      <c r="S303" s="19" t="n">
        <f aca="false">I303+J303+L303+Q303</f>
        <v>0.0469446635674559</v>
      </c>
      <c r="T303" s="19" t="n">
        <f aca="false">AW302</f>
        <v>0</v>
      </c>
      <c r="U303" s="19" t="n">
        <f aca="false">AX302</f>
        <v>0</v>
      </c>
      <c r="V303" s="19" t="n">
        <f aca="false">AY302</f>
        <v>0</v>
      </c>
      <c r="W303" s="19" t="n">
        <f aca="false">AZ302</f>
        <v>0</v>
      </c>
      <c r="X303" s="19" t="n">
        <f aca="false">BA302</f>
        <v>0</v>
      </c>
      <c r="Y303" s="19" t="n">
        <f aca="false">BB302</f>
        <v>0</v>
      </c>
      <c r="Z303" s="19" t="n">
        <f aca="false">BC302</f>
        <v>1.714630606452</v>
      </c>
      <c r="AA303" s="19" t="n">
        <f aca="false">MIN(T303,MAX(0,S303-(0)))</f>
        <v>0</v>
      </c>
      <c r="AB303" s="19" t="n">
        <f aca="false">MIN(U303,MAX(0,S303-(T303)))</f>
        <v>0</v>
      </c>
      <c r="AC303" s="19" t="n">
        <f aca="false">MIN(V303,MAX(0,S303-(T303+U303)))</f>
        <v>0</v>
      </c>
      <c r="AD303" s="19" t="n">
        <f aca="false">MIN(W303,MAX(0,S303-(T303+U303+V303)))</f>
        <v>0</v>
      </c>
      <c r="AE303" s="19" t="n">
        <f aca="false">MIN(X303,MAX(0,S303-(T303+U303+V303+W303)))</f>
        <v>0</v>
      </c>
      <c r="AF303" s="19" t="n">
        <f aca="false">MIN(Y303,MAX(0,S303-(T303+U303+V303+W303+X303)))</f>
        <v>0</v>
      </c>
      <c r="AG303" s="19" t="n">
        <f aca="false">MIN(Z303,MAX(0,S303-(T303+U303+V303+W303+X303+Y303)))</f>
        <v>0.0469446635674559</v>
      </c>
      <c r="AH303" s="19" t="n">
        <f aca="false">T303-AA303</f>
        <v>0</v>
      </c>
      <c r="AI303" s="19" t="n">
        <f aca="false">U303-AB303</f>
        <v>0</v>
      </c>
      <c r="AJ303" s="19" t="n">
        <f aca="false">V303-AC303</f>
        <v>0</v>
      </c>
      <c r="AK303" s="19" t="n">
        <f aca="false">W303-AD303</f>
        <v>0</v>
      </c>
      <c r="AL303" s="19" t="n">
        <f aca="false">X303-AE303</f>
        <v>0</v>
      </c>
      <c r="AM303" s="19" t="n">
        <f aca="false">Y303-AF303</f>
        <v>0</v>
      </c>
      <c r="AN303" s="19" t="n">
        <f aca="false">Z303-AG303</f>
        <v>1.66768594288454</v>
      </c>
      <c r="AO303" s="19" t="n">
        <f aca="false">M303-Q303</f>
        <v>0</v>
      </c>
      <c r="AP303" s="19" t="n">
        <f aca="false">MIN(AH303,MAX(0,AO303-(AI303+AJ303+AK303+AL303+AM303+AN303)))</f>
        <v>0</v>
      </c>
      <c r="AQ303" s="19" t="n">
        <f aca="false">MIN(AI303,MAX(0,AO303-(AJ303+AK303+AL303+AM303+AN303)))</f>
        <v>0</v>
      </c>
      <c r="AR303" s="19" t="n">
        <f aca="false">MIN(AJ303,MAX(0,AO303-(AK303+AL303+AM303+AN303)))</f>
        <v>0</v>
      </c>
      <c r="AS303" s="19" t="n">
        <f aca="false">MIN(AK303,MAX(0,AO303-(AL303+AM303+AN303)))</f>
        <v>0</v>
      </c>
      <c r="AT303" s="19" t="n">
        <f aca="false">MIN(AL303,MAX(0,AO303-(AM303+AN303)))</f>
        <v>0</v>
      </c>
      <c r="AU303" s="19" t="n">
        <f aca="false">MIN(AM303,MAX(0,AO303-(AN303)))</f>
        <v>0</v>
      </c>
      <c r="AV303" s="19" t="n">
        <f aca="false">MIN(AN303,MAX(0,AO303-(0)))</f>
        <v>0</v>
      </c>
      <c r="AW303" s="19" t="n">
        <f aca="false">AH303-AP303</f>
        <v>0</v>
      </c>
      <c r="AX303" s="19" t="n">
        <f aca="false">AI303-AQ303</f>
        <v>0</v>
      </c>
      <c r="AY303" s="19" t="n">
        <f aca="false">AJ303-AR303</f>
        <v>0</v>
      </c>
      <c r="AZ303" s="19" t="n">
        <f aca="false">AK303-AS303</f>
        <v>0</v>
      </c>
      <c r="BA303" s="19" t="n">
        <f aca="false">AL303-AT303</f>
        <v>0</v>
      </c>
      <c r="BB303" s="19" t="n">
        <f aca="false">AM303-AU303</f>
        <v>0</v>
      </c>
      <c r="BC303" s="19" t="n">
        <f aca="false">AN303-AV303</f>
        <v>1.66768594288454</v>
      </c>
    </row>
    <row r="304" customFormat="false" ht="15" hidden="false" customHeight="false" outlineLevel="0" collapsed="false">
      <c r="B304" s="18" t="n">
        <v>300</v>
      </c>
      <c r="C304" s="18" t="n">
        <f aca="false">RM_TERM-B304+1</f>
        <v>61</v>
      </c>
      <c r="D304" s="19" t="n">
        <f aca="false">K303</f>
        <v>1.66768594288439</v>
      </c>
      <c r="E304" s="19" t="n">
        <f aca="false">D304*(1-(1-RM_CDR)^(1/12))</f>
        <v>0.00139614891350649</v>
      </c>
      <c r="F304" s="19" t="n">
        <f aca="false">D304-E304</f>
        <v>1.66628979397089</v>
      </c>
      <c r="G304" s="19" t="n">
        <f aca="false">IF(F304&gt;0,F304*(RM_WAC/12)/(1-(1+RM_WAC/12)^(-C304)),0)</f>
        <v>0.032858459404973</v>
      </c>
      <c r="H304" s="19" t="n">
        <f aca="false">F304*RM_WAC/12</f>
        <v>0.0102754537294871</v>
      </c>
      <c r="I304" s="19" t="n">
        <f aca="false">G304-H304+IF(C304&lt;=1,(F304-(G304-H304)-J304),0)</f>
        <v>0.0225830056754858</v>
      </c>
      <c r="J304" s="19" t="n">
        <f aca="false">(F304-(G304-H304))*(1-(1-RM_CPR)^(1/12))</f>
        <v>0.022111056619199</v>
      </c>
      <c r="K304" s="19" t="n">
        <f aca="false">IF(C304&lt;=1,0,(F304-(G304-H304)-J304))</f>
        <v>1.6215957316762</v>
      </c>
      <c r="L304" s="19" t="n">
        <f aca="false">E304*(1-RM_SEV)</f>
        <v>0.00097730423945454</v>
      </c>
      <c r="M304" s="19" t="n">
        <f aca="false">E304-L304</f>
        <v>0.000418844674051946</v>
      </c>
      <c r="N304" s="19" t="n">
        <f aca="false">H304-D304*(RM_SERV+RM_TR)/12</f>
        <v>0.00991412177519551</v>
      </c>
      <c r="O304" s="19" t="n">
        <f aca="false">T304*RM_A1_CP/12+U304*RM_A2_CP/12+V304*RM_A3_CP/12+W304*RM_M1_CP/12+X304*RM_B1_CP/12+Y304*RM_B2_CP/12+Z304*RM_B3_CP/12</f>
        <v>0</v>
      </c>
      <c r="P304" s="19" t="n">
        <f aca="false">MAX(0,N304-O304)</f>
        <v>0.00991412177519551</v>
      </c>
      <c r="Q304" s="19" t="n">
        <f aca="false">MIN(P304,M304)</f>
        <v>0.000418844674051946</v>
      </c>
      <c r="R304" s="19" t="n">
        <f aca="false">P304-Q304</f>
        <v>0.00949527710114357</v>
      </c>
      <c r="S304" s="19" t="n">
        <f aca="false">I304+J304+L304+Q304</f>
        <v>0.0460902112081913</v>
      </c>
      <c r="T304" s="19" t="n">
        <f aca="false">AW303</f>
        <v>0</v>
      </c>
      <c r="U304" s="19" t="n">
        <f aca="false">AX303</f>
        <v>0</v>
      </c>
      <c r="V304" s="19" t="n">
        <f aca="false">AY303</f>
        <v>0</v>
      </c>
      <c r="W304" s="19" t="n">
        <f aca="false">AZ303</f>
        <v>0</v>
      </c>
      <c r="X304" s="19" t="n">
        <f aca="false">BA303</f>
        <v>0</v>
      </c>
      <c r="Y304" s="19" t="n">
        <f aca="false">BB303</f>
        <v>0</v>
      </c>
      <c r="Z304" s="19" t="n">
        <f aca="false">BC303</f>
        <v>1.66768594288454</v>
      </c>
      <c r="AA304" s="19" t="n">
        <f aca="false">MIN(T304,MAX(0,S304-(0)))</f>
        <v>0</v>
      </c>
      <c r="AB304" s="19" t="n">
        <f aca="false">MIN(U304,MAX(0,S304-(T304)))</f>
        <v>0</v>
      </c>
      <c r="AC304" s="19" t="n">
        <f aca="false">MIN(V304,MAX(0,S304-(T304+U304)))</f>
        <v>0</v>
      </c>
      <c r="AD304" s="19" t="n">
        <f aca="false">MIN(W304,MAX(0,S304-(T304+U304+V304)))</f>
        <v>0</v>
      </c>
      <c r="AE304" s="19" t="n">
        <f aca="false">MIN(X304,MAX(0,S304-(T304+U304+V304+W304)))</f>
        <v>0</v>
      </c>
      <c r="AF304" s="19" t="n">
        <f aca="false">MIN(Y304,MAX(0,S304-(T304+U304+V304+W304+X304)))</f>
        <v>0</v>
      </c>
      <c r="AG304" s="19" t="n">
        <f aca="false">MIN(Z304,MAX(0,S304-(T304+U304+V304+W304+X304+Y304)))</f>
        <v>0.0460902112081913</v>
      </c>
      <c r="AH304" s="19" t="n">
        <f aca="false">T304-AA304</f>
        <v>0</v>
      </c>
      <c r="AI304" s="19" t="n">
        <f aca="false">U304-AB304</f>
        <v>0</v>
      </c>
      <c r="AJ304" s="19" t="n">
        <f aca="false">V304-AC304</f>
        <v>0</v>
      </c>
      <c r="AK304" s="19" t="n">
        <f aca="false">W304-AD304</f>
        <v>0</v>
      </c>
      <c r="AL304" s="19" t="n">
        <f aca="false">X304-AE304</f>
        <v>0</v>
      </c>
      <c r="AM304" s="19" t="n">
        <f aca="false">Y304-AF304</f>
        <v>0</v>
      </c>
      <c r="AN304" s="19" t="n">
        <f aca="false">Z304-AG304</f>
        <v>1.62159573167635</v>
      </c>
      <c r="AO304" s="19" t="n">
        <f aca="false">M304-Q304</f>
        <v>0</v>
      </c>
      <c r="AP304" s="19" t="n">
        <f aca="false">MIN(AH304,MAX(0,AO304-(AI304+AJ304+AK304+AL304+AM304+AN304)))</f>
        <v>0</v>
      </c>
      <c r="AQ304" s="19" t="n">
        <f aca="false">MIN(AI304,MAX(0,AO304-(AJ304+AK304+AL304+AM304+AN304)))</f>
        <v>0</v>
      </c>
      <c r="AR304" s="19" t="n">
        <f aca="false">MIN(AJ304,MAX(0,AO304-(AK304+AL304+AM304+AN304)))</f>
        <v>0</v>
      </c>
      <c r="AS304" s="19" t="n">
        <f aca="false">MIN(AK304,MAX(0,AO304-(AL304+AM304+AN304)))</f>
        <v>0</v>
      </c>
      <c r="AT304" s="19" t="n">
        <f aca="false">MIN(AL304,MAX(0,AO304-(AM304+AN304)))</f>
        <v>0</v>
      </c>
      <c r="AU304" s="19" t="n">
        <f aca="false">MIN(AM304,MAX(0,AO304-(AN304)))</f>
        <v>0</v>
      </c>
      <c r="AV304" s="19" t="n">
        <f aca="false">MIN(AN304,MAX(0,AO304-(0)))</f>
        <v>0</v>
      </c>
      <c r="AW304" s="19" t="n">
        <f aca="false">AH304-AP304</f>
        <v>0</v>
      </c>
      <c r="AX304" s="19" t="n">
        <f aca="false">AI304-AQ304</f>
        <v>0</v>
      </c>
      <c r="AY304" s="19" t="n">
        <f aca="false">AJ304-AR304</f>
        <v>0</v>
      </c>
      <c r="AZ304" s="19" t="n">
        <f aca="false">AK304-AS304</f>
        <v>0</v>
      </c>
      <c r="BA304" s="19" t="n">
        <f aca="false">AL304-AT304</f>
        <v>0</v>
      </c>
      <c r="BB304" s="19" t="n">
        <f aca="false">AM304-AU304</f>
        <v>0</v>
      </c>
      <c r="BC304" s="19" t="n">
        <f aca="false">AN304-AV304</f>
        <v>1.62159573167635</v>
      </c>
    </row>
    <row r="305" customFormat="false" ht="15" hidden="false" customHeight="false" outlineLevel="0" collapsed="false">
      <c r="B305" s="18" t="n">
        <v>301</v>
      </c>
      <c r="C305" s="18" t="n">
        <f aca="false">RM_TERM-B305+1</f>
        <v>60</v>
      </c>
      <c r="D305" s="19" t="n">
        <f aca="false">K304</f>
        <v>1.6215957316762</v>
      </c>
      <c r="E305" s="19" t="n">
        <f aca="false">D305*(1-(1-RM_CDR)^(1/12))</f>
        <v>0.0013575632322059</v>
      </c>
      <c r="F305" s="19" t="n">
        <f aca="false">D305-E305</f>
        <v>1.620238168444</v>
      </c>
      <c r="G305" s="19" t="n">
        <f aca="false">IF(F305&gt;0,F305*(RM_WAC/12)/(1-(1+RM_WAC/12)^(-C305)),0)</f>
        <v>0.032389310832874</v>
      </c>
      <c r="H305" s="19" t="n">
        <f aca="false">F305*RM_WAC/12</f>
        <v>0.00999146870540464</v>
      </c>
      <c r="I305" s="19" t="n">
        <f aca="false">G305-H305+IF(C305&lt;=1,(F305-(G305-H305)-J305),0)</f>
        <v>0.0223978421274694</v>
      </c>
      <c r="J305" s="19" t="n">
        <f aca="false">(F305-(G305-H305))*(1-(1-RM_CPR)^(1/12))</f>
        <v>0.0214940634030372</v>
      </c>
      <c r="K305" s="19" t="n">
        <f aca="false">IF(C305&lt;=1,0,(F305-(G305-H305)-J305))</f>
        <v>1.57634626291349</v>
      </c>
      <c r="L305" s="19" t="n">
        <f aca="false">E305*(1-RM_SEV)</f>
        <v>0.000950294262544131</v>
      </c>
      <c r="M305" s="19" t="n">
        <f aca="false">E305-L305</f>
        <v>0.000407268969661771</v>
      </c>
      <c r="N305" s="19" t="n">
        <f aca="false">H305-D305*(RM_SERV+RM_TR)/12</f>
        <v>0.00964012296354146</v>
      </c>
      <c r="O305" s="19" t="n">
        <f aca="false">T305*RM_A1_CP/12+U305*RM_A2_CP/12+V305*RM_A3_CP/12+W305*RM_M1_CP/12+X305*RM_B1_CP/12+Y305*RM_B2_CP/12+Z305*RM_B3_CP/12</f>
        <v>0</v>
      </c>
      <c r="P305" s="19" t="n">
        <f aca="false">MAX(0,N305-O305)</f>
        <v>0.00964012296354146</v>
      </c>
      <c r="Q305" s="19" t="n">
        <f aca="false">MIN(P305,M305)</f>
        <v>0.000407268969661771</v>
      </c>
      <c r="R305" s="19" t="n">
        <f aca="false">P305-Q305</f>
        <v>0.00923285399387969</v>
      </c>
      <c r="S305" s="19" t="n">
        <f aca="false">I305+J305+L305+Q305</f>
        <v>0.0452494687627126</v>
      </c>
      <c r="T305" s="19" t="n">
        <f aca="false">AW304</f>
        <v>0</v>
      </c>
      <c r="U305" s="19" t="n">
        <f aca="false">AX304</f>
        <v>0</v>
      </c>
      <c r="V305" s="19" t="n">
        <f aca="false">AY304</f>
        <v>0</v>
      </c>
      <c r="W305" s="19" t="n">
        <f aca="false">AZ304</f>
        <v>0</v>
      </c>
      <c r="X305" s="19" t="n">
        <f aca="false">BA304</f>
        <v>0</v>
      </c>
      <c r="Y305" s="19" t="n">
        <f aca="false">BB304</f>
        <v>0</v>
      </c>
      <c r="Z305" s="19" t="n">
        <f aca="false">BC304</f>
        <v>1.62159573167635</v>
      </c>
      <c r="AA305" s="19" t="n">
        <f aca="false">MIN(T305,MAX(0,S305-(0)))</f>
        <v>0</v>
      </c>
      <c r="AB305" s="19" t="n">
        <f aca="false">MIN(U305,MAX(0,S305-(T305)))</f>
        <v>0</v>
      </c>
      <c r="AC305" s="19" t="n">
        <f aca="false">MIN(V305,MAX(0,S305-(T305+U305)))</f>
        <v>0</v>
      </c>
      <c r="AD305" s="19" t="n">
        <f aca="false">MIN(W305,MAX(0,S305-(T305+U305+V305)))</f>
        <v>0</v>
      </c>
      <c r="AE305" s="19" t="n">
        <f aca="false">MIN(X305,MAX(0,S305-(T305+U305+V305+W305)))</f>
        <v>0</v>
      </c>
      <c r="AF305" s="19" t="n">
        <f aca="false">MIN(Y305,MAX(0,S305-(T305+U305+V305+W305+X305)))</f>
        <v>0</v>
      </c>
      <c r="AG305" s="19" t="n">
        <f aca="false">MIN(Z305,MAX(0,S305-(T305+U305+V305+W305+X305+Y305)))</f>
        <v>0.0452494687627126</v>
      </c>
      <c r="AH305" s="19" t="n">
        <f aca="false">T305-AA305</f>
        <v>0</v>
      </c>
      <c r="AI305" s="19" t="n">
        <f aca="false">U305-AB305</f>
        <v>0</v>
      </c>
      <c r="AJ305" s="19" t="n">
        <f aca="false">V305-AC305</f>
        <v>0</v>
      </c>
      <c r="AK305" s="19" t="n">
        <f aca="false">W305-AD305</f>
        <v>0</v>
      </c>
      <c r="AL305" s="19" t="n">
        <f aca="false">X305-AE305</f>
        <v>0</v>
      </c>
      <c r="AM305" s="19" t="n">
        <f aca="false">Y305-AF305</f>
        <v>0</v>
      </c>
      <c r="AN305" s="19" t="n">
        <f aca="false">Z305-AG305</f>
        <v>1.57634626291364</v>
      </c>
      <c r="AO305" s="19" t="n">
        <f aca="false">M305-Q305</f>
        <v>0</v>
      </c>
      <c r="AP305" s="19" t="n">
        <f aca="false">MIN(AH305,MAX(0,AO305-(AI305+AJ305+AK305+AL305+AM305+AN305)))</f>
        <v>0</v>
      </c>
      <c r="AQ305" s="19" t="n">
        <f aca="false">MIN(AI305,MAX(0,AO305-(AJ305+AK305+AL305+AM305+AN305)))</f>
        <v>0</v>
      </c>
      <c r="AR305" s="19" t="n">
        <f aca="false">MIN(AJ305,MAX(0,AO305-(AK305+AL305+AM305+AN305)))</f>
        <v>0</v>
      </c>
      <c r="AS305" s="19" t="n">
        <f aca="false">MIN(AK305,MAX(0,AO305-(AL305+AM305+AN305)))</f>
        <v>0</v>
      </c>
      <c r="AT305" s="19" t="n">
        <f aca="false">MIN(AL305,MAX(0,AO305-(AM305+AN305)))</f>
        <v>0</v>
      </c>
      <c r="AU305" s="19" t="n">
        <f aca="false">MIN(AM305,MAX(0,AO305-(AN305)))</f>
        <v>0</v>
      </c>
      <c r="AV305" s="19" t="n">
        <f aca="false">MIN(AN305,MAX(0,AO305-(0)))</f>
        <v>0</v>
      </c>
      <c r="AW305" s="19" t="n">
        <f aca="false">AH305-AP305</f>
        <v>0</v>
      </c>
      <c r="AX305" s="19" t="n">
        <f aca="false">AI305-AQ305</f>
        <v>0</v>
      </c>
      <c r="AY305" s="19" t="n">
        <f aca="false">AJ305-AR305</f>
        <v>0</v>
      </c>
      <c r="AZ305" s="19" t="n">
        <f aca="false">AK305-AS305</f>
        <v>0</v>
      </c>
      <c r="BA305" s="19" t="n">
        <f aca="false">AL305-AT305</f>
        <v>0</v>
      </c>
      <c r="BB305" s="19" t="n">
        <f aca="false">AM305-AU305</f>
        <v>0</v>
      </c>
      <c r="BC305" s="19" t="n">
        <f aca="false">AN305-AV305</f>
        <v>1.57634626291364</v>
      </c>
    </row>
    <row r="306" customFormat="false" ht="15" hidden="false" customHeight="false" outlineLevel="0" collapsed="false">
      <c r="B306" s="18" t="n">
        <v>302</v>
      </c>
      <c r="C306" s="18" t="n">
        <f aca="false">RM_TERM-B306+1</f>
        <v>59</v>
      </c>
      <c r="D306" s="19" t="n">
        <f aca="false">K305</f>
        <v>1.57634626291349</v>
      </c>
      <c r="E306" s="19" t="n">
        <f aca="false">D306*(1-(1-RM_CDR)^(1/12))</f>
        <v>0.00131968140144552</v>
      </c>
      <c r="F306" s="19" t="n">
        <f aca="false">D306-E306</f>
        <v>1.57502658151204</v>
      </c>
      <c r="G306" s="19" t="n">
        <f aca="false">IF(F306&gt;0,F306*(RM_WAC/12)/(1-(1+RM_WAC/12)^(-C306)),0)</f>
        <v>0.031926860699676</v>
      </c>
      <c r="H306" s="19" t="n">
        <f aca="false">F306*RM_WAC/12</f>
        <v>0.00971266391932427</v>
      </c>
      <c r="I306" s="19" t="n">
        <f aca="false">G306-H306+IF(C306&lt;=1,(F306-(G306-H306)-J306),0)</f>
        <v>0.0222141967803517</v>
      </c>
      <c r="J306" s="19" t="n">
        <f aca="false">(F306-(G306-H306))*(1-(1-RM_CPR)^(1/12))</f>
        <v>0.0208883499187845</v>
      </c>
      <c r="K306" s="19" t="n">
        <f aca="false">IF(C306&lt;=1,0,(F306-(G306-H306)-J306))</f>
        <v>1.53192403481291</v>
      </c>
      <c r="L306" s="19" t="n">
        <f aca="false">E306*(1-RM_SEV)</f>
        <v>0.000923776981011867</v>
      </c>
      <c r="M306" s="19" t="n">
        <f aca="false">E306-L306</f>
        <v>0.000395904420433657</v>
      </c>
      <c r="N306" s="19" t="n">
        <f aca="false">H306-D306*(RM_SERV+RM_TR)/12</f>
        <v>0.00937112222902635</v>
      </c>
      <c r="O306" s="19" t="n">
        <f aca="false">T306*RM_A1_CP/12+U306*RM_A2_CP/12+V306*RM_A3_CP/12+W306*RM_M1_CP/12+X306*RM_B1_CP/12+Y306*RM_B2_CP/12+Z306*RM_B3_CP/12</f>
        <v>0</v>
      </c>
      <c r="P306" s="19" t="n">
        <f aca="false">MAX(0,N306-O306)</f>
        <v>0.00937112222902635</v>
      </c>
      <c r="Q306" s="19" t="n">
        <f aca="false">MIN(P306,M306)</f>
        <v>0.000395904420433657</v>
      </c>
      <c r="R306" s="19" t="n">
        <f aca="false">P306-Q306</f>
        <v>0.00897521780859269</v>
      </c>
      <c r="S306" s="19" t="n">
        <f aca="false">I306+J306+L306+Q306</f>
        <v>0.0444222281005818</v>
      </c>
      <c r="T306" s="19" t="n">
        <f aca="false">AW305</f>
        <v>0</v>
      </c>
      <c r="U306" s="19" t="n">
        <f aca="false">AX305</f>
        <v>0</v>
      </c>
      <c r="V306" s="19" t="n">
        <f aca="false">AY305</f>
        <v>0</v>
      </c>
      <c r="W306" s="19" t="n">
        <f aca="false">AZ305</f>
        <v>0</v>
      </c>
      <c r="X306" s="19" t="n">
        <f aca="false">BA305</f>
        <v>0</v>
      </c>
      <c r="Y306" s="19" t="n">
        <f aca="false">BB305</f>
        <v>0</v>
      </c>
      <c r="Z306" s="19" t="n">
        <f aca="false">BC305</f>
        <v>1.57634626291364</v>
      </c>
      <c r="AA306" s="19" t="n">
        <f aca="false">MIN(T306,MAX(0,S306-(0)))</f>
        <v>0</v>
      </c>
      <c r="AB306" s="19" t="n">
        <f aca="false">MIN(U306,MAX(0,S306-(T306)))</f>
        <v>0</v>
      </c>
      <c r="AC306" s="19" t="n">
        <f aca="false">MIN(V306,MAX(0,S306-(T306+U306)))</f>
        <v>0</v>
      </c>
      <c r="AD306" s="19" t="n">
        <f aca="false">MIN(W306,MAX(0,S306-(T306+U306+V306)))</f>
        <v>0</v>
      </c>
      <c r="AE306" s="19" t="n">
        <f aca="false">MIN(X306,MAX(0,S306-(T306+U306+V306+W306)))</f>
        <v>0</v>
      </c>
      <c r="AF306" s="19" t="n">
        <f aca="false">MIN(Y306,MAX(0,S306-(T306+U306+V306+W306+X306)))</f>
        <v>0</v>
      </c>
      <c r="AG306" s="19" t="n">
        <f aca="false">MIN(Z306,MAX(0,S306-(T306+U306+V306+W306+X306+Y306)))</f>
        <v>0.0444222281005818</v>
      </c>
      <c r="AH306" s="19" t="n">
        <f aca="false">T306-AA306</f>
        <v>0</v>
      </c>
      <c r="AI306" s="19" t="n">
        <f aca="false">U306-AB306</f>
        <v>0</v>
      </c>
      <c r="AJ306" s="19" t="n">
        <f aca="false">V306-AC306</f>
        <v>0</v>
      </c>
      <c r="AK306" s="19" t="n">
        <f aca="false">W306-AD306</f>
        <v>0</v>
      </c>
      <c r="AL306" s="19" t="n">
        <f aca="false">X306-AE306</f>
        <v>0</v>
      </c>
      <c r="AM306" s="19" t="n">
        <f aca="false">Y306-AF306</f>
        <v>0</v>
      </c>
      <c r="AN306" s="19" t="n">
        <f aca="false">Z306-AG306</f>
        <v>1.53192403481305</v>
      </c>
      <c r="AO306" s="19" t="n">
        <f aca="false">M306-Q306</f>
        <v>0</v>
      </c>
      <c r="AP306" s="19" t="n">
        <f aca="false">MIN(AH306,MAX(0,AO306-(AI306+AJ306+AK306+AL306+AM306+AN306)))</f>
        <v>0</v>
      </c>
      <c r="AQ306" s="19" t="n">
        <f aca="false">MIN(AI306,MAX(0,AO306-(AJ306+AK306+AL306+AM306+AN306)))</f>
        <v>0</v>
      </c>
      <c r="AR306" s="19" t="n">
        <f aca="false">MIN(AJ306,MAX(0,AO306-(AK306+AL306+AM306+AN306)))</f>
        <v>0</v>
      </c>
      <c r="AS306" s="19" t="n">
        <f aca="false">MIN(AK306,MAX(0,AO306-(AL306+AM306+AN306)))</f>
        <v>0</v>
      </c>
      <c r="AT306" s="19" t="n">
        <f aca="false">MIN(AL306,MAX(0,AO306-(AM306+AN306)))</f>
        <v>0</v>
      </c>
      <c r="AU306" s="19" t="n">
        <f aca="false">MIN(AM306,MAX(0,AO306-(AN306)))</f>
        <v>0</v>
      </c>
      <c r="AV306" s="19" t="n">
        <f aca="false">MIN(AN306,MAX(0,AO306-(0)))</f>
        <v>0</v>
      </c>
      <c r="AW306" s="19" t="n">
        <f aca="false">AH306-AP306</f>
        <v>0</v>
      </c>
      <c r="AX306" s="19" t="n">
        <f aca="false">AI306-AQ306</f>
        <v>0</v>
      </c>
      <c r="AY306" s="19" t="n">
        <f aca="false">AJ306-AR306</f>
        <v>0</v>
      </c>
      <c r="AZ306" s="19" t="n">
        <f aca="false">AK306-AS306</f>
        <v>0</v>
      </c>
      <c r="BA306" s="19" t="n">
        <f aca="false">AL306-AT306</f>
        <v>0</v>
      </c>
      <c r="BB306" s="19" t="n">
        <f aca="false">AM306-AU306</f>
        <v>0</v>
      </c>
      <c r="BC306" s="19" t="n">
        <f aca="false">AN306-AV306</f>
        <v>1.53192403481305</v>
      </c>
    </row>
    <row r="307" customFormat="false" ht="15" hidden="false" customHeight="false" outlineLevel="0" collapsed="false">
      <c r="B307" s="18" t="n">
        <v>303</v>
      </c>
      <c r="C307" s="18" t="n">
        <f aca="false">RM_TERM-B307+1</f>
        <v>58</v>
      </c>
      <c r="D307" s="19" t="n">
        <f aca="false">K306</f>
        <v>1.53192403481291</v>
      </c>
      <c r="E307" s="19" t="n">
        <f aca="false">D307*(1-(1-RM_CDR)^(1/12))</f>
        <v>0.00128249211783803</v>
      </c>
      <c r="F307" s="19" t="n">
        <f aca="false">D307-E307</f>
        <v>1.53064154269507</v>
      </c>
      <c r="G307" s="19" t="n">
        <f aca="false">IF(F307&gt;0,F307*(RM_WAC/12)/(1-(1+RM_WAC/12)^(-C307)),0)</f>
        <v>0.0314710133659879</v>
      </c>
      <c r="H307" s="19" t="n">
        <f aca="false">F307*RM_WAC/12</f>
        <v>0.00943895617995293</v>
      </c>
      <c r="I307" s="19" t="n">
        <f aca="false">G307-H307+IF(C307&lt;=1,(F307-(G307-H307)-J307),0)</f>
        <v>0.022032057186035</v>
      </c>
      <c r="J307" s="19" t="n">
        <f aca="false">(F307-(G307-H307))*(1-(1-RM_CPR)^(1/12))</f>
        <v>0.0202937348606704</v>
      </c>
      <c r="K307" s="19" t="n">
        <f aca="false">IF(C307&lt;=1,0,(F307-(G307-H307)-J307))</f>
        <v>1.48831575064836</v>
      </c>
      <c r="L307" s="19" t="n">
        <f aca="false">E307*(1-RM_SEV)</f>
        <v>0.000897744482486619</v>
      </c>
      <c r="M307" s="19" t="n">
        <f aca="false">E307-L307</f>
        <v>0.000384747635351408</v>
      </c>
      <c r="N307" s="19" t="n">
        <f aca="false">H307-D307*(RM_SERV+RM_TR)/12</f>
        <v>0.00910703930574346</v>
      </c>
      <c r="O307" s="19" t="n">
        <f aca="false">T307*RM_A1_CP/12+U307*RM_A2_CP/12+V307*RM_A3_CP/12+W307*RM_M1_CP/12+X307*RM_B1_CP/12+Y307*RM_B2_CP/12+Z307*RM_B3_CP/12</f>
        <v>0</v>
      </c>
      <c r="P307" s="19" t="n">
        <f aca="false">MAX(0,N307-O307)</f>
        <v>0.00910703930574346</v>
      </c>
      <c r="Q307" s="19" t="n">
        <f aca="false">MIN(P307,M307)</f>
        <v>0.000384747635351408</v>
      </c>
      <c r="R307" s="19" t="n">
        <f aca="false">P307-Q307</f>
        <v>0.00872229167039206</v>
      </c>
      <c r="S307" s="19" t="n">
        <f aca="false">I307+J307+L307+Q307</f>
        <v>0.0436082841645434</v>
      </c>
      <c r="T307" s="19" t="n">
        <f aca="false">AW306</f>
        <v>0</v>
      </c>
      <c r="U307" s="19" t="n">
        <f aca="false">AX306</f>
        <v>0</v>
      </c>
      <c r="V307" s="19" t="n">
        <f aca="false">AY306</f>
        <v>0</v>
      </c>
      <c r="W307" s="19" t="n">
        <f aca="false">AZ306</f>
        <v>0</v>
      </c>
      <c r="X307" s="19" t="n">
        <f aca="false">BA306</f>
        <v>0</v>
      </c>
      <c r="Y307" s="19" t="n">
        <f aca="false">BB306</f>
        <v>0</v>
      </c>
      <c r="Z307" s="19" t="n">
        <f aca="false">BC306</f>
        <v>1.53192403481305</v>
      </c>
      <c r="AA307" s="19" t="n">
        <f aca="false">MIN(T307,MAX(0,S307-(0)))</f>
        <v>0</v>
      </c>
      <c r="AB307" s="19" t="n">
        <f aca="false">MIN(U307,MAX(0,S307-(T307)))</f>
        <v>0</v>
      </c>
      <c r="AC307" s="19" t="n">
        <f aca="false">MIN(V307,MAX(0,S307-(T307+U307)))</f>
        <v>0</v>
      </c>
      <c r="AD307" s="19" t="n">
        <f aca="false">MIN(W307,MAX(0,S307-(T307+U307+V307)))</f>
        <v>0</v>
      </c>
      <c r="AE307" s="19" t="n">
        <f aca="false">MIN(X307,MAX(0,S307-(T307+U307+V307+W307)))</f>
        <v>0</v>
      </c>
      <c r="AF307" s="19" t="n">
        <f aca="false">MIN(Y307,MAX(0,S307-(T307+U307+V307+W307+X307)))</f>
        <v>0</v>
      </c>
      <c r="AG307" s="19" t="n">
        <f aca="false">MIN(Z307,MAX(0,S307-(T307+U307+V307+W307+X307+Y307)))</f>
        <v>0.0436082841645434</v>
      </c>
      <c r="AH307" s="19" t="n">
        <f aca="false">T307-AA307</f>
        <v>0</v>
      </c>
      <c r="AI307" s="19" t="n">
        <f aca="false">U307-AB307</f>
        <v>0</v>
      </c>
      <c r="AJ307" s="19" t="n">
        <f aca="false">V307-AC307</f>
        <v>0</v>
      </c>
      <c r="AK307" s="19" t="n">
        <f aca="false">W307-AD307</f>
        <v>0</v>
      </c>
      <c r="AL307" s="19" t="n">
        <f aca="false">X307-AE307</f>
        <v>0</v>
      </c>
      <c r="AM307" s="19" t="n">
        <f aca="false">Y307-AF307</f>
        <v>0</v>
      </c>
      <c r="AN307" s="19" t="n">
        <f aca="false">Z307-AG307</f>
        <v>1.48831575064851</v>
      </c>
      <c r="AO307" s="19" t="n">
        <f aca="false">M307-Q307</f>
        <v>0</v>
      </c>
      <c r="AP307" s="19" t="n">
        <f aca="false">MIN(AH307,MAX(0,AO307-(AI307+AJ307+AK307+AL307+AM307+AN307)))</f>
        <v>0</v>
      </c>
      <c r="AQ307" s="19" t="n">
        <f aca="false">MIN(AI307,MAX(0,AO307-(AJ307+AK307+AL307+AM307+AN307)))</f>
        <v>0</v>
      </c>
      <c r="AR307" s="19" t="n">
        <f aca="false">MIN(AJ307,MAX(0,AO307-(AK307+AL307+AM307+AN307)))</f>
        <v>0</v>
      </c>
      <c r="AS307" s="19" t="n">
        <f aca="false">MIN(AK307,MAX(0,AO307-(AL307+AM307+AN307)))</f>
        <v>0</v>
      </c>
      <c r="AT307" s="19" t="n">
        <f aca="false">MIN(AL307,MAX(0,AO307-(AM307+AN307)))</f>
        <v>0</v>
      </c>
      <c r="AU307" s="19" t="n">
        <f aca="false">MIN(AM307,MAX(0,AO307-(AN307)))</f>
        <v>0</v>
      </c>
      <c r="AV307" s="19" t="n">
        <f aca="false">MIN(AN307,MAX(0,AO307-(0)))</f>
        <v>0</v>
      </c>
      <c r="AW307" s="19" t="n">
        <f aca="false">AH307-AP307</f>
        <v>0</v>
      </c>
      <c r="AX307" s="19" t="n">
        <f aca="false">AI307-AQ307</f>
        <v>0</v>
      </c>
      <c r="AY307" s="19" t="n">
        <f aca="false">AJ307-AR307</f>
        <v>0</v>
      </c>
      <c r="AZ307" s="19" t="n">
        <f aca="false">AK307-AS307</f>
        <v>0</v>
      </c>
      <c r="BA307" s="19" t="n">
        <f aca="false">AL307-AT307</f>
        <v>0</v>
      </c>
      <c r="BB307" s="19" t="n">
        <f aca="false">AM307-AU307</f>
        <v>0</v>
      </c>
      <c r="BC307" s="19" t="n">
        <f aca="false">AN307-AV307</f>
        <v>1.48831575064851</v>
      </c>
    </row>
    <row r="308" customFormat="false" ht="15" hidden="false" customHeight="false" outlineLevel="0" collapsed="false">
      <c r="B308" s="18" t="n">
        <v>304</v>
      </c>
      <c r="C308" s="18" t="n">
        <f aca="false">RM_TERM-B308+1</f>
        <v>57</v>
      </c>
      <c r="D308" s="19" t="n">
        <f aca="false">K307</f>
        <v>1.48831575064836</v>
      </c>
      <c r="E308" s="19" t="n">
        <f aca="false">D308*(1-(1-RM_CDR)^(1/12))</f>
        <v>0.00124598424966537</v>
      </c>
      <c r="F308" s="19" t="n">
        <f aca="false">D308-E308</f>
        <v>1.4870697663987</v>
      </c>
      <c r="G308" s="19" t="n">
        <f aca="false">IF(F308&gt;0,F308*(RM_WAC/12)/(1-(1+RM_WAC/12)^(-C308)),0)</f>
        <v>0.0310216745579449</v>
      </c>
      <c r="H308" s="19" t="n">
        <f aca="false">F308*RM_WAC/12</f>
        <v>0.00917026355945864</v>
      </c>
      <c r="I308" s="19" t="n">
        <f aca="false">G308-H308+IF(C308&lt;=1,(F308-(G308-H308)-J308),0)</f>
        <v>0.0218514109984863</v>
      </c>
      <c r="J308" s="19" t="n">
        <f aca="false">(F308-(G308-H308))*(1-(1-RM_CPR)^(1/12))</f>
        <v>0.0197100396776614</v>
      </c>
      <c r="K308" s="19" t="n">
        <f aca="false">IF(C308&lt;=1,0,(F308-(G308-H308)-J308))</f>
        <v>1.44550831572255</v>
      </c>
      <c r="L308" s="19" t="n">
        <f aca="false">E308*(1-RM_SEV)</f>
        <v>0.000872188974765762</v>
      </c>
      <c r="M308" s="19" t="n">
        <f aca="false">E308-L308</f>
        <v>0.000373795274899612</v>
      </c>
      <c r="N308" s="19" t="n">
        <f aca="false">H308-D308*(RM_SERV+RM_TR)/12</f>
        <v>0.00884779514681816</v>
      </c>
      <c r="O308" s="19" t="n">
        <f aca="false">T308*RM_A1_CP/12+U308*RM_A2_CP/12+V308*RM_A3_CP/12+W308*RM_M1_CP/12+X308*RM_B1_CP/12+Y308*RM_B2_CP/12+Z308*RM_B3_CP/12</f>
        <v>0</v>
      </c>
      <c r="P308" s="19" t="n">
        <f aca="false">MAX(0,N308-O308)</f>
        <v>0.00884779514681816</v>
      </c>
      <c r="Q308" s="19" t="n">
        <f aca="false">MIN(P308,M308)</f>
        <v>0.000373795274899612</v>
      </c>
      <c r="R308" s="19" t="n">
        <f aca="false">P308-Q308</f>
        <v>0.00847399987191855</v>
      </c>
      <c r="S308" s="19" t="n">
        <f aca="false">I308+J308+L308+Q308</f>
        <v>0.042807434925813</v>
      </c>
      <c r="T308" s="19" t="n">
        <f aca="false">AW307</f>
        <v>0</v>
      </c>
      <c r="U308" s="19" t="n">
        <f aca="false">AX307</f>
        <v>0</v>
      </c>
      <c r="V308" s="19" t="n">
        <f aca="false">AY307</f>
        <v>0</v>
      </c>
      <c r="W308" s="19" t="n">
        <f aca="false">AZ307</f>
        <v>0</v>
      </c>
      <c r="X308" s="19" t="n">
        <f aca="false">BA307</f>
        <v>0</v>
      </c>
      <c r="Y308" s="19" t="n">
        <f aca="false">BB307</f>
        <v>0</v>
      </c>
      <c r="Z308" s="19" t="n">
        <f aca="false">BC307</f>
        <v>1.48831575064851</v>
      </c>
      <c r="AA308" s="19" t="n">
        <f aca="false">MIN(T308,MAX(0,S308-(0)))</f>
        <v>0</v>
      </c>
      <c r="AB308" s="19" t="n">
        <f aca="false">MIN(U308,MAX(0,S308-(T308)))</f>
        <v>0</v>
      </c>
      <c r="AC308" s="19" t="n">
        <f aca="false">MIN(V308,MAX(0,S308-(T308+U308)))</f>
        <v>0</v>
      </c>
      <c r="AD308" s="19" t="n">
        <f aca="false">MIN(W308,MAX(0,S308-(T308+U308+V308)))</f>
        <v>0</v>
      </c>
      <c r="AE308" s="19" t="n">
        <f aca="false">MIN(X308,MAX(0,S308-(T308+U308+V308+W308)))</f>
        <v>0</v>
      </c>
      <c r="AF308" s="19" t="n">
        <f aca="false">MIN(Y308,MAX(0,S308-(T308+U308+V308+W308+X308)))</f>
        <v>0</v>
      </c>
      <c r="AG308" s="19" t="n">
        <f aca="false">MIN(Z308,MAX(0,S308-(T308+U308+V308+W308+X308+Y308)))</f>
        <v>0.042807434925813</v>
      </c>
      <c r="AH308" s="19" t="n">
        <f aca="false">T308-AA308</f>
        <v>0</v>
      </c>
      <c r="AI308" s="19" t="n">
        <f aca="false">U308-AB308</f>
        <v>0</v>
      </c>
      <c r="AJ308" s="19" t="n">
        <f aca="false">V308-AC308</f>
        <v>0</v>
      </c>
      <c r="AK308" s="19" t="n">
        <f aca="false">W308-AD308</f>
        <v>0</v>
      </c>
      <c r="AL308" s="19" t="n">
        <f aca="false">X308-AE308</f>
        <v>0</v>
      </c>
      <c r="AM308" s="19" t="n">
        <f aca="false">Y308-AF308</f>
        <v>0</v>
      </c>
      <c r="AN308" s="19" t="n">
        <f aca="false">Z308-AG308</f>
        <v>1.4455083157227</v>
      </c>
      <c r="AO308" s="19" t="n">
        <f aca="false">M308-Q308</f>
        <v>0</v>
      </c>
      <c r="AP308" s="19" t="n">
        <f aca="false">MIN(AH308,MAX(0,AO308-(AI308+AJ308+AK308+AL308+AM308+AN308)))</f>
        <v>0</v>
      </c>
      <c r="AQ308" s="19" t="n">
        <f aca="false">MIN(AI308,MAX(0,AO308-(AJ308+AK308+AL308+AM308+AN308)))</f>
        <v>0</v>
      </c>
      <c r="AR308" s="19" t="n">
        <f aca="false">MIN(AJ308,MAX(0,AO308-(AK308+AL308+AM308+AN308)))</f>
        <v>0</v>
      </c>
      <c r="AS308" s="19" t="n">
        <f aca="false">MIN(AK308,MAX(0,AO308-(AL308+AM308+AN308)))</f>
        <v>0</v>
      </c>
      <c r="AT308" s="19" t="n">
        <f aca="false">MIN(AL308,MAX(0,AO308-(AM308+AN308)))</f>
        <v>0</v>
      </c>
      <c r="AU308" s="19" t="n">
        <f aca="false">MIN(AM308,MAX(0,AO308-(AN308)))</f>
        <v>0</v>
      </c>
      <c r="AV308" s="19" t="n">
        <f aca="false">MIN(AN308,MAX(0,AO308-(0)))</f>
        <v>0</v>
      </c>
      <c r="AW308" s="19" t="n">
        <f aca="false">AH308-AP308</f>
        <v>0</v>
      </c>
      <c r="AX308" s="19" t="n">
        <f aca="false">AI308-AQ308</f>
        <v>0</v>
      </c>
      <c r="AY308" s="19" t="n">
        <f aca="false">AJ308-AR308</f>
        <v>0</v>
      </c>
      <c r="AZ308" s="19" t="n">
        <f aca="false">AK308-AS308</f>
        <v>0</v>
      </c>
      <c r="BA308" s="19" t="n">
        <f aca="false">AL308-AT308</f>
        <v>0</v>
      </c>
      <c r="BB308" s="19" t="n">
        <f aca="false">AM308-AU308</f>
        <v>0</v>
      </c>
      <c r="BC308" s="19" t="n">
        <f aca="false">AN308-AV308</f>
        <v>1.4455083157227</v>
      </c>
    </row>
    <row r="309" customFormat="false" ht="15" hidden="false" customHeight="false" outlineLevel="0" collapsed="false">
      <c r="B309" s="18" t="n">
        <v>305</v>
      </c>
      <c r="C309" s="18" t="n">
        <f aca="false">RM_TERM-B309+1</f>
        <v>56</v>
      </c>
      <c r="D309" s="19" t="n">
        <f aca="false">K308</f>
        <v>1.44550831572255</v>
      </c>
      <c r="E309" s="19" t="n">
        <f aca="false">D309*(1-(1-RM_CDR)^(1/12))</f>
        <v>0.00121014683434346</v>
      </c>
      <c r="F309" s="19" t="n">
        <f aca="false">D309-E309</f>
        <v>1.44429816888821</v>
      </c>
      <c r="G309" s="19" t="n">
        <f aca="false">IF(F309&gt;0,F309*(RM_WAC/12)/(1-(1+RM_WAC/12)^(-C309)),0)</f>
        <v>0.0305787513477114</v>
      </c>
      <c r="H309" s="19" t="n">
        <f aca="false">F309*RM_WAC/12</f>
        <v>0.00890650537481061</v>
      </c>
      <c r="I309" s="19" t="n">
        <f aca="false">G309-H309+IF(C309&lt;=1,(F309-(G309-H309)-J309),0)</f>
        <v>0.0216722459729008</v>
      </c>
      <c r="J309" s="19" t="n">
        <f aca="false">(F309-(G309-H309))*(1-(1-RM_CPR)^(1/12))</f>
        <v>0.0191370885327678</v>
      </c>
      <c r="K309" s="19" t="n">
        <f aca="false">IF(C309&lt;=1,0,(F309-(G309-H309)-J309))</f>
        <v>1.40348883438254</v>
      </c>
      <c r="L309" s="19" t="n">
        <f aca="false">E309*(1-RM_SEV)</f>
        <v>0.000847102784040419</v>
      </c>
      <c r="M309" s="19" t="n">
        <f aca="false">E309-L309</f>
        <v>0.000363044050303037</v>
      </c>
      <c r="N309" s="19" t="n">
        <f aca="false">H309-D309*(RM_SERV+RM_TR)/12</f>
        <v>0.00859331190640406</v>
      </c>
      <c r="O309" s="19" t="n">
        <f aca="false">T309*RM_A1_CP/12+U309*RM_A2_CP/12+V309*RM_A3_CP/12+W309*RM_M1_CP/12+X309*RM_B1_CP/12+Y309*RM_B2_CP/12+Z309*RM_B3_CP/12</f>
        <v>0</v>
      </c>
      <c r="P309" s="19" t="n">
        <f aca="false">MAX(0,N309-O309)</f>
        <v>0.00859331190640406</v>
      </c>
      <c r="Q309" s="19" t="n">
        <f aca="false">MIN(P309,M309)</f>
        <v>0.000363044050303037</v>
      </c>
      <c r="R309" s="19" t="n">
        <f aca="false">P309-Q309</f>
        <v>0.00823026785610102</v>
      </c>
      <c r="S309" s="19" t="n">
        <f aca="false">I309+J309+L309+Q309</f>
        <v>0.0420194813400121</v>
      </c>
      <c r="T309" s="19" t="n">
        <f aca="false">AW308</f>
        <v>0</v>
      </c>
      <c r="U309" s="19" t="n">
        <f aca="false">AX308</f>
        <v>0</v>
      </c>
      <c r="V309" s="19" t="n">
        <f aca="false">AY308</f>
        <v>0</v>
      </c>
      <c r="W309" s="19" t="n">
        <f aca="false">AZ308</f>
        <v>0</v>
      </c>
      <c r="X309" s="19" t="n">
        <f aca="false">BA308</f>
        <v>0</v>
      </c>
      <c r="Y309" s="19" t="n">
        <f aca="false">BB308</f>
        <v>0</v>
      </c>
      <c r="Z309" s="19" t="n">
        <f aca="false">BC308</f>
        <v>1.4455083157227</v>
      </c>
      <c r="AA309" s="19" t="n">
        <f aca="false">MIN(T309,MAX(0,S309-(0)))</f>
        <v>0</v>
      </c>
      <c r="AB309" s="19" t="n">
        <f aca="false">MIN(U309,MAX(0,S309-(T309)))</f>
        <v>0</v>
      </c>
      <c r="AC309" s="19" t="n">
        <f aca="false">MIN(V309,MAX(0,S309-(T309+U309)))</f>
        <v>0</v>
      </c>
      <c r="AD309" s="19" t="n">
        <f aca="false">MIN(W309,MAX(0,S309-(T309+U309+V309)))</f>
        <v>0</v>
      </c>
      <c r="AE309" s="19" t="n">
        <f aca="false">MIN(X309,MAX(0,S309-(T309+U309+V309+W309)))</f>
        <v>0</v>
      </c>
      <c r="AF309" s="19" t="n">
        <f aca="false">MIN(Y309,MAX(0,S309-(T309+U309+V309+W309+X309)))</f>
        <v>0</v>
      </c>
      <c r="AG309" s="19" t="n">
        <f aca="false">MIN(Z309,MAX(0,S309-(T309+U309+V309+W309+X309+Y309)))</f>
        <v>0.0420194813400121</v>
      </c>
      <c r="AH309" s="19" t="n">
        <f aca="false">T309-AA309</f>
        <v>0</v>
      </c>
      <c r="AI309" s="19" t="n">
        <f aca="false">U309-AB309</f>
        <v>0</v>
      </c>
      <c r="AJ309" s="19" t="n">
        <f aca="false">V309-AC309</f>
        <v>0</v>
      </c>
      <c r="AK309" s="19" t="n">
        <f aca="false">W309-AD309</f>
        <v>0</v>
      </c>
      <c r="AL309" s="19" t="n">
        <f aca="false">X309-AE309</f>
        <v>0</v>
      </c>
      <c r="AM309" s="19" t="n">
        <f aca="false">Y309-AF309</f>
        <v>0</v>
      </c>
      <c r="AN309" s="19" t="n">
        <f aca="false">Z309-AG309</f>
        <v>1.40348883438269</v>
      </c>
      <c r="AO309" s="19" t="n">
        <f aca="false">M309-Q309</f>
        <v>0</v>
      </c>
      <c r="AP309" s="19" t="n">
        <f aca="false">MIN(AH309,MAX(0,AO309-(AI309+AJ309+AK309+AL309+AM309+AN309)))</f>
        <v>0</v>
      </c>
      <c r="AQ309" s="19" t="n">
        <f aca="false">MIN(AI309,MAX(0,AO309-(AJ309+AK309+AL309+AM309+AN309)))</f>
        <v>0</v>
      </c>
      <c r="AR309" s="19" t="n">
        <f aca="false">MIN(AJ309,MAX(0,AO309-(AK309+AL309+AM309+AN309)))</f>
        <v>0</v>
      </c>
      <c r="AS309" s="19" t="n">
        <f aca="false">MIN(AK309,MAX(0,AO309-(AL309+AM309+AN309)))</f>
        <v>0</v>
      </c>
      <c r="AT309" s="19" t="n">
        <f aca="false">MIN(AL309,MAX(0,AO309-(AM309+AN309)))</f>
        <v>0</v>
      </c>
      <c r="AU309" s="19" t="n">
        <f aca="false">MIN(AM309,MAX(0,AO309-(AN309)))</f>
        <v>0</v>
      </c>
      <c r="AV309" s="19" t="n">
        <f aca="false">MIN(AN309,MAX(0,AO309-(0)))</f>
        <v>0</v>
      </c>
      <c r="AW309" s="19" t="n">
        <f aca="false">AH309-AP309</f>
        <v>0</v>
      </c>
      <c r="AX309" s="19" t="n">
        <f aca="false">AI309-AQ309</f>
        <v>0</v>
      </c>
      <c r="AY309" s="19" t="n">
        <f aca="false">AJ309-AR309</f>
        <v>0</v>
      </c>
      <c r="AZ309" s="19" t="n">
        <f aca="false">AK309-AS309</f>
        <v>0</v>
      </c>
      <c r="BA309" s="19" t="n">
        <f aca="false">AL309-AT309</f>
        <v>0</v>
      </c>
      <c r="BB309" s="19" t="n">
        <f aca="false">AM309-AU309</f>
        <v>0</v>
      </c>
      <c r="BC309" s="19" t="n">
        <f aca="false">AN309-AV309</f>
        <v>1.40348883438269</v>
      </c>
    </row>
    <row r="310" customFormat="false" ht="15" hidden="false" customHeight="false" outlineLevel="0" collapsed="false">
      <c r="B310" s="18" t="n">
        <v>306</v>
      </c>
      <c r="C310" s="18" t="n">
        <f aca="false">RM_TERM-B310+1</f>
        <v>55</v>
      </c>
      <c r="D310" s="19" t="n">
        <f aca="false">K309</f>
        <v>1.40348883438254</v>
      </c>
      <c r="E310" s="19" t="n">
        <f aca="false">D310*(1-(1-RM_CDR)^(1/12))</f>
        <v>0.00117496907592361</v>
      </c>
      <c r="F310" s="19" t="n">
        <f aca="false">D310-E310</f>
        <v>1.40231386530662</v>
      </c>
      <c r="G310" s="19" t="n">
        <f aca="false">IF(F310&gt;0,F310*(RM_WAC/12)/(1-(1+RM_WAC/12)^(-C310)),0)</f>
        <v>0.0301421521342627</v>
      </c>
      <c r="H310" s="19" t="n">
        <f aca="false">F310*RM_WAC/12</f>
        <v>0.0086476021693908</v>
      </c>
      <c r="I310" s="19" t="n">
        <f aca="false">G310-H310+IF(C310&lt;=1,(F310-(G310-H310)-J310),0)</f>
        <v>0.0214945499648719</v>
      </c>
      <c r="J310" s="19" t="n">
        <f aca="false">(F310-(G310-H310))*(1-(1-RM_CPR)^(1/12))</f>
        <v>0.0185747082629422</v>
      </c>
      <c r="K310" s="19" t="n">
        <f aca="false">IF(C310&lt;=1,0,(F310-(G310-H310)-J310))</f>
        <v>1.3622446070788</v>
      </c>
      <c r="L310" s="19" t="n">
        <f aca="false">E310*(1-RM_SEV)</f>
        <v>0.000822478353146525</v>
      </c>
      <c r="M310" s="19" t="n">
        <f aca="false">E310-L310</f>
        <v>0.000352490722777082</v>
      </c>
      <c r="N310" s="19" t="n">
        <f aca="false">H310-D310*(RM_SERV+RM_TR)/12</f>
        <v>0.00834351292194125</v>
      </c>
      <c r="O310" s="19" t="n">
        <f aca="false">T310*RM_A1_CP/12+U310*RM_A2_CP/12+V310*RM_A3_CP/12+W310*RM_M1_CP/12+X310*RM_B1_CP/12+Y310*RM_B2_CP/12+Z310*RM_B3_CP/12</f>
        <v>0</v>
      </c>
      <c r="P310" s="19" t="n">
        <f aca="false">MAX(0,N310-O310)</f>
        <v>0.00834351292194125</v>
      </c>
      <c r="Q310" s="19" t="n">
        <f aca="false">MIN(P310,M310)</f>
        <v>0.000352490722777082</v>
      </c>
      <c r="R310" s="19" t="n">
        <f aca="false">P310-Q310</f>
        <v>0.00799102219916416</v>
      </c>
      <c r="S310" s="19" t="n">
        <f aca="false">I310+J310+L310+Q310</f>
        <v>0.0412442273037378</v>
      </c>
      <c r="T310" s="19" t="n">
        <f aca="false">AW309</f>
        <v>0</v>
      </c>
      <c r="U310" s="19" t="n">
        <f aca="false">AX309</f>
        <v>0</v>
      </c>
      <c r="V310" s="19" t="n">
        <f aca="false">AY309</f>
        <v>0</v>
      </c>
      <c r="W310" s="19" t="n">
        <f aca="false">AZ309</f>
        <v>0</v>
      </c>
      <c r="X310" s="19" t="n">
        <f aca="false">BA309</f>
        <v>0</v>
      </c>
      <c r="Y310" s="19" t="n">
        <f aca="false">BB309</f>
        <v>0</v>
      </c>
      <c r="Z310" s="19" t="n">
        <f aca="false">BC309</f>
        <v>1.40348883438269</v>
      </c>
      <c r="AA310" s="19" t="n">
        <f aca="false">MIN(T310,MAX(0,S310-(0)))</f>
        <v>0</v>
      </c>
      <c r="AB310" s="19" t="n">
        <f aca="false">MIN(U310,MAX(0,S310-(T310)))</f>
        <v>0</v>
      </c>
      <c r="AC310" s="19" t="n">
        <f aca="false">MIN(V310,MAX(0,S310-(T310+U310)))</f>
        <v>0</v>
      </c>
      <c r="AD310" s="19" t="n">
        <f aca="false">MIN(W310,MAX(0,S310-(T310+U310+V310)))</f>
        <v>0</v>
      </c>
      <c r="AE310" s="19" t="n">
        <f aca="false">MIN(X310,MAX(0,S310-(T310+U310+V310+W310)))</f>
        <v>0</v>
      </c>
      <c r="AF310" s="19" t="n">
        <f aca="false">MIN(Y310,MAX(0,S310-(T310+U310+V310+W310+X310)))</f>
        <v>0</v>
      </c>
      <c r="AG310" s="19" t="n">
        <f aca="false">MIN(Z310,MAX(0,S310-(T310+U310+V310+W310+X310+Y310)))</f>
        <v>0.0412442273037378</v>
      </c>
      <c r="AH310" s="19" t="n">
        <f aca="false">T310-AA310</f>
        <v>0</v>
      </c>
      <c r="AI310" s="19" t="n">
        <f aca="false">U310-AB310</f>
        <v>0</v>
      </c>
      <c r="AJ310" s="19" t="n">
        <f aca="false">V310-AC310</f>
        <v>0</v>
      </c>
      <c r="AK310" s="19" t="n">
        <f aca="false">W310-AD310</f>
        <v>0</v>
      </c>
      <c r="AL310" s="19" t="n">
        <f aca="false">X310-AE310</f>
        <v>0</v>
      </c>
      <c r="AM310" s="19" t="n">
        <f aca="false">Y310-AF310</f>
        <v>0</v>
      </c>
      <c r="AN310" s="19" t="n">
        <f aca="false">Z310-AG310</f>
        <v>1.36224460707895</v>
      </c>
      <c r="AO310" s="19" t="n">
        <f aca="false">M310-Q310</f>
        <v>0</v>
      </c>
      <c r="AP310" s="19" t="n">
        <f aca="false">MIN(AH310,MAX(0,AO310-(AI310+AJ310+AK310+AL310+AM310+AN310)))</f>
        <v>0</v>
      </c>
      <c r="AQ310" s="19" t="n">
        <f aca="false">MIN(AI310,MAX(0,AO310-(AJ310+AK310+AL310+AM310+AN310)))</f>
        <v>0</v>
      </c>
      <c r="AR310" s="19" t="n">
        <f aca="false">MIN(AJ310,MAX(0,AO310-(AK310+AL310+AM310+AN310)))</f>
        <v>0</v>
      </c>
      <c r="AS310" s="19" t="n">
        <f aca="false">MIN(AK310,MAX(0,AO310-(AL310+AM310+AN310)))</f>
        <v>0</v>
      </c>
      <c r="AT310" s="19" t="n">
        <f aca="false">MIN(AL310,MAX(0,AO310-(AM310+AN310)))</f>
        <v>0</v>
      </c>
      <c r="AU310" s="19" t="n">
        <f aca="false">MIN(AM310,MAX(0,AO310-(AN310)))</f>
        <v>0</v>
      </c>
      <c r="AV310" s="19" t="n">
        <f aca="false">MIN(AN310,MAX(0,AO310-(0)))</f>
        <v>0</v>
      </c>
      <c r="AW310" s="19" t="n">
        <f aca="false">AH310-AP310</f>
        <v>0</v>
      </c>
      <c r="AX310" s="19" t="n">
        <f aca="false">AI310-AQ310</f>
        <v>0</v>
      </c>
      <c r="AY310" s="19" t="n">
        <f aca="false">AJ310-AR310</f>
        <v>0</v>
      </c>
      <c r="AZ310" s="19" t="n">
        <f aca="false">AK310-AS310</f>
        <v>0</v>
      </c>
      <c r="BA310" s="19" t="n">
        <f aca="false">AL310-AT310</f>
        <v>0</v>
      </c>
      <c r="BB310" s="19" t="n">
        <f aca="false">AM310-AU310</f>
        <v>0</v>
      </c>
      <c r="BC310" s="19" t="n">
        <f aca="false">AN310-AV310</f>
        <v>1.36224460707895</v>
      </c>
    </row>
    <row r="311" customFormat="false" ht="15" hidden="false" customHeight="false" outlineLevel="0" collapsed="false">
      <c r="B311" s="18" t="n">
        <v>307</v>
      </c>
      <c r="C311" s="18" t="n">
        <f aca="false">RM_TERM-B311+1</f>
        <v>54</v>
      </c>
      <c r="D311" s="19" t="n">
        <f aca="false">K310</f>
        <v>1.3622446070788</v>
      </c>
      <c r="E311" s="19" t="n">
        <f aca="false">D311*(1-(1-RM_CDR)^(1/12))</f>
        <v>0.0011404403426305</v>
      </c>
      <c r="F311" s="19" t="n">
        <f aca="false">D311-E311</f>
        <v>1.36110416673617</v>
      </c>
      <c r="G311" s="19" t="n">
        <f aca="false">IF(F311&gt;0,F311*(RM_WAC/12)/(1-(1+RM_WAC/12)^(-C311)),0)</f>
        <v>0.029711786624441</v>
      </c>
      <c r="H311" s="19" t="n">
        <f aca="false">F311*RM_WAC/12</f>
        <v>0.00839347569487305</v>
      </c>
      <c r="I311" s="19" t="n">
        <f aca="false">G311-H311+IF(C311&lt;=1,(F311-(G311-H311)-J311),0)</f>
        <v>0.0213183109295679</v>
      </c>
      <c r="J311" s="19" t="n">
        <f aca="false">(F311-(G311-H311))*(1-(1-RM_CPR)^(1/12))</f>
        <v>0.0180227283395619</v>
      </c>
      <c r="K311" s="19" t="n">
        <f aca="false">IF(C311&lt;=1,0,(F311-(G311-H311)-J311))</f>
        <v>1.32176312746704</v>
      </c>
      <c r="L311" s="19" t="n">
        <f aca="false">E311*(1-RM_SEV)</f>
        <v>0.000798308239841347</v>
      </c>
      <c r="M311" s="19" t="n">
        <f aca="false">E311-L311</f>
        <v>0.000342132102789149</v>
      </c>
      <c r="N311" s="19" t="n">
        <f aca="false">H311-D311*(RM_SERV+RM_TR)/12</f>
        <v>0.00809832269667265</v>
      </c>
      <c r="O311" s="19" t="n">
        <f aca="false">T311*RM_A1_CP/12+U311*RM_A2_CP/12+V311*RM_A3_CP/12+W311*RM_M1_CP/12+X311*RM_B1_CP/12+Y311*RM_B2_CP/12+Z311*RM_B3_CP/12</f>
        <v>0</v>
      </c>
      <c r="P311" s="19" t="n">
        <f aca="false">MAX(0,N311-O311)</f>
        <v>0.00809832269667265</v>
      </c>
      <c r="Q311" s="19" t="n">
        <f aca="false">MIN(P311,M311)</f>
        <v>0.000342132102789149</v>
      </c>
      <c r="R311" s="19" t="n">
        <f aca="false">P311-Q311</f>
        <v>0.0077561905938835</v>
      </c>
      <c r="S311" s="19" t="n">
        <f aca="false">I311+J311+L311+Q311</f>
        <v>0.0404814796117603</v>
      </c>
      <c r="T311" s="19" t="n">
        <f aca="false">AW310</f>
        <v>0</v>
      </c>
      <c r="U311" s="19" t="n">
        <f aca="false">AX310</f>
        <v>0</v>
      </c>
      <c r="V311" s="19" t="n">
        <f aca="false">AY310</f>
        <v>0</v>
      </c>
      <c r="W311" s="19" t="n">
        <f aca="false">AZ310</f>
        <v>0</v>
      </c>
      <c r="X311" s="19" t="n">
        <f aca="false">BA310</f>
        <v>0</v>
      </c>
      <c r="Y311" s="19" t="n">
        <f aca="false">BB310</f>
        <v>0</v>
      </c>
      <c r="Z311" s="19" t="n">
        <f aca="false">BC310</f>
        <v>1.36224460707895</v>
      </c>
      <c r="AA311" s="19" t="n">
        <f aca="false">MIN(T311,MAX(0,S311-(0)))</f>
        <v>0</v>
      </c>
      <c r="AB311" s="19" t="n">
        <f aca="false">MIN(U311,MAX(0,S311-(T311)))</f>
        <v>0</v>
      </c>
      <c r="AC311" s="19" t="n">
        <f aca="false">MIN(V311,MAX(0,S311-(T311+U311)))</f>
        <v>0</v>
      </c>
      <c r="AD311" s="19" t="n">
        <f aca="false">MIN(W311,MAX(0,S311-(T311+U311+V311)))</f>
        <v>0</v>
      </c>
      <c r="AE311" s="19" t="n">
        <f aca="false">MIN(X311,MAX(0,S311-(T311+U311+V311+W311)))</f>
        <v>0</v>
      </c>
      <c r="AF311" s="19" t="n">
        <f aca="false">MIN(Y311,MAX(0,S311-(T311+U311+V311+W311+X311)))</f>
        <v>0</v>
      </c>
      <c r="AG311" s="19" t="n">
        <f aca="false">MIN(Z311,MAX(0,S311-(T311+U311+V311+W311+X311+Y311)))</f>
        <v>0.0404814796117603</v>
      </c>
      <c r="AH311" s="19" t="n">
        <f aca="false">T311-AA311</f>
        <v>0</v>
      </c>
      <c r="AI311" s="19" t="n">
        <f aca="false">U311-AB311</f>
        <v>0</v>
      </c>
      <c r="AJ311" s="19" t="n">
        <f aca="false">V311-AC311</f>
        <v>0</v>
      </c>
      <c r="AK311" s="19" t="n">
        <f aca="false">W311-AD311</f>
        <v>0</v>
      </c>
      <c r="AL311" s="19" t="n">
        <f aca="false">X311-AE311</f>
        <v>0</v>
      </c>
      <c r="AM311" s="19" t="n">
        <f aca="false">Y311-AF311</f>
        <v>0</v>
      </c>
      <c r="AN311" s="19" t="n">
        <f aca="false">Z311-AG311</f>
        <v>1.32176312746719</v>
      </c>
      <c r="AO311" s="19" t="n">
        <f aca="false">M311-Q311</f>
        <v>0</v>
      </c>
      <c r="AP311" s="19" t="n">
        <f aca="false">MIN(AH311,MAX(0,AO311-(AI311+AJ311+AK311+AL311+AM311+AN311)))</f>
        <v>0</v>
      </c>
      <c r="AQ311" s="19" t="n">
        <f aca="false">MIN(AI311,MAX(0,AO311-(AJ311+AK311+AL311+AM311+AN311)))</f>
        <v>0</v>
      </c>
      <c r="AR311" s="19" t="n">
        <f aca="false">MIN(AJ311,MAX(0,AO311-(AK311+AL311+AM311+AN311)))</f>
        <v>0</v>
      </c>
      <c r="AS311" s="19" t="n">
        <f aca="false">MIN(AK311,MAX(0,AO311-(AL311+AM311+AN311)))</f>
        <v>0</v>
      </c>
      <c r="AT311" s="19" t="n">
        <f aca="false">MIN(AL311,MAX(0,AO311-(AM311+AN311)))</f>
        <v>0</v>
      </c>
      <c r="AU311" s="19" t="n">
        <f aca="false">MIN(AM311,MAX(0,AO311-(AN311)))</f>
        <v>0</v>
      </c>
      <c r="AV311" s="19" t="n">
        <f aca="false">MIN(AN311,MAX(0,AO311-(0)))</f>
        <v>0</v>
      </c>
      <c r="AW311" s="19" t="n">
        <f aca="false">AH311-AP311</f>
        <v>0</v>
      </c>
      <c r="AX311" s="19" t="n">
        <f aca="false">AI311-AQ311</f>
        <v>0</v>
      </c>
      <c r="AY311" s="19" t="n">
        <f aca="false">AJ311-AR311</f>
        <v>0</v>
      </c>
      <c r="AZ311" s="19" t="n">
        <f aca="false">AK311-AS311</f>
        <v>0</v>
      </c>
      <c r="BA311" s="19" t="n">
        <f aca="false">AL311-AT311</f>
        <v>0</v>
      </c>
      <c r="BB311" s="19" t="n">
        <f aca="false">AM311-AU311</f>
        <v>0</v>
      </c>
      <c r="BC311" s="19" t="n">
        <f aca="false">AN311-AV311</f>
        <v>1.32176312746719</v>
      </c>
    </row>
    <row r="312" customFormat="false" ht="15" hidden="false" customHeight="false" outlineLevel="0" collapsed="false">
      <c r="B312" s="18" t="n">
        <v>308</v>
      </c>
      <c r="C312" s="18" t="n">
        <f aca="false">RM_TERM-B312+1</f>
        <v>53</v>
      </c>
      <c r="D312" s="19" t="n">
        <f aca="false">K311</f>
        <v>1.32176312746704</v>
      </c>
      <c r="E312" s="19" t="n">
        <f aca="false">D312*(1-(1-RM_CDR)^(1/12))</f>
        <v>0.00110655016443583</v>
      </c>
      <c r="F312" s="19" t="n">
        <f aca="false">D312-E312</f>
        <v>1.32065657730261</v>
      </c>
      <c r="G312" s="19" t="n">
        <f aca="false">IF(F312&gt;0,F312*(RM_WAC/12)/(1-(1+RM_WAC/12)^(-C312)),0)</f>
        <v>0.0292875658142816</v>
      </c>
      <c r="H312" s="19" t="n">
        <f aca="false">F312*RM_WAC/12</f>
        <v>0.00814404889336606</v>
      </c>
      <c r="I312" s="19" t="n">
        <f aca="false">G312-H312+IF(C312&lt;=1,(F312-(G312-H312)-J312),0)</f>
        <v>0.0211435169209156</v>
      </c>
      <c r="J312" s="19" t="n">
        <f aca="false">(F312-(G312-H312))*(1-(1-RM_CPR)^(1/12))</f>
        <v>0.0174809808294861</v>
      </c>
      <c r="K312" s="19" t="n">
        <f aca="false">IF(C312&lt;=1,0,(F312-(G312-H312)-J312))</f>
        <v>1.2820320795522</v>
      </c>
      <c r="L312" s="19" t="n">
        <f aca="false">E312*(1-RM_SEV)</f>
        <v>0.000774585115105079</v>
      </c>
      <c r="M312" s="19" t="n">
        <f aca="false">E312-L312</f>
        <v>0.000331965049330748</v>
      </c>
      <c r="N312" s="19" t="n">
        <f aca="false">H312-D312*(RM_SERV+RM_TR)/12</f>
        <v>0.00785766688241487</v>
      </c>
      <c r="O312" s="19" t="n">
        <f aca="false">T312*RM_A1_CP/12+U312*RM_A2_CP/12+V312*RM_A3_CP/12+W312*RM_M1_CP/12+X312*RM_B1_CP/12+Y312*RM_B2_CP/12+Z312*RM_B3_CP/12</f>
        <v>0</v>
      </c>
      <c r="P312" s="19" t="n">
        <f aca="false">MAX(0,N312-O312)</f>
        <v>0.00785766688241487</v>
      </c>
      <c r="Q312" s="19" t="n">
        <f aca="false">MIN(P312,M312)</f>
        <v>0.000331965049330748</v>
      </c>
      <c r="R312" s="19" t="n">
        <f aca="false">P312-Q312</f>
        <v>0.00752570183308412</v>
      </c>
      <c r="S312" s="19" t="n">
        <f aca="false">I312+J312+L312+Q312</f>
        <v>0.0397310479148375</v>
      </c>
      <c r="T312" s="19" t="n">
        <f aca="false">AW311</f>
        <v>0</v>
      </c>
      <c r="U312" s="19" t="n">
        <f aca="false">AX311</f>
        <v>0</v>
      </c>
      <c r="V312" s="19" t="n">
        <f aca="false">AY311</f>
        <v>0</v>
      </c>
      <c r="W312" s="19" t="n">
        <f aca="false">AZ311</f>
        <v>0</v>
      </c>
      <c r="X312" s="19" t="n">
        <f aca="false">BA311</f>
        <v>0</v>
      </c>
      <c r="Y312" s="19" t="n">
        <f aca="false">BB311</f>
        <v>0</v>
      </c>
      <c r="Z312" s="19" t="n">
        <f aca="false">BC311</f>
        <v>1.32176312746719</v>
      </c>
      <c r="AA312" s="19" t="n">
        <f aca="false">MIN(T312,MAX(0,S312-(0)))</f>
        <v>0</v>
      </c>
      <c r="AB312" s="19" t="n">
        <f aca="false">MIN(U312,MAX(0,S312-(T312)))</f>
        <v>0</v>
      </c>
      <c r="AC312" s="19" t="n">
        <f aca="false">MIN(V312,MAX(0,S312-(T312+U312)))</f>
        <v>0</v>
      </c>
      <c r="AD312" s="19" t="n">
        <f aca="false">MIN(W312,MAX(0,S312-(T312+U312+V312)))</f>
        <v>0</v>
      </c>
      <c r="AE312" s="19" t="n">
        <f aca="false">MIN(X312,MAX(0,S312-(T312+U312+V312+W312)))</f>
        <v>0</v>
      </c>
      <c r="AF312" s="19" t="n">
        <f aca="false">MIN(Y312,MAX(0,S312-(T312+U312+V312+W312+X312)))</f>
        <v>0</v>
      </c>
      <c r="AG312" s="19" t="n">
        <f aca="false">MIN(Z312,MAX(0,S312-(T312+U312+V312+W312+X312+Y312)))</f>
        <v>0.0397310479148375</v>
      </c>
      <c r="AH312" s="19" t="n">
        <f aca="false">T312-AA312</f>
        <v>0</v>
      </c>
      <c r="AI312" s="19" t="n">
        <f aca="false">U312-AB312</f>
        <v>0</v>
      </c>
      <c r="AJ312" s="19" t="n">
        <f aca="false">V312-AC312</f>
        <v>0</v>
      </c>
      <c r="AK312" s="19" t="n">
        <f aca="false">W312-AD312</f>
        <v>0</v>
      </c>
      <c r="AL312" s="19" t="n">
        <f aca="false">X312-AE312</f>
        <v>0</v>
      </c>
      <c r="AM312" s="19" t="n">
        <f aca="false">Y312-AF312</f>
        <v>0</v>
      </c>
      <c r="AN312" s="19" t="n">
        <f aca="false">Z312-AG312</f>
        <v>1.28203207955235</v>
      </c>
      <c r="AO312" s="19" t="n">
        <f aca="false">M312-Q312</f>
        <v>0</v>
      </c>
      <c r="AP312" s="19" t="n">
        <f aca="false">MIN(AH312,MAX(0,AO312-(AI312+AJ312+AK312+AL312+AM312+AN312)))</f>
        <v>0</v>
      </c>
      <c r="AQ312" s="19" t="n">
        <f aca="false">MIN(AI312,MAX(0,AO312-(AJ312+AK312+AL312+AM312+AN312)))</f>
        <v>0</v>
      </c>
      <c r="AR312" s="19" t="n">
        <f aca="false">MIN(AJ312,MAX(0,AO312-(AK312+AL312+AM312+AN312)))</f>
        <v>0</v>
      </c>
      <c r="AS312" s="19" t="n">
        <f aca="false">MIN(AK312,MAX(0,AO312-(AL312+AM312+AN312)))</f>
        <v>0</v>
      </c>
      <c r="AT312" s="19" t="n">
        <f aca="false">MIN(AL312,MAX(0,AO312-(AM312+AN312)))</f>
        <v>0</v>
      </c>
      <c r="AU312" s="19" t="n">
        <f aca="false">MIN(AM312,MAX(0,AO312-(AN312)))</f>
        <v>0</v>
      </c>
      <c r="AV312" s="19" t="n">
        <f aca="false">MIN(AN312,MAX(0,AO312-(0)))</f>
        <v>0</v>
      </c>
      <c r="AW312" s="19" t="n">
        <f aca="false">AH312-AP312</f>
        <v>0</v>
      </c>
      <c r="AX312" s="19" t="n">
        <f aca="false">AI312-AQ312</f>
        <v>0</v>
      </c>
      <c r="AY312" s="19" t="n">
        <f aca="false">AJ312-AR312</f>
        <v>0</v>
      </c>
      <c r="AZ312" s="19" t="n">
        <f aca="false">AK312-AS312</f>
        <v>0</v>
      </c>
      <c r="BA312" s="19" t="n">
        <f aca="false">AL312-AT312</f>
        <v>0</v>
      </c>
      <c r="BB312" s="19" t="n">
        <f aca="false">AM312-AU312</f>
        <v>0</v>
      </c>
      <c r="BC312" s="19" t="n">
        <f aca="false">AN312-AV312</f>
        <v>1.28203207955235</v>
      </c>
    </row>
    <row r="313" customFormat="false" ht="15" hidden="false" customHeight="false" outlineLevel="0" collapsed="false">
      <c r="B313" s="18" t="n">
        <v>309</v>
      </c>
      <c r="C313" s="18" t="n">
        <f aca="false">RM_TERM-B313+1</f>
        <v>52</v>
      </c>
      <c r="D313" s="19" t="n">
        <f aca="false">K312</f>
        <v>1.2820320795522</v>
      </c>
      <c r="E313" s="19" t="n">
        <f aca="false">D313*(1-(1-RM_CDR)^(1/12))</f>
        <v>0.00107328823066739</v>
      </c>
      <c r="F313" s="19" t="n">
        <f aca="false">D313-E313</f>
        <v>1.28095879132154</v>
      </c>
      <c r="G313" s="19" t="n">
        <f aca="false">IF(F313&gt;0,F313*(RM_WAC/12)/(1-(1+RM_WAC/12)^(-C313)),0)</f>
        <v>0.0288694019706066</v>
      </c>
      <c r="H313" s="19" t="n">
        <f aca="false">F313*RM_WAC/12</f>
        <v>0.00789924587981614</v>
      </c>
      <c r="I313" s="19" t="n">
        <f aca="false">G313-H313+IF(C313&lt;=1,(F313-(G313-H313)-J313),0)</f>
        <v>0.0209701560907904</v>
      </c>
      <c r="J313" s="19" t="n">
        <f aca="false">(F313-(G313-H313))*(1-(1-RM_CPR)^(1/12))</f>
        <v>0.016949300356681</v>
      </c>
      <c r="K313" s="19" t="n">
        <f aca="false">IF(C313&lt;=1,0,(F313-(G313-H313)-J313))</f>
        <v>1.24303933487406</v>
      </c>
      <c r="L313" s="19" t="n">
        <f aca="false">E313*(1-RM_SEV)</f>
        <v>0.000751301761467173</v>
      </c>
      <c r="M313" s="19" t="n">
        <f aca="false">E313-L313</f>
        <v>0.000321986469200217</v>
      </c>
      <c r="N313" s="19" t="n">
        <f aca="false">H313-D313*(RM_SERV+RM_TR)/12</f>
        <v>0.00762147226257983</v>
      </c>
      <c r="O313" s="19" t="n">
        <f aca="false">T313*RM_A1_CP/12+U313*RM_A2_CP/12+V313*RM_A3_CP/12+W313*RM_M1_CP/12+X313*RM_B1_CP/12+Y313*RM_B2_CP/12+Z313*RM_B3_CP/12</f>
        <v>0</v>
      </c>
      <c r="P313" s="19" t="n">
        <f aca="false">MAX(0,N313-O313)</f>
        <v>0.00762147226257983</v>
      </c>
      <c r="Q313" s="19" t="n">
        <f aca="false">MIN(P313,M313)</f>
        <v>0.000321986469200217</v>
      </c>
      <c r="R313" s="19" t="n">
        <f aca="false">P313-Q313</f>
        <v>0.00729948579337961</v>
      </c>
      <c r="S313" s="19" t="n">
        <f aca="false">I313+J313+L313+Q313</f>
        <v>0.0389927446781389</v>
      </c>
      <c r="T313" s="19" t="n">
        <f aca="false">AW312</f>
        <v>0</v>
      </c>
      <c r="U313" s="19" t="n">
        <f aca="false">AX312</f>
        <v>0</v>
      </c>
      <c r="V313" s="19" t="n">
        <f aca="false">AY312</f>
        <v>0</v>
      </c>
      <c r="W313" s="19" t="n">
        <f aca="false">AZ312</f>
        <v>0</v>
      </c>
      <c r="X313" s="19" t="n">
        <f aca="false">BA312</f>
        <v>0</v>
      </c>
      <c r="Y313" s="19" t="n">
        <f aca="false">BB312</f>
        <v>0</v>
      </c>
      <c r="Z313" s="19" t="n">
        <f aca="false">BC312</f>
        <v>1.28203207955235</v>
      </c>
      <c r="AA313" s="19" t="n">
        <f aca="false">MIN(T313,MAX(0,S313-(0)))</f>
        <v>0</v>
      </c>
      <c r="AB313" s="19" t="n">
        <f aca="false">MIN(U313,MAX(0,S313-(T313)))</f>
        <v>0</v>
      </c>
      <c r="AC313" s="19" t="n">
        <f aca="false">MIN(V313,MAX(0,S313-(T313+U313)))</f>
        <v>0</v>
      </c>
      <c r="AD313" s="19" t="n">
        <f aca="false">MIN(W313,MAX(0,S313-(T313+U313+V313)))</f>
        <v>0</v>
      </c>
      <c r="AE313" s="19" t="n">
        <f aca="false">MIN(X313,MAX(0,S313-(T313+U313+V313+W313)))</f>
        <v>0</v>
      </c>
      <c r="AF313" s="19" t="n">
        <f aca="false">MIN(Y313,MAX(0,S313-(T313+U313+V313+W313+X313)))</f>
        <v>0</v>
      </c>
      <c r="AG313" s="19" t="n">
        <f aca="false">MIN(Z313,MAX(0,S313-(T313+U313+V313+W313+X313+Y313)))</f>
        <v>0.0389927446781389</v>
      </c>
      <c r="AH313" s="19" t="n">
        <f aca="false">T313-AA313</f>
        <v>0</v>
      </c>
      <c r="AI313" s="19" t="n">
        <f aca="false">U313-AB313</f>
        <v>0</v>
      </c>
      <c r="AJ313" s="19" t="n">
        <f aca="false">V313-AC313</f>
        <v>0</v>
      </c>
      <c r="AK313" s="19" t="n">
        <f aca="false">W313-AD313</f>
        <v>0</v>
      </c>
      <c r="AL313" s="19" t="n">
        <f aca="false">X313-AE313</f>
        <v>0</v>
      </c>
      <c r="AM313" s="19" t="n">
        <f aca="false">Y313-AF313</f>
        <v>0</v>
      </c>
      <c r="AN313" s="19" t="n">
        <f aca="false">Z313-AG313</f>
        <v>1.24303933487421</v>
      </c>
      <c r="AO313" s="19" t="n">
        <f aca="false">M313-Q313</f>
        <v>0</v>
      </c>
      <c r="AP313" s="19" t="n">
        <f aca="false">MIN(AH313,MAX(0,AO313-(AI313+AJ313+AK313+AL313+AM313+AN313)))</f>
        <v>0</v>
      </c>
      <c r="AQ313" s="19" t="n">
        <f aca="false">MIN(AI313,MAX(0,AO313-(AJ313+AK313+AL313+AM313+AN313)))</f>
        <v>0</v>
      </c>
      <c r="AR313" s="19" t="n">
        <f aca="false">MIN(AJ313,MAX(0,AO313-(AK313+AL313+AM313+AN313)))</f>
        <v>0</v>
      </c>
      <c r="AS313" s="19" t="n">
        <f aca="false">MIN(AK313,MAX(0,AO313-(AL313+AM313+AN313)))</f>
        <v>0</v>
      </c>
      <c r="AT313" s="19" t="n">
        <f aca="false">MIN(AL313,MAX(0,AO313-(AM313+AN313)))</f>
        <v>0</v>
      </c>
      <c r="AU313" s="19" t="n">
        <f aca="false">MIN(AM313,MAX(0,AO313-(AN313)))</f>
        <v>0</v>
      </c>
      <c r="AV313" s="19" t="n">
        <f aca="false">MIN(AN313,MAX(0,AO313-(0)))</f>
        <v>0</v>
      </c>
      <c r="AW313" s="19" t="n">
        <f aca="false">AH313-AP313</f>
        <v>0</v>
      </c>
      <c r="AX313" s="19" t="n">
        <f aca="false">AI313-AQ313</f>
        <v>0</v>
      </c>
      <c r="AY313" s="19" t="n">
        <f aca="false">AJ313-AR313</f>
        <v>0</v>
      </c>
      <c r="AZ313" s="19" t="n">
        <f aca="false">AK313-AS313</f>
        <v>0</v>
      </c>
      <c r="BA313" s="19" t="n">
        <f aca="false">AL313-AT313</f>
        <v>0</v>
      </c>
      <c r="BB313" s="19" t="n">
        <f aca="false">AM313-AU313</f>
        <v>0</v>
      </c>
      <c r="BC313" s="19" t="n">
        <f aca="false">AN313-AV313</f>
        <v>1.24303933487421</v>
      </c>
    </row>
    <row r="314" customFormat="false" ht="15" hidden="false" customHeight="false" outlineLevel="0" collapsed="false">
      <c r="B314" s="18" t="n">
        <v>310</v>
      </c>
      <c r="C314" s="18" t="n">
        <f aca="false">RM_TERM-B314+1</f>
        <v>51</v>
      </c>
      <c r="D314" s="19" t="n">
        <f aca="false">K313</f>
        <v>1.24303933487406</v>
      </c>
      <c r="E314" s="19" t="n">
        <f aca="false">D314*(1-(1-RM_CDR)^(1/12))</f>
        <v>0.00104064438765288</v>
      </c>
      <c r="F314" s="19" t="n">
        <f aca="false">D314-E314</f>
        <v>1.24199869048641</v>
      </c>
      <c r="G314" s="19" t="n">
        <f aca="false">IF(F314&gt;0,F314*(RM_WAC/12)/(1-(1+RM_WAC/12)^(-C314)),0)</f>
        <v>0.0284572086128799</v>
      </c>
      <c r="H314" s="19" t="n">
        <f aca="false">F314*RM_WAC/12</f>
        <v>0.00765899192466621</v>
      </c>
      <c r="I314" s="19" t="n">
        <f aca="false">G314-H314+IF(C314&lt;=1,(F314-(G314-H314)-J314),0)</f>
        <v>0.0207982166882137</v>
      </c>
      <c r="J314" s="19" t="n">
        <f aca="false">(F314-(G314-H314))*(1-(1-RM_CPR)^(1/12))</f>
        <v>0.0164275240644026</v>
      </c>
      <c r="K314" s="19" t="n">
        <f aca="false">IF(C314&lt;=1,0,(F314-(G314-H314)-J314))</f>
        <v>1.2047729497338</v>
      </c>
      <c r="L314" s="19" t="n">
        <f aca="false">E314*(1-RM_SEV)</f>
        <v>0.000728451071357018</v>
      </c>
      <c r="M314" s="19" t="n">
        <f aca="false">E314-L314</f>
        <v>0.000312193316295865</v>
      </c>
      <c r="N314" s="19" t="n">
        <f aca="false">H314-D314*(RM_SERV+RM_TR)/12</f>
        <v>0.00738966673544349</v>
      </c>
      <c r="O314" s="19" t="n">
        <f aca="false">T314*RM_A1_CP/12+U314*RM_A2_CP/12+V314*RM_A3_CP/12+W314*RM_M1_CP/12+X314*RM_B1_CP/12+Y314*RM_B2_CP/12+Z314*RM_B3_CP/12</f>
        <v>0</v>
      </c>
      <c r="P314" s="19" t="n">
        <f aca="false">MAX(0,N314-O314)</f>
        <v>0.00738966673544349</v>
      </c>
      <c r="Q314" s="19" t="n">
        <f aca="false">MIN(P314,M314)</f>
        <v>0.000312193316295865</v>
      </c>
      <c r="R314" s="19" t="n">
        <f aca="false">P314-Q314</f>
        <v>0.00707747341914763</v>
      </c>
      <c r="S314" s="19" t="n">
        <f aca="false">I314+J314+L314+Q314</f>
        <v>0.0382663851402692</v>
      </c>
      <c r="T314" s="19" t="n">
        <f aca="false">AW313</f>
        <v>0</v>
      </c>
      <c r="U314" s="19" t="n">
        <f aca="false">AX313</f>
        <v>0</v>
      </c>
      <c r="V314" s="19" t="n">
        <f aca="false">AY313</f>
        <v>0</v>
      </c>
      <c r="W314" s="19" t="n">
        <f aca="false">AZ313</f>
        <v>0</v>
      </c>
      <c r="X314" s="19" t="n">
        <f aca="false">BA313</f>
        <v>0</v>
      </c>
      <c r="Y314" s="19" t="n">
        <f aca="false">BB313</f>
        <v>0</v>
      </c>
      <c r="Z314" s="19" t="n">
        <f aca="false">BC313</f>
        <v>1.24303933487421</v>
      </c>
      <c r="AA314" s="19" t="n">
        <f aca="false">MIN(T314,MAX(0,S314-(0)))</f>
        <v>0</v>
      </c>
      <c r="AB314" s="19" t="n">
        <f aca="false">MIN(U314,MAX(0,S314-(T314)))</f>
        <v>0</v>
      </c>
      <c r="AC314" s="19" t="n">
        <f aca="false">MIN(V314,MAX(0,S314-(T314+U314)))</f>
        <v>0</v>
      </c>
      <c r="AD314" s="19" t="n">
        <f aca="false">MIN(W314,MAX(0,S314-(T314+U314+V314)))</f>
        <v>0</v>
      </c>
      <c r="AE314" s="19" t="n">
        <f aca="false">MIN(X314,MAX(0,S314-(T314+U314+V314+W314)))</f>
        <v>0</v>
      </c>
      <c r="AF314" s="19" t="n">
        <f aca="false">MIN(Y314,MAX(0,S314-(T314+U314+V314+W314+X314)))</f>
        <v>0</v>
      </c>
      <c r="AG314" s="19" t="n">
        <f aca="false">MIN(Z314,MAX(0,S314-(T314+U314+V314+W314+X314+Y314)))</f>
        <v>0.0382663851402692</v>
      </c>
      <c r="AH314" s="19" t="n">
        <f aca="false">T314-AA314</f>
        <v>0</v>
      </c>
      <c r="AI314" s="19" t="n">
        <f aca="false">U314-AB314</f>
        <v>0</v>
      </c>
      <c r="AJ314" s="19" t="n">
        <f aca="false">V314-AC314</f>
        <v>0</v>
      </c>
      <c r="AK314" s="19" t="n">
        <f aca="false">W314-AD314</f>
        <v>0</v>
      </c>
      <c r="AL314" s="19" t="n">
        <f aca="false">X314-AE314</f>
        <v>0</v>
      </c>
      <c r="AM314" s="19" t="n">
        <f aca="false">Y314-AF314</f>
        <v>0</v>
      </c>
      <c r="AN314" s="19" t="n">
        <f aca="false">Z314-AG314</f>
        <v>1.20477294973394</v>
      </c>
      <c r="AO314" s="19" t="n">
        <f aca="false">M314-Q314</f>
        <v>0</v>
      </c>
      <c r="AP314" s="19" t="n">
        <f aca="false">MIN(AH314,MAX(0,AO314-(AI314+AJ314+AK314+AL314+AM314+AN314)))</f>
        <v>0</v>
      </c>
      <c r="AQ314" s="19" t="n">
        <f aca="false">MIN(AI314,MAX(0,AO314-(AJ314+AK314+AL314+AM314+AN314)))</f>
        <v>0</v>
      </c>
      <c r="AR314" s="19" t="n">
        <f aca="false">MIN(AJ314,MAX(0,AO314-(AK314+AL314+AM314+AN314)))</f>
        <v>0</v>
      </c>
      <c r="AS314" s="19" t="n">
        <f aca="false">MIN(AK314,MAX(0,AO314-(AL314+AM314+AN314)))</f>
        <v>0</v>
      </c>
      <c r="AT314" s="19" t="n">
        <f aca="false">MIN(AL314,MAX(0,AO314-(AM314+AN314)))</f>
        <v>0</v>
      </c>
      <c r="AU314" s="19" t="n">
        <f aca="false">MIN(AM314,MAX(0,AO314-(AN314)))</f>
        <v>0</v>
      </c>
      <c r="AV314" s="19" t="n">
        <f aca="false">MIN(AN314,MAX(0,AO314-(0)))</f>
        <v>0</v>
      </c>
      <c r="AW314" s="19" t="n">
        <f aca="false">AH314-AP314</f>
        <v>0</v>
      </c>
      <c r="AX314" s="19" t="n">
        <f aca="false">AI314-AQ314</f>
        <v>0</v>
      </c>
      <c r="AY314" s="19" t="n">
        <f aca="false">AJ314-AR314</f>
        <v>0</v>
      </c>
      <c r="AZ314" s="19" t="n">
        <f aca="false">AK314-AS314</f>
        <v>0</v>
      </c>
      <c r="BA314" s="19" t="n">
        <f aca="false">AL314-AT314</f>
        <v>0</v>
      </c>
      <c r="BB314" s="19" t="n">
        <f aca="false">AM314-AU314</f>
        <v>0</v>
      </c>
      <c r="BC314" s="19" t="n">
        <f aca="false">AN314-AV314</f>
        <v>1.20477294973394</v>
      </c>
    </row>
    <row r="315" customFormat="false" ht="15" hidden="false" customHeight="false" outlineLevel="0" collapsed="false">
      <c r="B315" s="18" t="n">
        <v>311</v>
      </c>
      <c r="C315" s="18" t="n">
        <f aca="false">RM_TERM-B315+1</f>
        <v>50</v>
      </c>
      <c r="D315" s="19" t="n">
        <f aca="false">K314</f>
        <v>1.2047729497338</v>
      </c>
      <c r="E315" s="19" t="n">
        <f aca="false">D315*(1-(1-RM_CDR)^(1/12))</f>
        <v>0.00100860863639806</v>
      </c>
      <c r="F315" s="19" t="n">
        <f aca="false">D315-E315</f>
        <v>1.2037643410974</v>
      </c>
      <c r="G315" s="19" t="n">
        <f aca="false">IF(F315&gt;0,F315*(RM_WAC/12)/(1-(1+RM_WAC/12)^(-C315)),0)</f>
        <v>0.028050900495323</v>
      </c>
      <c r="H315" s="19" t="n">
        <f aca="false">F315*RM_WAC/12</f>
        <v>0.00742321343676728</v>
      </c>
      <c r="I315" s="19" t="n">
        <f aca="false">G315-H315+IF(C315&lt;=1,(F315-(G315-H315)-J315),0)</f>
        <v>0.0206276870585557</v>
      </c>
      <c r="J315" s="19" t="n">
        <f aca="false">(F315-(G315-H315))*(1-(1-RM_CPR)^(1/12))</f>
        <v>0.0159154915779304</v>
      </c>
      <c r="K315" s="19" t="n">
        <f aca="false">IF(C315&lt;=1,0,(F315-(G315-H315)-J315))</f>
        <v>1.16722116246091</v>
      </c>
      <c r="L315" s="19" t="n">
        <f aca="false">E315*(1-RM_SEV)</f>
        <v>0.000706026045478643</v>
      </c>
      <c r="M315" s="19" t="n">
        <f aca="false">E315-L315</f>
        <v>0.000302582590919418</v>
      </c>
      <c r="N315" s="19" t="n">
        <f aca="false">H315-D315*(RM_SERV+RM_TR)/12</f>
        <v>0.0071621792976583</v>
      </c>
      <c r="O315" s="19" t="n">
        <f aca="false">T315*RM_A1_CP/12+U315*RM_A2_CP/12+V315*RM_A3_CP/12+W315*RM_M1_CP/12+X315*RM_B1_CP/12+Y315*RM_B2_CP/12+Z315*RM_B3_CP/12</f>
        <v>0</v>
      </c>
      <c r="P315" s="19" t="n">
        <f aca="false">MAX(0,N315-O315)</f>
        <v>0.0071621792976583</v>
      </c>
      <c r="Q315" s="19" t="n">
        <f aca="false">MIN(P315,M315)</f>
        <v>0.000302582590919418</v>
      </c>
      <c r="R315" s="19" t="n">
        <f aca="false">P315-Q315</f>
        <v>0.00685959670673888</v>
      </c>
      <c r="S315" s="19" t="n">
        <f aca="false">I315+J315+L315+Q315</f>
        <v>0.0375517872728842</v>
      </c>
      <c r="T315" s="19" t="n">
        <f aca="false">AW314</f>
        <v>0</v>
      </c>
      <c r="U315" s="19" t="n">
        <f aca="false">AX314</f>
        <v>0</v>
      </c>
      <c r="V315" s="19" t="n">
        <f aca="false">AY314</f>
        <v>0</v>
      </c>
      <c r="W315" s="19" t="n">
        <f aca="false">AZ314</f>
        <v>0</v>
      </c>
      <c r="X315" s="19" t="n">
        <f aca="false">BA314</f>
        <v>0</v>
      </c>
      <c r="Y315" s="19" t="n">
        <f aca="false">BB314</f>
        <v>0</v>
      </c>
      <c r="Z315" s="19" t="n">
        <f aca="false">BC314</f>
        <v>1.20477294973394</v>
      </c>
      <c r="AA315" s="19" t="n">
        <f aca="false">MIN(T315,MAX(0,S315-(0)))</f>
        <v>0</v>
      </c>
      <c r="AB315" s="19" t="n">
        <f aca="false">MIN(U315,MAX(0,S315-(T315)))</f>
        <v>0</v>
      </c>
      <c r="AC315" s="19" t="n">
        <f aca="false">MIN(V315,MAX(0,S315-(T315+U315)))</f>
        <v>0</v>
      </c>
      <c r="AD315" s="19" t="n">
        <f aca="false">MIN(W315,MAX(0,S315-(T315+U315+V315)))</f>
        <v>0</v>
      </c>
      <c r="AE315" s="19" t="n">
        <f aca="false">MIN(X315,MAX(0,S315-(T315+U315+V315+W315)))</f>
        <v>0</v>
      </c>
      <c r="AF315" s="19" t="n">
        <f aca="false">MIN(Y315,MAX(0,S315-(T315+U315+V315+W315+X315)))</f>
        <v>0</v>
      </c>
      <c r="AG315" s="19" t="n">
        <f aca="false">MIN(Z315,MAX(0,S315-(T315+U315+V315+W315+X315+Y315)))</f>
        <v>0.0375517872728842</v>
      </c>
      <c r="AH315" s="19" t="n">
        <f aca="false">T315-AA315</f>
        <v>0</v>
      </c>
      <c r="AI315" s="19" t="n">
        <f aca="false">U315-AB315</f>
        <v>0</v>
      </c>
      <c r="AJ315" s="19" t="n">
        <f aca="false">V315-AC315</f>
        <v>0</v>
      </c>
      <c r="AK315" s="19" t="n">
        <f aca="false">W315-AD315</f>
        <v>0</v>
      </c>
      <c r="AL315" s="19" t="n">
        <f aca="false">X315-AE315</f>
        <v>0</v>
      </c>
      <c r="AM315" s="19" t="n">
        <f aca="false">Y315-AF315</f>
        <v>0</v>
      </c>
      <c r="AN315" s="19" t="n">
        <f aca="false">Z315-AG315</f>
        <v>1.16722116246106</v>
      </c>
      <c r="AO315" s="19" t="n">
        <f aca="false">M315-Q315</f>
        <v>0</v>
      </c>
      <c r="AP315" s="19" t="n">
        <f aca="false">MIN(AH315,MAX(0,AO315-(AI315+AJ315+AK315+AL315+AM315+AN315)))</f>
        <v>0</v>
      </c>
      <c r="AQ315" s="19" t="n">
        <f aca="false">MIN(AI315,MAX(0,AO315-(AJ315+AK315+AL315+AM315+AN315)))</f>
        <v>0</v>
      </c>
      <c r="AR315" s="19" t="n">
        <f aca="false">MIN(AJ315,MAX(0,AO315-(AK315+AL315+AM315+AN315)))</f>
        <v>0</v>
      </c>
      <c r="AS315" s="19" t="n">
        <f aca="false">MIN(AK315,MAX(0,AO315-(AL315+AM315+AN315)))</f>
        <v>0</v>
      </c>
      <c r="AT315" s="19" t="n">
        <f aca="false">MIN(AL315,MAX(0,AO315-(AM315+AN315)))</f>
        <v>0</v>
      </c>
      <c r="AU315" s="19" t="n">
        <f aca="false">MIN(AM315,MAX(0,AO315-(AN315)))</f>
        <v>0</v>
      </c>
      <c r="AV315" s="19" t="n">
        <f aca="false">MIN(AN315,MAX(0,AO315-(0)))</f>
        <v>0</v>
      </c>
      <c r="AW315" s="19" t="n">
        <f aca="false">AH315-AP315</f>
        <v>0</v>
      </c>
      <c r="AX315" s="19" t="n">
        <f aca="false">AI315-AQ315</f>
        <v>0</v>
      </c>
      <c r="AY315" s="19" t="n">
        <f aca="false">AJ315-AR315</f>
        <v>0</v>
      </c>
      <c r="AZ315" s="19" t="n">
        <f aca="false">AK315-AS315</f>
        <v>0</v>
      </c>
      <c r="BA315" s="19" t="n">
        <f aca="false">AL315-AT315</f>
        <v>0</v>
      </c>
      <c r="BB315" s="19" t="n">
        <f aca="false">AM315-AU315</f>
        <v>0</v>
      </c>
      <c r="BC315" s="19" t="n">
        <f aca="false">AN315-AV315</f>
        <v>1.16722116246106</v>
      </c>
    </row>
    <row r="316" customFormat="false" ht="15" hidden="false" customHeight="false" outlineLevel="0" collapsed="false">
      <c r="B316" s="18" t="n">
        <v>312</v>
      </c>
      <c r="C316" s="18" t="n">
        <f aca="false">RM_TERM-B316+1</f>
        <v>49</v>
      </c>
      <c r="D316" s="19" t="n">
        <f aca="false">K315</f>
        <v>1.16722116246091</v>
      </c>
      <c r="E316" s="19" t="n">
        <f aca="false">D316*(1-(1-RM_CDR)^(1/12))</f>
        <v>0.00097717113029869</v>
      </c>
      <c r="F316" s="19" t="n">
        <f aca="false">D316-E316</f>
        <v>1.16624399133061</v>
      </c>
      <c r="G316" s="19" t="n">
        <f aca="false">IF(F316&gt;0,F316*(RM_WAC/12)/(1-(1+RM_WAC/12)^(-C316)),0)</f>
        <v>0.0276503935892847</v>
      </c>
      <c r="H316" s="19" t="n">
        <f aca="false">F316*RM_WAC/12</f>
        <v>0.00719183794653878</v>
      </c>
      <c r="I316" s="19" t="n">
        <f aca="false">G316-H316+IF(C316&lt;=1,(F316-(G316-H316)-J316),0)</f>
        <v>0.020458555642746</v>
      </c>
      <c r="J316" s="19" t="n">
        <f aca="false">(F316-(G316-H316))*(1-(1-RM_CPR)^(1/12))</f>
        <v>0.0154130449678443</v>
      </c>
      <c r="K316" s="19" t="n">
        <f aca="false">IF(C316&lt;=1,0,(F316-(G316-H316)-J316))</f>
        <v>1.13037239072002</v>
      </c>
      <c r="L316" s="19" t="n">
        <f aca="false">E316*(1-RM_SEV)</f>
        <v>0.000684019791209083</v>
      </c>
      <c r="M316" s="19" t="n">
        <f aca="false">E316-L316</f>
        <v>0.000293151339089607</v>
      </c>
      <c r="N316" s="19" t="n">
        <f aca="false">H316-D316*(RM_SERV+RM_TR)/12</f>
        <v>0.00693894002800558</v>
      </c>
      <c r="O316" s="19" t="n">
        <f aca="false">T316*RM_A1_CP/12+U316*RM_A2_CP/12+V316*RM_A3_CP/12+W316*RM_M1_CP/12+X316*RM_B1_CP/12+Y316*RM_B2_CP/12+Z316*RM_B3_CP/12</f>
        <v>0</v>
      </c>
      <c r="P316" s="19" t="n">
        <f aca="false">MAX(0,N316-O316)</f>
        <v>0.00693894002800558</v>
      </c>
      <c r="Q316" s="19" t="n">
        <f aca="false">MIN(P316,M316)</f>
        <v>0.000293151339089607</v>
      </c>
      <c r="R316" s="19" t="n">
        <f aca="false">P316-Q316</f>
        <v>0.00664578868891597</v>
      </c>
      <c r="S316" s="19" t="n">
        <f aca="false">I316+J316+L316+Q316</f>
        <v>0.036848771740889</v>
      </c>
      <c r="T316" s="19" t="n">
        <f aca="false">AW315</f>
        <v>0</v>
      </c>
      <c r="U316" s="19" t="n">
        <f aca="false">AX315</f>
        <v>0</v>
      </c>
      <c r="V316" s="19" t="n">
        <f aca="false">AY315</f>
        <v>0</v>
      </c>
      <c r="W316" s="19" t="n">
        <f aca="false">AZ315</f>
        <v>0</v>
      </c>
      <c r="X316" s="19" t="n">
        <f aca="false">BA315</f>
        <v>0</v>
      </c>
      <c r="Y316" s="19" t="n">
        <f aca="false">BB315</f>
        <v>0</v>
      </c>
      <c r="Z316" s="19" t="n">
        <f aca="false">BC315</f>
        <v>1.16722116246106</v>
      </c>
      <c r="AA316" s="19" t="n">
        <f aca="false">MIN(T316,MAX(0,S316-(0)))</f>
        <v>0</v>
      </c>
      <c r="AB316" s="19" t="n">
        <f aca="false">MIN(U316,MAX(0,S316-(T316)))</f>
        <v>0</v>
      </c>
      <c r="AC316" s="19" t="n">
        <f aca="false">MIN(V316,MAX(0,S316-(T316+U316)))</f>
        <v>0</v>
      </c>
      <c r="AD316" s="19" t="n">
        <f aca="false">MIN(W316,MAX(0,S316-(T316+U316+V316)))</f>
        <v>0</v>
      </c>
      <c r="AE316" s="19" t="n">
        <f aca="false">MIN(X316,MAX(0,S316-(T316+U316+V316+W316)))</f>
        <v>0</v>
      </c>
      <c r="AF316" s="19" t="n">
        <f aca="false">MIN(Y316,MAX(0,S316-(T316+U316+V316+W316+X316)))</f>
        <v>0</v>
      </c>
      <c r="AG316" s="19" t="n">
        <f aca="false">MIN(Z316,MAX(0,S316-(T316+U316+V316+W316+X316+Y316)))</f>
        <v>0.036848771740889</v>
      </c>
      <c r="AH316" s="19" t="n">
        <f aca="false">T316-AA316</f>
        <v>0</v>
      </c>
      <c r="AI316" s="19" t="n">
        <f aca="false">U316-AB316</f>
        <v>0</v>
      </c>
      <c r="AJ316" s="19" t="n">
        <f aca="false">V316-AC316</f>
        <v>0</v>
      </c>
      <c r="AK316" s="19" t="n">
        <f aca="false">W316-AD316</f>
        <v>0</v>
      </c>
      <c r="AL316" s="19" t="n">
        <f aca="false">X316-AE316</f>
        <v>0</v>
      </c>
      <c r="AM316" s="19" t="n">
        <f aca="false">Y316-AF316</f>
        <v>0</v>
      </c>
      <c r="AN316" s="19" t="n">
        <f aca="false">Z316-AG316</f>
        <v>1.13037239072017</v>
      </c>
      <c r="AO316" s="19" t="n">
        <f aca="false">M316-Q316</f>
        <v>0</v>
      </c>
      <c r="AP316" s="19" t="n">
        <f aca="false">MIN(AH316,MAX(0,AO316-(AI316+AJ316+AK316+AL316+AM316+AN316)))</f>
        <v>0</v>
      </c>
      <c r="AQ316" s="19" t="n">
        <f aca="false">MIN(AI316,MAX(0,AO316-(AJ316+AK316+AL316+AM316+AN316)))</f>
        <v>0</v>
      </c>
      <c r="AR316" s="19" t="n">
        <f aca="false">MIN(AJ316,MAX(0,AO316-(AK316+AL316+AM316+AN316)))</f>
        <v>0</v>
      </c>
      <c r="AS316" s="19" t="n">
        <f aca="false">MIN(AK316,MAX(0,AO316-(AL316+AM316+AN316)))</f>
        <v>0</v>
      </c>
      <c r="AT316" s="19" t="n">
        <f aca="false">MIN(AL316,MAX(0,AO316-(AM316+AN316)))</f>
        <v>0</v>
      </c>
      <c r="AU316" s="19" t="n">
        <f aca="false">MIN(AM316,MAX(0,AO316-(AN316)))</f>
        <v>0</v>
      </c>
      <c r="AV316" s="19" t="n">
        <f aca="false">MIN(AN316,MAX(0,AO316-(0)))</f>
        <v>0</v>
      </c>
      <c r="AW316" s="19" t="n">
        <f aca="false">AH316-AP316</f>
        <v>0</v>
      </c>
      <c r="AX316" s="19" t="n">
        <f aca="false">AI316-AQ316</f>
        <v>0</v>
      </c>
      <c r="AY316" s="19" t="n">
        <f aca="false">AJ316-AR316</f>
        <v>0</v>
      </c>
      <c r="AZ316" s="19" t="n">
        <f aca="false">AK316-AS316</f>
        <v>0</v>
      </c>
      <c r="BA316" s="19" t="n">
        <f aca="false">AL316-AT316</f>
        <v>0</v>
      </c>
      <c r="BB316" s="19" t="n">
        <f aca="false">AM316-AU316</f>
        <v>0</v>
      </c>
      <c r="BC316" s="19" t="n">
        <f aca="false">AN316-AV316</f>
        <v>1.13037239072017</v>
      </c>
    </row>
    <row r="317" customFormat="false" ht="15" hidden="false" customHeight="false" outlineLevel="0" collapsed="false">
      <c r="B317" s="18" t="n">
        <v>313</v>
      </c>
      <c r="C317" s="18" t="n">
        <f aca="false">RM_TERM-B317+1</f>
        <v>48</v>
      </c>
      <c r="D317" s="19" t="n">
        <f aca="false">K316</f>
        <v>1.13037239072002</v>
      </c>
      <c r="E317" s="19" t="n">
        <f aca="false">D317*(1-(1-RM_CDR)^(1/12))</f>
        <v>0.000946322172885815</v>
      </c>
      <c r="F317" s="19" t="n">
        <f aca="false">D317-E317</f>
        <v>1.12942606854714</v>
      </c>
      <c r="G317" s="19" t="n">
        <f aca="false">IF(F317&gt;0,F317*(RM_WAC/12)/(1-(1+RM_WAC/12)^(-C317)),0)</f>
        <v>0.0272556050658635</v>
      </c>
      <c r="H317" s="19" t="n">
        <f aca="false">F317*RM_WAC/12</f>
        <v>0.00696479408937401</v>
      </c>
      <c r="I317" s="19" t="n">
        <f aca="false">G317-H317+IF(C317&lt;=1,(F317-(G317-H317)-J317),0)</f>
        <v>0.0202908109764895</v>
      </c>
      <c r="J317" s="19" t="n">
        <f aca="false">(F317-(G317-H317))*(1-(1-RM_CPR)^(1/12))</f>
        <v>0.0149200287138359</v>
      </c>
      <c r="K317" s="19" t="n">
        <f aca="false">IF(C317&lt;=1,0,(F317-(G317-H317)-J317))</f>
        <v>1.09421522885681</v>
      </c>
      <c r="L317" s="19" t="n">
        <f aca="false">E317*(1-RM_SEV)</f>
        <v>0.00066242552102007</v>
      </c>
      <c r="M317" s="19" t="n">
        <f aca="false">E317-L317</f>
        <v>0.000283896651865745</v>
      </c>
      <c r="N317" s="19" t="n">
        <f aca="false">H317-D317*(RM_SERV+RM_TR)/12</f>
        <v>0.00671988007138467</v>
      </c>
      <c r="O317" s="19" t="n">
        <f aca="false">T317*RM_A1_CP/12+U317*RM_A2_CP/12+V317*RM_A3_CP/12+W317*RM_M1_CP/12+X317*RM_B1_CP/12+Y317*RM_B2_CP/12+Z317*RM_B3_CP/12</f>
        <v>0</v>
      </c>
      <c r="P317" s="19" t="n">
        <f aca="false">MAX(0,N317-O317)</f>
        <v>0.00671988007138467</v>
      </c>
      <c r="Q317" s="19" t="n">
        <f aca="false">MIN(P317,M317)</f>
        <v>0.000283896651865745</v>
      </c>
      <c r="R317" s="19" t="n">
        <f aca="false">P317-Q317</f>
        <v>0.00643598341951893</v>
      </c>
      <c r="S317" s="19" t="n">
        <f aca="false">I317+J317+L317+Q317</f>
        <v>0.0361571618632112</v>
      </c>
      <c r="T317" s="19" t="n">
        <f aca="false">AW316</f>
        <v>0</v>
      </c>
      <c r="U317" s="19" t="n">
        <f aca="false">AX316</f>
        <v>0</v>
      </c>
      <c r="V317" s="19" t="n">
        <f aca="false">AY316</f>
        <v>0</v>
      </c>
      <c r="W317" s="19" t="n">
        <f aca="false">AZ316</f>
        <v>0</v>
      </c>
      <c r="X317" s="19" t="n">
        <f aca="false">BA316</f>
        <v>0</v>
      </c>
      <c r="Y317" s="19" t="n">
        <f aca="false">BB316</f>
        <v>0</v>
      </c>
      <c r="Z317" s="19" t="n">
        <f aca="false">BC316</f>
        <v>1.13037239072017</v>
      </c>
      <c r="AA317" s="19" t="n">
        <f aca="false">MIN(T317,MAX(0,S317-(0)))</f>
        <v>0</v>
      </c>
      <c r="AB317" s="19" t="n">
        <f aca="false">MIN(U317,MAX(0,S317-(T317)))</f>
        <v>0</v>
      </c>
      <c r="AC317" s="19" t="n">
        <f aca="false">MIN(V317,MAX(0,S317-(T317+U317)))</f>
        <v>0</v>
      </c>
      <c r="AD317" s="19" t="n">
        <f aca="false">MIN(W317,MAX(0,S317-(T317+U317+V317)))</f>
        <v>0</v>
      </c>
      <c r="AE317" s="19" t="n">
        <f aca="false">MIN(X317,MAX(0,S317-(T317+U317+V317+W317)))</f>
        <v>0</v>
      </c>
      <c r="AF317" s="19" t="n">
        <f aca="false">MIN(Y317,MAX(0,S317-(T317+U317+V317+W317+X317)))</f>
        <v>0</v>
      </c>
      <c r="AG317" s="19" t="n">
        <f aca="false">MIN(Z317,MAX(0,S317-(T317+U317+V317+W317+X317+Y317)))</f>
        <v>0.0361571618632112</v>
      </c>
      <c r="AH317" s="19" t="n">
        <f aca="false">T317-AA317</f>
        <v>0</v>
      </c>
      <c r="AI317" s="19" t="n">
        <f aca="false">U317-AB317</f>
        <v>0</v>
      </c>
      <c r="AJ317" s="19" t="n">
        <f aca="false">V317-AC317</f>
        <v>0</v>
      </c>
      <c r="AK317" s="19" t="n">
        <f aca="false">W317-AD317</f>
        <v>0</v>
      </c>
      <c r="AL317" s="19" t="n">
        <f aca="false">X317-AE317</f>
        <v>0</v>
      </c>
      <c r="AM317" s="19" t="n">
        <f aca="false">Y317-AF317</f>
        <v>0</v>
      </c>
      <c r="AN317" s="19" t="n">
        <f aca="false">Z317-AG317</f>
        <v>1.09421522885696</v>
      </c>
      <c r="AO317" s="19" t="n">
        <f aca="false">M317-Q317</f>
        <v>0</v>
      </c>
      <c r="AP317" s="19" t="n">
        <f aca="false">MIN(AH317,MAX(0,AO317-(AI317+AJ317+AK317+AL317+AM317+AN317)))</f>
        <v>0</v>
      </c>
      <c r="AQ317" s="19" t="n">
        <f aca="false">MIN(AI317,MAX(0,AO317-(AJ317+AK317+AL317+AM317+AN317)))</f>
        <v>0</v>
      </c>
      <c r="AR317" s="19" t="n">
        <f aca="false">MIN(AJ317,MAX(0,AO317-(AK317+AL317+AM317+AN317)))</f>
        <v>0</v>
      </c>
      <c r="AS317" s="19" t="n">
        <f aca="false">MIN(AK317,MAX(0,AO317-(AL317+AM317+AN317)))</f>
        <v>0</v>
      </c>
      <c r="AT317" s="19" t="n">
        <f aca="false">MIN(AL317,MAX(0,AO317-(AM317+AN317)))</f>
        <v>0</v>
      </c>
      <c r="AU317" s="19" t="n">
        <f aca="false">MIN(AM317,MAX(0,AO317-(AN317)))</f>
        <v>0</v>
      </c>
      <c r="AV317" s="19" t="n">
        <f aca="false">MIN(AN317,MAX(0,AO317-(0)))</f>
        <v>0</v>
      </c>
      <c r="AW317" s="19" t="n">
        <f aca="false">AH317-AP317</f>
        <v>0</v>
      </c>
      <c r="AX317" s="19" t="n">
        <f aca="false">AI317-AQ317</f>
        <v>0</v>
      </c>
      <c r="AY317" s="19" t="n">
        <f aca="false">AJ317-AR317</f>
        <v>0</v>
      </c>
      <c r="AZ317" s="19" t="n">
        <f aca="false">AK317-AS317</f>
        <v>0</v>
      </c>
      <c r="BA317" s="19" t="n">
        <f aca="false">AL317-AT317</f>
        <v>0</v>
      </c>
      <c r="BB317" s="19" t="n">
        <f aca="false">AM317-AU317</f>
        <v>0</v>
      </c>
      <c r="BC317" s="19" t="n">
        <f aca="false">AN317-AV317</f>
        <v>1.09421522885696</v>
      </c>
    </row>
    <row r="318" customFormat="false" ht="15" hidden="false" customHeight="false" outlineLevel="0" collapsed="false">
      <c r="B318" s="18" t="n">
        <v>314</v>
      </c>
      <c r="C318" s="18" t="n">
        <f aca="false">RM_TERM-B318+1</f>
        <v>47</v>
      </c>
      <c r="D318" s="19" t="n">
        <f aca="false">K317</f>
        <v>1.09421522885681</v>
      </c>
      <c r="E318" s="19" t="n">
        <f aca="false">D318*(1-(1-RM_CDR)^(1/12))</f>
        <v>0.000916052215603876</v>
      </c>
      <c r="F318" s="19" t="n">
        <f aca="false">D318-E318</f>
        <v>1.09329917664121</v>
      </c>
      <c r="G318" s="19" t="n">
        <f aca="false">IF(F318&gt;0,F318*(RM_WAC/12)/(1-(1+RM_WAC/12)^(-C318)),0)</f>
        <v>0.0268664532787773</v>
      </c>
      <c r="H318" s="19" t="n">
        <f aca="false">F318*RM_WAC/12</f>
        <v>0.00674201158928744</v>
      </c>
      <c r="I318" s="19" t="n">
        <f aca="false">G318-H318+IF(C318&lt;=1,(F318-(G318-H318)-J318),0)</f>
        <v>0.0201244416894899</v>
      </c>
      <c r="J318" s="19" t="n">
        <f aca="false">(F318-(G318-H318))*(1-(1-RM_CPR)^(1/12))</f>
        <v>0.014436289669047</v>
      </c>
      <c r="K318" s="19" t="n">
        <f aca="false">IF(C318&lt;=1,0,(F318-(G318-H318)-J318))</f>
        <v>1.05873844528267</v>
      </c>
      <c r="L318" s="19" t="n">
        <f aca="false">E318*(1-RM_SEV)</f>
        <v>0.000641236550922713</v>
      </c>
      <c r="M318" s="19" t="n">
        <f aca="false">E318-L318</f>
        <v>0.000274815664681163</v>
      </c>
      <c r="N318" s="19" t="n">
        <f aca="false">H318-D318*(RM_SERV+RM_TR)/12</f>
        <v>0.00650493162303514</v>
      </c>
      <c r="O318" s="19" t="n">
        <f aca="false">T318*RM_A1_CP/12+U318*RM_A2_CP/12+V318*RM_A3_CP/12+W318*RM_M1_CP/12+X318*RM_B1_CP/12+Y318*RM_B2_CP/12+Z318*RM_B3_CP/12</f>
        <v>0</v>
      </c>
      <c r="P318" s="19" t="n">
        <f aca="false">MAX(0,N318-O318)</f>
        <v>0.00650493162303514</v>
      </c>
      <c r="Q318" s="19" t="n">
        <f aca="false">MIN(P318,M318)</f>
        <v>0.000274815664681163</v>
      </c>
      <c r="R318" s="19" t="n">
        <f aca="false">P318-Q318</f>
        <v>0.00623011595835397</v>
      </c>
      <c r="S318" s="19" t="n">
        <f aca="false">I318+J318+L318+Q318</f>
        <v>0.0354767835741407</v>
      </c>
      <c r="T318" s="19" t="n">
        <f aca="false">AW317</f>
        <v>0</v>
      </c>
      <c r="U318" s="19" t="n">
        <f aca="false">AX317</f>
        <v>0</v>
      </c>
      <c r="V318" s="19" t="n">
        <f aca="false">AY317</f>
        <v>0</v>
      </c>
      <c r="W318" s="19" t="n">
        <f aca="false">AZ317</f>
        <v>0</v>
      </c>
      <c r="X318" s="19" t="n">
        <f aca="false">BA317</f>
        <v>0</v>
      </c>
      <c r="Y318" s="19" t="n">
        <f aca="false">BB317</f>
        <v>0</v>
      </c>
      <c r="Z318" s="19" t="n">
        <f aca="false">BC317</f>
        <v>1.09421522885696</v>
      </c>
      <c r="AA318" s="19" t="n">
        <f aca="false">MIN(T318,MAX(0,S318-(0)))</f>
        <v>0</v>
      </c>
      <c r="AB318" s="19" t="n">
        <f aca="false">MIN(U318,MAX(0,S318-(T318)))</f>
        <v>0</v>
      </c>
      <c r="AC318" s="19" t="n">
        <f aca="false">MIN(V318,MAX(0,S318-(T318+U318)))</f>
        <v>0</v>
      </c>
      <c r="AD318" s="19" t="n">
        <f aca="false">MIN(W318,MAX(0,S318-(T318+U318+V318)))</f>
        <v>0</v>
      </c>
      <c r="AE318" s="19" t="n">
        <f aca="false">MIN(X318,MAX(0,S318-(T318+U318+V318+W318)))</f>
        <v>0</v>
      </c>
      <c r="AF318" s="19" t="n">
        <f aca="false">MIN(Y318,MAX(0,S318-(T318+U318+V318+W318+X318)))</f>
        <v>0</v>
      </c>
      <c r="AG318" s="19" t="n">
        <f aca="false">MIN(Z318,MAX(0,S318-(T318+U318+V318+W318+X318+Y318)))</f>
        <v>0.0354767835741407</v>
      </c>
      <c r="AH318" s="19" t="n">
        <f aca="false">T318-AA318</f>
        <v>0</v>
      </c>
      <c r="AI318" s="19" t="n">
        <f aca="false">U318-AB318</f>
        <v>0</v>
      </c>
      <c r="AJ318" s="19" t="n">
        <f aca="false">V318-AC318</f>
        <v>0</v>
      </c>
      <c r="AK318" s="19" t="n">
        <f aca="false">W318-AD318</f>
        <v>0</v>
      </c>
      <c r="AL318" s="19" t="n">
        <f aca="false">X318-AE318</f>
        <v>0</v>
      </c>
      <c r="AM318" s="19" t="n">
        <f aca="false">Y318-AF318</f>
        <v>0</v>
      </c>
      <c r="AN318" s="19" t="n">
        <f aca="false">Z318-AG318</f>
        <v>1.05873844528282</v>
      </c>
      <c r="AO318" s="19" t="n">
        <f aca="false">M318-Q318</f>
        <v>0</v>
      </c>
      <c r="AP318" s="19" t="n">
        <f aca="false">MIN(AH318,MAX(0,AO318-(AI318+AJ318+AK318+AL318+AM318+AN318)))</f>
        <v>0</v>
      </c>
      <c r="AQ318" s="19" t="n">
        <f aca="false">MIN(AI318,MAX(0,AO318-(AJ318+AK318+AL318+AM318+AN318)))</f>
        <v>0</v>
      </c>
      <c r="AR318" s="19" t="n">
        <f aca="false">MIN(AJ318,MAX(0,AO318-(AK318+AL318+AM318+AN318)))</f>
        <v>0</v>
      </c>
      <c r="AS318" s="19" t="n">
        <f aca="false">MIN(AK318,MAX(0,AO318-(AL318+AM318+AN318)))</f>
        <v>0</v>
      </c>
      <c r="AT318" s="19" t="n">
        <f aca="false">MIN(AL318,MAX(0,AO318-(AM318+AN318)))</f>
        <v>0</v>
      </c>
      <c r="AU318" s="19" t="n">
        <f aca="false">MIN(AM318,MAX(0,AO318-(AN318)))</f>
        <v>0</v>
      </c>
      <c r="AV318" s="19" t="n">
        <f aca="false">MIN(AN318,MAX(0,AO318-(0)))</f>
        <v>0</v>
      </c>
      <c r="AW318" s="19" t="n">
        <f aca="false">AH318-AP318</f>
        <v>0</v>
      </c>
      <c r="AX318" s="19" t="n">
        <f aca="false">AI318-AQ318</f>
        <v>0</v>
      </c>
      <c r="AY318" s="19" t="n">
        <f aca="false">AJ318-AR318</f>
        <v>0</v>
      </c>
      <c r="AZ318" s="19" t="n">
        <f aca="false">AK318-AS318</f>
        <v>0</v>
      </c>
      <c r="BA318" s="19" t="n">
        <f aca="false">AL318-AT318</f>
        <v>0</v>
      </c>
      <c r="BB318" s="19" t="n">
        <f aca="false">AM318-AU318</f>
        <v>0</v>
      </c>
      <c r="BC318" s="19" t="n">
        <f aca="false">AN318-AV318</f>
        <v>1.05873844528282</v>
      </c>
    </row>
    <row r="319" customFormat="false" ht="15" hidden="false" customHeight="false" outlineLevel="0" collapsed="false">
      <c r="B319" s="18" t="n">
        <v>315</v>
      </c>
      <c r="C319" s="18" t="n">
        <f aca="false">RM_TERM-B319+1</f>
        <v>46</v>
      </c>
      <c r="D319" s="19" t="n">
        <f aca="false">K318</f>
        <v>1.05873844528267</v>
      </c>
      <c r="E319" s="19" t="n">
        <f aca="false">D319*(1-(1-RM_CDR)^(1/12))</f>
        <v>0.000886351855621184</v>
      </c>
      <c r="F319" s="19" t="n">
        <f aca="false">D319-E319</f>
        <v>1.05785209342705</v>
      </c>
      <c r="G319" s="19" t="n">
        <f aca="false">IF(F319&gt;0,F319*(RM_WAC/12)/(1-(1+RM_WAC/12)^(-C319)),0)</f>
        <v>0.0264828577474788</v>
      </c>
      <c r="H319" s="19" t="n">
        <f aca="false">F319*RM_WAC/12</f>
        <v>0.00652342124280014</v>
      </c>
      <c r="I319" s="19" t="n">
        <f aca="false">G319-H319+IF(C319&lt;=1,(F319-(G319-H319)-J319),0)</f>
        <v>0.0199594365046787</v>
      </c>
      <c r="J319" s="19" t="n">
        <f aca="false">(F319-(G319-H319))*(1-(1-RM_CPR)^(1/12))</f>
        <v>0.0139616770249276</v>
      </c>
      <c r="K319" s="19" t="n">
        <f aca="false">IF(C319&lt;=1,0,(F319-(G319-H319)-J319))</f>
        <v>1.02393097989744</v>
      </c>
      <c r="L319" s="19" t="n">
        <f aca="false">E319*(1-RM_SEV)</f>
        <v>0.000620446298934829</v>
      </c>
      <c r="M319" s="19" t="n">
        <f aca="false">E319-L319</f>
        <v>0.000265905556686355</v>
      </c>
      <c r="N319" s="19" t="n">
        <f aca="false">H319-D319*(RM_SERV+RM_TR)/12</f>
        <v>0.00629402791298889</v>
      </c>
      <c r="O319" s="19" t="n">
        <f aca="false">T319*RM_A1_CP/12+U319*RM_A2_CP/12+V319*RM_A3_CP/12+W319*RM_M1_CP/12+X319*RM_B1_CP/12+Y319*RM_B2_CP/12+Z319*RM_B3_CP/12</f>
        <v>0</v>
      </c>
      <c r="P319" s="19" t="n">
        <f aca="false">MAX(0,N319-O319)</f>
        <v>0.00629402791298889</v>
      </c>
      <c r="Q319" s="19" t="n">
        <f aca="false">MIN(P319,M319)</f>
        <v>0.000265905556686355</v>
      </c>
      <c r="R319" s="19" t="n">
        <f aca="false">P319-Q319</f>
        <v>0.00602812235630254</v>
      </c>
      <c r="S319" s="19" t="n">
        <f aca="false">I319+J319+L319+Q319</f>
        <v>0.0348074653852274</v>
      </c>
      <c r="T319" s="19" t="n">
        <f aca="false">AW318</f>
        <v>0</v>
      </c>
      <c r="U319" s="19" t="n">
        <f aca="false">AX318</f>
        <v>0</v>
      </c>
      <c r="V319" s="19" t="n">
        <f aca="false">AY318</f>
        <v>0</v>
      </c>
      <c r="W319" s="19" t="n">
        <f aca="false">AZ318</f>
        <v>0</v>
      </c>
      <c r="X319" s="19" t="n">
        <f aca="false">BA318</f>
        <v>0</v>
      </c>
      <c r="Y319" s="19" t="n">
        <f aca="false">BB318</f>
        <v>0</v>
      </c>
      <c r="Z319" s="19" t="n">
        <f aca="false">BC318</f>
        <v>1.05873844528282</v>
      </c>
      <c r="AA319" s="19" t="n">
        <f aca="false">MIN(T319,MAX(0,S319-(0)))</f>
        <v>0</v>
      </c>
      <c r="AB319" s="19" t="n">
        <f aca="false">MIN(U319,MAX(0,S319-(T319)))</f>
        <v>0</v>
      </c>
      <c r="AC319" s="19" t="n">
        <f aca="false">MIN(V319,MAX(0,S319-(T319+U319)))</f>
        <v>0</v>
      </c>
      <c r="AD319" s="19" t="n">
        <f aca="false">MIN(W319,MAX(0,S319-(T319+U319+V319)))</f>
        <v>0</v>
      </c>
      <c r="AE319" s="19" t="n">
        <f aca="false">MIN(X319,MAX(0,S319-(T319+U319+V319+W319)))</f>
        <v>0</v>
      </c>
      <c r="AF319" s="19" t="n">
        <f aca="false">MIN(Y319,MAX(0,S319-(T319+U319+V319+W319+X319)))</f>
        <v>0</v>
      </c>
      <c r="AG319" s="19" t="n">
        <f aca="false">MIN(Z319,MAX(0,S319-(T319+U319+V319+W319+X319+Y319)))</f>
        <v>0.0348074653852274</v>
      </c>
      <c r="AH319" s="19" t="n">
        <f aca="false">T319-AA319</f>
        <v>0</v>
      </c>
      <c r="AI319" s="19" t="n">
        <f aca="false">U319-AB319</f>
        <v>0</v>
      </c>
      <c r="AJ319" s="19" t="n">
        <f aca="false">V319-AC319</f>
        <v>0</v>
      </c>
      <c r="AK319" s="19" t="n">
        <f aca="false">W319-AD319</f>
        <v>0</v>
      </c>
      <c r="AL319" s="19" t="n">
        <f aca="false">X319-AE319</f>
        <v>0</v>
      </c>
      <c r="AM319" s="19" t="n">
        <f aca="false">Y319-AF319</f>
        <v>0</v>
      </c>
      <c r="AN319" s="19" t="n">
        <f aca="false">Z319-AG319</f>
        <v>1.02393097989759</v>
      </c>
      <c r="AO319" s="19" t="n">
        <f aca="false">M319-Q319</f>
        <v>0</v>
      </c>
      <c r="AP319" s="19" t="n">
        <f aca="false">MIN(AH319,MAX(0,AO319-(AI319+AJ319+AK319+AL319+AM319+AN319)))</f>
        <v>0</v>
      </c>
      <c r="AQ319" s="19" t="n">
        <f aca="false">MIN(AI319,MAX(0,AO319-(AJ319+AK319+AL319+AM319+AN319)))</f>
        <v>0</v>
      </c>
      <c r="AR319" s="19" t="n">
        <f aca="false">MIN(AJ319,MAX(0,AO319-(AK319+AL319+AM319+AN319)))</f>
        <v>0</v>
      </c>
      <c r="AS319" s="19" t="n">
        <f aca="false">MIN(AK319,MAX(0,AO319-(AL319+AM319+AN319)))</f>
        <v>0</v>
      </c>
      <c r="AT319" s="19" t="n">
        <f aca="false">MIN(AL319,MAX(0,AO319-(AM319+AN319)))</f>
        <v>0</v>
      </c>
      <c r="AU319" s="19" t="n">
        <f aca="false">MIN(AM319,MAX(0,AO319-(AN319)))</f>
        <v>0</v>
      </c>
      <c r="AV319" s="19" t="n">
        <f aca="false">MIN(AN319,MAX(0,AO319-(0)))</f>
        <v>0</v>
      </c>
      <c r="AW319" s="19" t="n">
        <f aca="false">AH319-AP319</f>
        <v>0</v>
      </c>
      <c r="AX319" s="19" t="n">
        <f aca="false">AI319-AQ319</f>
        <v>0</v>
      </c>
      <c r="AY319" s="19" t="n">
        <f aca="false">AJ319-AR319</f>
        <v>0</v>
      </c>
      <c r="AZ319" s="19" t="n">
        <f aca="false">AK319-AS319</f>
        <v>0</v>
      </c>
      <c r="BA319" s="19" t="n">
        <f aca="false">AL319-AT319</f>
        <v>0</v>
      </c>
      <c r="BB319" s="19" t="n">
        <f aca="false">AM319-AU319</f>
        <v>0</v>
      </c>
      <c r="BC319" s="19" t="n">
        <f aca="false">AN319-AV319</f>
        <v>1.02393097989759</v>
      </c>
    </row>
    <row r="320" customFormat="false" ht="15" hidden="false" customHeight="false" outlineLevel="0" collapsed="false">
      <c r="B320" s="18" t="n">
        <v>316</v>
      </c>
      <c r="C320" s="18" t="n">
        <f aca="false">RM_TERM-B320+1</f>
        <v>45</v>
      </c>
      <c r="D320" s="19" t="n">
        <f aca="false">K319</f>
        <v>1.02393097989744</v>
      </c>
      <c r="E320" s="19" t="n">
        <f aca="false">D320*(1-(1-RM_CDR)^(1/12))</f>
        <v>0.000857211833672298</v>
      </c>
      <c r="F320" s="19" t="n">
        <f aca="false">D320-E320</f>
        <v>1.02307376806377</v>
      </c>
      <c r="G320" s="19" t="n">
        <f aca="false">IF(F320&gt;0,F320*(RM_WAC/12)/(1-(1+RM_WAC/12)^(-C320)),0)</f>
        <v>0.0261047391405106</v>
      </c>
      <c r="H320" s="19" t="n">
        <f aca="false">F320*RM_WAC/12</f>
        <v>0.00630895490305992</v>
      </c>
      <c r="I320" s="19" t="n">
        <f aca="false">G320-H320+IF(C320&lt;=1,(F320-(G320-H320)-J320),0)</f>
        <v>0.0197957842374507</v>
      </c>
      <c r="J320" s="19" t="n">
        <f aca="false">(F320-(G320-H320))*(1-(1-RM_CPR)^(1/12))</f>
        <v>0.0134960422766063</v>
      </c>
      <c r="K320" s="19" t="n">
        <f aca="false">IF(C320&lt;=1,0,(F320-(G320-H320)-J320))</f>
        <v>0.989781941549714</v>
      </c>
      <c r="L320" s="19" t="n">
        <f aca="false">E320*(1-RM_SEV)</f>
        <v>0.000600048283570609</v>
      </c>
      <c r="M320" s="19" t="n">
        <f aca="false">E320-L320</f>
        <v>0.00025716355010169</v>
      </c>
      <c r="N320" s="19" t="n">
        <f aca="false">H320-D320*(RM_SERV+RM_TR)/12</f>
        <v>0.00608710319074881</v>
      </c>
      <c r="O320" s="19" t="n">
        <f aca="false">T320*RM_A1_CP/12+U320*RM_A2_CP/12+V320*RM_A3_CP/12+W320*RM_M1_CP/12+X320*RM_B1_CP/12+Y320*RM_B2_CP/12+Z320*RM_B3_CP/12</f>
        <v>0</v>
      </c>
      <c r="P320" s="19" t="n">
        <f aca="false">MAX(0,N320-O320)</f>
        <v>0.00608710319074881</v>
      </c>
      <c r="Q320" s="19" t="n">
        <f aca="false">MIN(P320,M320)</f>
        <v>0.00025716355010169</v>
      </c>
      <c r="R320" s="19" t="n">
        <f aca="false">P320-Q320</f>
        <v>0.00582993964064712</v>
      </c>
      <c r="S320" s="19" t="n">
        <f aca="false">I320+J320+L320+Q320</f>
        <v>0.0341490383477294</v>
      </c>
      <c r="T320" s="19" t="n">
        <f aca="false">AW319</f>
        <v>0</v>
      </c>
      <c r="U320" s="19" t="n">
        <f aca="false">AX319</f>
        <v>0</v>
      </c>
      <c r="V320" s="19" t="n">
        <f aca="false">AY319</f>
        <v>0</v>
      </c>
      <c r="W320" s="19" t="n">
        <f aca="false">AZ319</f>
        <v>0</v>
      </c>
      <c r="X320" s="19" t="n">
        <f aca="false">BA319</f>
        <v>0</v>
      </c>
      <c r="Y320" s="19" t="n">
        <f aca="false">BB319</f>
        <v>0</v>
      </c>
      <c r="Z320" s="19" t="n">
        <f aca="false">BC319</f>
        <v>1.02393097989759</v>
      </c>
      <c r="AA320" s="19" t="n">
        <f aca="false">MIN(T320,MAX(0,S320-(0)))</f>
        <v>0</v>
      </c>
      <c r="AB320" s="19" t="n">
        <f aca="false">MIN(U320,MAX(0,S320-(T320)))</f>
        <v>0</v>
      </c>
      <c r="AC320" s="19" t="n">
        <f aca="false">MIN(V320,MAX(0,S320-(T320+U320)))</f>
        <v>0</v>
      </c>
      <c r="AD320" s="19" t="n">
        <f aca="false">MIN(W320,MAX(0,S320-(T320+U320+V320)))</f>
        <v>0</v>
      </c>
      <c r="AE320" s="19" t="n">
        <f aca="false">MIN(X320,MAX(0,S320-(T320+U320+V320+W320)))</f>
        <v>0</v>
      </c>
      <c r="AF320" s="19" t="n">
        <f aca="false">MIN(Y320,MAX(0,S320-(T320+U320+V320+W320+X320)))</f>
        <v>0</v>
      </c>
      <c r="AG320" s="19" t="n">
        <f aca="false">MIN(Z320,MAX(0,S320-(T320+U320+V320+W320+X320+Y320)))</f>
        <v>0.0341490383477294</v>
      </c>
      <c r="AH320" s="19" t="n">
        <f aca="false">T320-AA320</f>
        <v>0</v>
      </c>
      <c r="AI320" s="19" t="n">
        <f aca="false">U320-AB320</f>
        <v>0</v>
      </c>
      <c r="AJ320" s="19" t="n">
        <f aca="false">V320-AC320</f>
        <v>0</v>
      </c>
      <c r="AK320" s="19" t="n">
        <f aca="false">W320-AD320</f>
        <v>0</v>
      </c>
      <c r="AL320" s="19" t="n">
        <f aca="false">X320-AE320</f>
        <v>0</v>
      </c>
      <c r="AM320" s="19" t="n">
        <f aca="false">Y320-AF320</f>
        <v>0</v>
      </c>
      <c r="AN320" s="19" t="n">
        <f aca="false">Z320-AG320</f>
        <v>0.98978194154986</v>
      </c>
      <c r="AO320" s="19" t="n">
        <f aca="false">M320-Q320</f>
        <v>0</v>
      </c>
      <c r="AP320" s="19" t="n">
        <f aca="false">MIN(AH320,MAX(0,AO320-(AI320+AJ320+AK320+AL320+AM320+AN320)))</f>
        <v>0</v>
      </c>
      <c r="AQ320" s="19" t="n">
        <f aca="false">MIN(AI320,MAX(0,AO320-(AJ320+AK320+AL320+AM320+AN320)))</f>
        <v>0</v>
      </c>
      <c r="AR320" s="19" t="n">
        <f aca="false">MIN(AJ320,MAX(0,AO320-(AK320+AL320+AM320+AN320)))</f>
        <v>0</v>
      </c>
      <c r="AS320" s="19" t="n">
        <f aca="false">MIN(AK320,MAX(0,AO320-(AL320+AM320+AN320)))</f>
        <v>0</v>
      </c>
      <c r="AT320" s="19" t="n">
        <f aca="false">MIN(AL320,MAX(0,AO320-(AM320+AN320)))</f>
        <v>0</v>
      </c>
      <c r="AU320" s="19" t="n">
        <f aca="false">MIN(AM320,MAX(0,AO320-(AN320)))</f>
        <v>0</v>
      </c>
      <c r="AV320" s="19" t="n">
        <f aca="false">MIN(AN320,MAX(0,AO320-(0)))</f>
        <v>0</v>
      </c>
      <c r="AW320" s="19" t="n">
        <f aca="false">AH320-AP320</f>
        <v>0</v>
      </c>
      <c r="AX320" s="19" t="n">
        <f aca="false">AI320-AQ320</f>
        <v>0</v>
      </c>
      <c r="AY320" s="19" t="n">
        <f aca="false">AJ320-AR320</f>
        <v>0</v>
      </c>
      <c r="AZ320" s="19" t="n">
        <f aca="false">AK320-AS320</f>
        <v>0</v>
      </c>
      <c r="BA320" s="19" t="n">
        <f aca="false">AL320-AT320</f>
        <v>0</v>
      </c>
      <c r="BB320" s="19" t="n">
        <f aca="false">AM320-AU320</f>
        <v>0</v>
      </c>
      <c r="BC320" s="19" t="n">
        <f aca="false">AN320-AV320</f>
        <v>0.98978194154986</v>
      </c>
    </row>
    <row r="321" customFormat="false" ht="15" hidden="false" customHeight="false" outlineLevel="0" collapsed="false">
      <c r="B321" s="18" t="n">
        <v>317</v>
      </c>
      <c r="C321" s="18" t="n">
        <f aca="false">RM_TERM-B321+1</f>
        <v>44</v>
      </c>
      <c r="D321" s="19" t="n">
        <f aca="false">K320</f>
        <v>0.989781941549714</v>
      </c>
      <c r="E321" s="19" t="n">
        <f aca="false">D321*(1-(1-RM_CDR)^(1/12))</f>
        <v>0.000828623031931838</v>
      </c>
      <c r="F321" s="19" t="n">
        <f aca="false">D321-E321</f>
        <v>0.988953318517782</v>
      </c>
      <c r="G321" s="19" t="n">
        <f aca="false">IF(F321&gt;0,F321*(RM_WAC/12)/(1-(1+RM_WAC/12)^(-C321)),0)</f>
        <v>0.0257320192590991</v>
      </c>
      <c r="H321" s="19" t="n">
        <f aca="false">F321*RM_WAC/12</f>
        <v>0.00609854546419299</v>
      </c>
      <c r="I321" s="19" t="n">
        <f aca="false">G321-H321+IF(C321&lt;=1,(F321-(G321-H321)-J321),0)</f>
        <v>0.0196334737949061</v>
      </c>
      <c r="J321" s="19" t="n">
        <f aca="false">(F321-(G321-H321))*(1-(1-RM_CPR)^(1/12))</f>
        <v>0.0130392391887651</v>
      </c>
      <c r="K321" s="19" t="n">
        <f aca="false">IF(C321&lt;=1,0,(F321-(G321-H321)-J321))</f>
        <v>0.956280605534111</v>
      </c>
      <c r="L321" s="19" t="n">
        <f aca="false">E321*(1-RM_SEV)</f>
        <v>0.000580036122352287</v>
      </c>
      <c r="M321" s="19" t="n">
        <f aca="false">E321-L321</f>
        <v>0.000248586909579552</v>
      </c>
      <c r="N321" s="19" t="n">
        <f aca="false">H321-D321*(RM_SERV+RM_TR)/12</f>
        <v>0.00588409271019055</v>
      </c>
      <c r="O321" s="19" t="n">
        <f aca="false">T321*RM_A1_CP/12+U321*RM_A2_CP/12+V321*RM_A3_CP/12+W321*RM_M1_CP/12+X321*RM_B1_CP/12+Y321*RM_B2_CP/12+Z321*RM_B3_CP/12</f>
        <v>0</v>
      </c>
      <c r="P321" s="19" t="n">
        <f aca="false">MAX(0,N321-O321)</f>
        <v>0.00588409271019055</v>
      </c>
      <c r="Q321" s="19" t="n">
        <f aca="false">MIN(P321,M321)</f>
        <v>0.000248586909579552</v>
      </c>
      <c r="R321" s="19" t="n">
        <f aca="false">P321-Q321</f>
        <v>0.005635505800611</v>
      </c>
      <c r="S321" s="19" t="n">
        <f aca="false">I321+J321+L321+Q321</f>
        <v>0.0335013360156031</v>
      </c>
      <c r="T321" s="19" t="n">
        <f aca="false">AW320</f>
        <v>0</v>
      </c>
      <c r="U321" s="19" t="n">
        <f aca="false">AX320</f>
        <v>0</v>
      </c>
      <c r="V321" s="19" t="n">
        <f aca="false">AY320</f>
        <v>0</v>
      </c>
      <c r="W321" s="19" t="n">
        <f aca="false">AZ320</f>
        <v>0</v>
      </c>
      <c r="X321" s="19" t="n">
        <f aca="false">BA320</f>
        <v>0</v>
      </c>
      <c r="Y321" s="19" t="n">
        <f aca="false">BB320</f>
        <v>0</v>
      </c>
      <c r="Z321" s="19" t="n">
        <f aca="false">BC320</f>
        <v>0.98978194154986</v>
      </c>
      <c r="AA321" s="19" t="n">
        <f aca="false">MIN(T321,MAX(0,S321-(0)))</f>
        <v>0</v>
      </c>
      <c r="AB321" s="19" t="n">
        <f aca="false">MIN(U321,MAX(0,S321-(T321)))</f>
        <v>0</v>
      </c>
      <c r="AC321" s="19" t="n">
        <f aca="false">MIN(V321,MAX(0,S321-(T321+U321)))</f>
        <v>0</v>
      </c>
      <c r="AD321" s="19" t="n">
        <f aca="false">MIN(W321,MAX(0,S321-(T321+U321+V321)))</f>
        <v>0</v>
      </c>
      <c r="AE321" s="19" t="n">
        <f aca="false">MIN(X321,MAX(0,S321-(T321+U321+V321+W321)))</f>
        <v>0</v>
      </c>
      <c r="AF321" s="19" t="n">
        <f aca="false">MIN(Y321,MAX(0,S321-(T321+U321+V321+W321+X321)))</f>
        <v>0</v>
      </c>
      <c r="AG321" s="19" t="n">
        <f aca="false">MIN(Z321,MAX(0,S321-(T321+U321+V321+W321+X321+Y321)))</f>
        <v>0.0335013360156031</v>
      </c>
      <c r="AH321" s="19" t="n">
        <f aca="false">T321-AA321</f>
        <v>0</v>
      </c>
      <c r="AI321" s="19" t="n">
        <f aca="false">U321-AB321</f>
        <v>0</v>
      </c>
      <c r="AJ321" s="19" t="n">
        <f aca="false">V321-AC321</f>
        <v>0</v>
      </c>
      <c r="AK321" s="19" t="n">
        <f aca="false">W321-AD321</f>
        <v>0</v>
      </c>
      <c r="AL321" s="19" t="n">
        <f aca="false">X321-AE321</f>
        <v>0</v>
      </c>
      <c r="AM321" s="19" t="n">
        <f aca="false">Y321-AF321</f>
        <v>0</v>
      </c>
      <c r="AN321" s="19" t="n">
        <f aca="false">Z321-AG321</f>
        <v>0.956280605534257</v>
      </c>
      <c r="AO321" s="19" t="n">
        <f aca="false">M321-Q321</f>
        <v>0</v>
      </c>
      <c r="AP321" s="19" t="n">
        <f aca="false">MIN(AH321,MAX(0,AO321-(AI321+AJ321+AK321+AL321+AM321+AN321)))</f>
        <v>0</v>
      </c>
      <c r="AQ321" s="19" t="n">
        <f aca="false">MIN(AI321,MAX(0,AO321-(AJ321+AK321+AL321+AM321+AN321)))</f>
        <v>0</v>
      </c>
      <c r="AR321" s="19" t="n">
        <f aca="false">MIN(AJ321,MAX(0,AO321-(AK321+AL321+AM321+AN321)))</f>
        <v>0</v>
      </c>
      <c r="AS321" s="19" t="n">
        <f aca="false">MIN(AK321,MAX(0,AO321-(AL321+AM321+AN321)))</f>
        <v>0</v>
      </c>
      <c r="AT321" s="19" t="n">
        <f aca="false">MIN(AL321,MAX(0,AO321-(AM321+AN321)))</f>
        <v>0</v>
      </c>
      <c r="AU321" s="19" t="n">
        <f aca="false">MIN(AM321,MAX(0,AO321-(AN321)))</f>
        <v>0</v>
      </c>
      <c r="AV321" s="19" t="n">
        <f aca="false">MIN(AN321,MAX(0,AO321-(0)))</f>
        <v>0</v>
      </c>
      <c r="AW321" s="19" t="n">
        <f aca="false">AH321-AP321</f>
        <v>0</v>
      </c>
      <c r="AX321" s="19" t="n">
        <f aca="false">AI321-AQ321</f>
        <v>0</v>
      </c>
      <c r="AY321" s="19" t="n">
        <f aca="false">AJ321-AR321</f>
        <v>0</v>
      </c>
      <c r="AZ321" s="19" t="n">
        <f aca="false">AK321-AS321</f>
        <v>0</v>
      </c>
      <c r="BA321" s="19" t="n">
        <f aca="false">AL321-AT321</f>
        <v>0</v>
      </c>
      <c r="BB321" s="19" t="n">
        <f aca="false">AM321-AU321</f>
        <v>0</v>
      </c>
      <c r="BC321" s="19" t="n">
        <f aca="false">AN321-AV321</f>
        <v>0.956280605534257</v>
      </c>
    </row>
    <row r="322" customFormat="false" ht="15" hidden="false" customHeight="false" outlineLevel="0" collapsed="false">
      <c r="B322" s="18" t="n">
        <v>318</v>
      </c>
      <c r="C322" s="18" t="n">
        <f aca="false">RM_TERM-B322+1</f>
        <v>43</v>
      </c>
      <c r="D322" s="19" t="n">
        <f aca="false">K321</f>
        <v>0.956280605534111</v>
      </c>
      <c r="E322" s="19" t="n">
        <f aca="false">D322*(1-(1-RM_CDR)^(1/12))</f>
        <v>0.000800576471919284</v>
      </c>
      <c r="F322" s="19" t="n">
        <f aca="false">D322-E322</f>
        <v>0.955480029062191</v>
      </c>
      <c r="G322" s="19" t="n">
        <f aca="false">IF(F322&gt;0,F322*(RM_WAC/12)/(1-(1+RM_WAC/12)^(-C322)),0)</f>
        <v>0.025364621020982</v>
      </c>
      <c r="H322" s="19" t="n">
        <f aca="false">F322*RM_WAC/12</f>
        <v>0.00589212684588351</v>
      </c>
      <c r="I322" s="19" t="n">
        <f aca="false">G322-H322+IF(C322&lt;=1,(F322-(G322-H322)-J322),0)</f>
        <v>0.0194724941750985</v>
      </c>
      <c r="J322" s="19" t="n">
        <f aca="false">(F322-(G322-H322))*(1-(1-RM_CPR)^(1/12))</f>
        <v>0.0125911237620112</v>
      </c>
      <c r="K322" s="19" t="n">
        <f aca="false">IF(C322&lt;=1,0,(F322-(G322-H322)-J322))</f>
        <v>0.923416411125081</v>
      </c>
      <c r="L322" s="19" t="n">
        <f aca="false">E322*(1-RM_SEV)</f>
        <v>0.000560403530343499</v>
      </c>
      <c r="M322" s="19" t="n">
        <f aca="false">E322-L322</f>
        <v>0.000240172941575785</v>
      </c>
      <c r="N322" s="19" t="n">
        <f aca="false">H322-D322*(RM_SERV+RM_TR)/12</f>
        <v>0.00568493271468446</v>
      </c>
      <c r="O322" s="19" t="n">
        <f aca="false">T322*RM_A1_CP/12+U322*RM_A2_CP/12+V322*RM_A3_CP/12+W322*RM_M1_CP/12+X322*RM_B1_CP/12+Y322*RM_B2_CP/12+Z322*RM_B3_CP/12</f>
        <v>0</v>
      </c>
      <c r="P322" s="19" t="n">
        <f aca="false">MAX(0,N322-O322)</f>
        <v>0.00568493271468446</v>
      </c>
      <c r="Q322" s="19" t="n">
        <f aca="false">MIN(P322,M322)</f>
        <v>0.000240172941575785</v>
      </c>
      <c r="R322" s="19" t="n">
        <f aca="false">P322-Q322</f>
        <v>0.00544475977310867</v>
      </c>
      <c r="S322" s="19" t="n">
        <f aca="false">I322+J322+L322+Q322</f>
        <v>0.032864194409029</v>
      </c>
      <c r="T322" s="19" t="n">
        <f aca="false">AW321</f>
        <v>0</v>
      </c>
      <c r="U322" s="19" t="n">
        <f aca="false">AX321</f>
        <v>0</v>
      </c>
      <c r="V322" s="19" t="n">
        <f aca="false">AY321</f>
        <v>0</v>
      </c>
      <c r="W322" s="19" t="n">
        <f aca="false">AZ321</f>
        <v>0</v>
      </c>
      <c r="X322" s="19" t="n">
        <f aca="false">BA321</f>
        <v>0</v>
      </c>
      <c r="Y322" s="19" t="n">
        <f aca="false">BB321</f>
        <v>0</v>
      </c>
      <c r="Z322" s="19" t="n">
        <f aca="false">BC321</f>
        <v>0.956280605534257</v>
      </c>
      <c r="AA322" s="19" t="n">
        <f aca="false">MIN(T322,MAX(0,S322-(0)))</f>
        <v>0</v>
      </c>
      <c r="AB322" s="19" t="n">
        <f aca="false">MIN(U322,MAX(0,S322-(T322)))</f>
        <v>0</v>
      </c>
      <c r="AC322" s="19" t="n">
        <f aca="false">MIN(V322,MAX(0,S322-(T322+U322)))</f>
        <v>0</v>
      </c>
      <c r="AD322" s="19" t="n">
        <f aca="false">MIN(W322,MAX(0,S322-(T322+U322+V322)))</f>
        <v>0</v>
      </c>
      <c r="AE322" s="19" t="n">
        <f aca="false">MIN(X322,MAX(0,S322-(T322+U322+V322+W322)))</f>
        <v>0</v>
      </c>
      <c r="AF322" s="19" t="n">
        <f aca="false">MIN(Y322,MAX(0,S322-(T322+U322+V322+W322+X322)))</f>
        <v>0</v>
      </c>
      <c r="AG322" s="19" t="n">
        <f aca="false">MIN(Z322,MAX(0,S322-(T322+U322+V322+W322+X322+Y322)))</f>
        <v>0.032864194409029</v>
      </c>
      <c r="AH322" s="19" t="n">
        <f aca="false">T322-AA322</f>
        <v>0</v>
      </c>
      <c r="AI322" s="19" t="n">
        <f aca="false">U322-AB322</f>
        <v>0</v>
      </c>
      <c r="AJ322" s="19" t="n">
        <f aca="false">V322-AC322</f>
        <v>0</v>
      </c>
      <c r="AK322" s="19" t="n">
        <f aca="false">W322-AD322</f>
        <v>0</v>
      </c>
      <c r="AL322" s="19" t="n">
        <f aca="false">X322-AE322</f>
        <v>0</v>
      </c>
      <c r="AM322" s="19" t="n">
        <f aca="false">Y322-AF322</f>
        <v>0</v>
      </c>
      <c r="AN322" s="19" t="n">
        <f aca="false">Z322-AG322</f>
        <v>0.923416411125228</v>
      </c>
      <c r="AO322" s="19" t="n">
        <f aca="false">M322-Q322</f>
        <v>0</v>
      </c>
      <c r="AP322" s="19" t="n">
        <f aca="false">MIN(AH322,MAX(0,AO322-(AI322+AJ322+AK322+AL322+AM322+AN322)))</f>
        <v>0</v>
      </c>
      <c r="AQ322" s="19" t="n">
        <f aca="false">MIN(AI322,MAX(0,AO322-(AJ322+AK322+AL322+AM322+AN322)))</f>
        <v>0</v>
      </c>
      <c r="AR322" s="19" t="n">
        <f aca="false">MIN(AJ322,MAX(0,AO322-(AK322+AL322+AM322+AN322)))</f>
        <v>0</v>
      </c>
      <c r="AS322" s="19" t="n">
        <f aca="false">MIN(AK322,MAX(0,AO322-(AL322+AM322+AN322)))</f>
        <v>0</v>
      </c>
      <c r="AT322" s="19" t="n">
        <f aca="false">MIN(AL322,MAX(0,AO322-(AM322+AN322)))</f>
        <v>0</v>
      </c>
      <c r="AU322" s="19" t="n">
        <f aca="false">MIN(AM322,MAX(0,AO322-(AN322)))</f>
        <v>0</v>
      </c>
      <c r="AV322" s="19" t="n">
        <f aca="false">MIN(AN322,MAX(0,AO322-(0)))</f>
        <v>0</v>
      </c>
      <c r="AW322" s="19" t="n">
        <f aca="false">AH322-AP322</f>
        <v>0</v>
      </c>
      <c r="AX322" s="19" t="n">
        <f aca="false">AI322-AQ322</f>
        <v>0</v>
      </c>
      <c r="AY322" s="19" t="n">
        <f aca="false">AJ322-AR322</f>
        <v>0</v>
      </c>
      <c r="AZ322" s="19" t="n">
        <f aca="false">AK322-AS322</f>
        <v>0</v>
      </c>
      <c r="BA322" s="19" t="n">
        <f aca="false">AL322-AT322</f>
        <v>0</v>
      </c>
      <c r="BB322" s="19" t="n">
        <f aca="false">AM322-AU322</f>
        <v>0</v>
      </c>
      <c r="BC322" s="19" t="n">
        <f aca="false">AN322-AV322</f>
        <v>0.923416411125228</v>
      </c>
    </row>
    <row r="323" customFormat="false" ht="15" hidden="false" customHeight="false" outlineLevel="0" collapsed="false">
      <c r="B323" s="18" t="n">
        <v>319</v>
      </c>
      <c r="C323" s="18" t="n">
        <f aca="false">RM_TERM-B323+1</f>
        <v>42</v>
      </c>
      <c r="D323" s="19" t="n">
        <f aca="false">K322</f>
        <v>0.923416411125081</v>
      </c>
      <c r="E323" s="19" t="n">
        <f aca="false">D323*(1-(1-RM_CDR)^(1/12))</f>
        <v>0.000773063312434308</v>
      </c>
      <c r="F323" s="19" t="n">
        <f aca="false">D323-E323</f>
        <v>0.922643347812647</v>
      </c>
      <c r="G323" s="19" t="n">
        <f aca="false">IF(F323&gt;0,F323*(RM_WAC/12)/(1-(1+RM_WAC/12)^(-C323)),0)</f>
        <v>0.025002468444467</v>
      </c>
      <c r="H323" s="19" t="n">
        <f aca="false">F323*RM_WAC/12</f>
        <v>0.00568963397817799</v>
      </c>
      <c r="I323" s="19" t="n">
        <f aca="false">G323-H323+IF(C323&lt;=1,(F323-(G323-H323)-J323),0)</f>
        <v>0.0193128344662891</v>
      </c>
      <c r="J323" s="19" t="n">
        <f aca="false">(F323-(G323-H323))*(1-(1-RM_CPR)^(1/12))</f>
        <v>0.0121515541997396</v>
      </c>
      <c r="K323" s="19" t="n">
        <f aca="false">IF(C323&lt;=1,0,(F323-(G323-H323)-J323))</f>
        <v>0.891178959146619</v>
      </c>
      <c r="L323" s="19" t="n">
        <f aca="false">E323*(1-RM_SEV)</f>
        <v>0.000541144318704015</v>
      </c>
      <c r="M323" s="19" t="n">
        <f aca="false">E323-L323</f>
        <v>0.000231918993730292</v>
      </c>
      <c r="N323" s="19" t="n">
        <f aca="false">H323-D323*(RM_SERV+RM_TR)/12</f>
        <v>0.00548956042243422</v>
      </c>
      <c r="O323" s="19" t="n">
        <f aca="false">T323*RM_A1_CP/12+U323*RM_A2_CP/12+V323*RM_A3_CP/12+W323*RM_M1_CP/12+X323*RM_B1_CP/12+Y323*RM_B2_CP/12+Z323*RM_B3_CP/12</f>
        <v>0</v>
      </c>
      <c r="P323" s="19" t="n">
        <f aca="false">MAX(0,N323-O323)</f>
        <v>0.00548956042243422</v>
      </c>
      <c r="Q323" s="19" t="n">
        <f aca="false">MIN(P323,M323)</f>
        <v>0.000231918993730292</v>
      </c>
      <c r="R323" s="19" t="n">
        <f aca="false">P323-Q323</f>
        <v>0.00525764142870393</v>
      </c>
      <c r="S323" s="19" t="n">
        <f aca="false">I323+J323+L323+Q323</f>
        <v>0.0322374519784629</v>
      </c>
      <c r="T323" s="19" t="n">
        <f aca="false">AW322</f>
        <v>0</v>
      </c>
      <c r="U323" s="19" t="n">
        <f aca="false">AX322</f>
        <v>0</v>
      </c>
      <c r="V323" s="19" t="n">
        <f aca="false">AY322</f>
        <v>0</v>
      </c>
      <c r="W323" s="19" t="n">
        <f aca="false">AZ322</f>
        <v>0</v>
      </c>
      <c r="X323" s="19" t="n">
        <f aca="false">BA322</f>
        <v>0</v>
      </c>
      <c r="Y323" s="19" t="n">
        <f aca="false">BB322</f>
        <v>0</v>
      </c>
      <c r="Z323" s="19" t="n">
        <f aca="false">BC322</f>
        <v>0.923416411125228</v>
      </c>
      <c r="AA323" s="19" t="n">
        <f aca="false">MIN(T323,MAX(0,S323-(0)))</f>
        <v>0</v>
      </c>
      <c r="AB323" s="19" t="n">
        <f aca="false">MIN(U323,MAX(0,S323-(T323)))</f>
        <v>0</v>
      </c>
      <c r="AC323" s="19" t="n">
        <f aca="false">MIN(V323,MAX(0,S323-(T323+U323)))</f>
        <v>0</v>
      </c>
      <c r="AD323" s="19" t="n">
        <f aca="false">MIN(W323,MAX(0,S323-(T323+U323+V323)))</f>
        <v>0</v>
      </c>
      <c r="AE323" s="19" t="n">
        <f aca="false">MIN(X323,MAX(0,S323-(T323+U323+V323+W323)))</f>
        <v>0</v>
      </c>
      <c r="AF323" s="19" t="n">
        <f aca="false">MIN(Y323,MAX(0,S323-(T323+U323+V323+W323+X323)))</f>
        <v>0</v>
      </c>
      <c r="AG323" s="19" t="n">
        <f aca="false">MIN(Z323,MAX(0,S323-(T323+U323+V323+W323+X323+Y323)))</f>
        <v>0.0322374519784629</v>
      </c>
      <c r="AH323" s="19" t="n">
        <f aca="false">T323-AA323</f>
        <v>0</v>
      </c>
      <c r="AI323" s="19" t="n">
        <f aca="false">U323-AB323</f>
        <v>0</v>
      </c>
      <c r="AJ323" s="19" t="n">
        <f aca="false">V323-AC323</f>
        <v>0</v>
      </c>
      <c r="AK323" s="19" t="n">
        <f aca="false">W323-AD323</f>
        <v>0</v>
      </c>
      <c r="AL323" s="19" t="n">
        <f aca="false">X323-AE323</f>
        <v>0</v>
      </c>
      <c r="AM323" s="19" t="n">
        <f aca="false">Y323-AF323</f>
        <v>0</v>
      </c>
      <c r="AN323" s="19" t="n">
        <f aca="false">Z323-AG323</f>
        <v>0.891178959146765</v>
      </c>
      <c r="AO323" s="19" t="n">
        <f aca="false">M323-Q323</f>
        <v>0</v>
      </c>
      <c r="AP323" s="19" t="n">
        <f aca="false">MIN(AH323,MAX(0,AO323-(AI323+AJ323+AK323+AL323+AM323+AN323)))</f>
        <v>0</v>
      </c>
      <c r="AQ323" s="19" t="n">
        <f aca="false">MIN(AI323,MAX(0,AO323-(AJ323+AK323+AL323+AM323+AN323)))</f>
        <v>0</v>
      </c>
      <c r="AR323" s="19" t="n">
        <f aca="false">MIN(AJ323,MAX(0,AO323-(AK323+AL323+AM323+AN323)))</f>
        <v>0</v>
      </c>
      <c r="AS323" s="19" t="n">
        <f aca="false">MIN(AK323,MAX(0,AO323-(AL323+AM323+AN323)))</f>
        <v>0</v>
      </c>
      <c r="AT323" s="19" t="n">
        <f aca="false">MIN(AL323,MAX(0,AO323-(AM323+AN323)))</f>
        <v>0</v>
      </c>
      <c r="AU323" s="19" t="n">
        <f aca="false">MIN(AM323,MAX(0,AO323-(AN323)))</f>
        <v>0</v>
      </c>
      <c r="AV323" s="19" t="n">
        <f aca="false">MIN(AN323,MAX(0,AO323-(0)))</f>
        <v>0</v>
      </c>
      <c r="AW323" s="19" t="n">
        <f aca="false">AH323-AP323</f>
        <v>0</v>
      </c>
      <c r="AX323" s="19" t="n">
        <f aca="false">AI323-AQ323</f>
        <v>0</v>
      </c>
      <c r="AY323" s="19" t="n">
        <f aca="false">AJ323-AR323</f>
        <v>0</v>
      </c>
      <c r="AZ323" s="19" t="n">
        <f aca="false">AK323-AS323</f>
        <v>0</v>
      </c>
      <c r="BA323" s="19" t="n">
        <f aca="false">AL323-AT323</f>
        <v>0</v>
      </c>
      <c r="BB323" s="19" t="n">
        <f aca="false">AM323-AU323</f>
        <v>0</v>
      </c>
      <c r="BC323" s="19" t="n">
        <f aca="false">AN323-AV323</f>
        <v>0.891178959146765</v>
      </c>
    </row>
    <row r="324" customFormat="false" ht="15" hidden="false" customHeight="false" outlineLevel="0" collapsed="false">
      <c r="B324" s="18" t="n">
        <v>320</v>
      </c>
      <c r="C324" s="18" t="n">
        <f aca="false">RM_TERM-B324+1</f>
        <v>41</v>
      </c>
      <c r="D324" s="19" t="n">
        <f aca="false">K323</f>
        <v>0.891178959146619</v>
      </c>
      <c r="E324" s="19" t="n">
        <f aca="false">D324*(1-(1-RM_CDR)^(1/12))</f>
        <v>0.000746074847522201</v>
      </c>
      <c r="F324" s="19" t="n">
        <f aca="false">D324-E324</f>
        <v>0.890432884299096</v>
      </c>
      <c r="G324" s="19" t="n">
        <f aca="false">IF(F324&gt;0,F324*(RM_WAC/12)/(1-(1+RM_WAC/12)^(-C324)),0)</f>
        <v>0.024645486632718</v>
      </c>
      <c r="H324" s="19" t="n">
        <f aca="false">F324*RM_WAC/12</f>
        <v>0.00549100278651109</v>
      </c>
      <c r="I324" s="19" t="n">
        <f aca="false">G324-H324+IF(C324&lt;=1,(F324-(G324-H324)-J324),0)</f>
        <v>0.0191544838462069</v>
      </c>
      <c r="J324" s="19" t="n">
        <f aca="false">(F324-(G324-H324))*(1-(1-RM_CPR)^(1/12))</f>
        <v>0.0117203908754782</v>
      </c>
      <c r="K324" s="19" t="n">
        <f aca="false">IF(C324&lt;=1,0,(F324-(G324-H324)-J324))</f>
        <v>0.859558009577411</v>
      </c>
      <c r="L324" s="19" t="n">
        <f aca="false">E324*(1-RM_SEV)</f>
        <v>0.000522252393265541</v>
      </c>
      <c r="M324" s="19" t="n">
        <f aca="false">E324-L324</f>
        <v>0.00022382245425666</v>
      </c>
      <c r="N324" s="19" t="n">
        <f aca="false">H324-D324*(RM_SERV+RM_TR)/12</f>
        <v>0.00529791401202933</v>
      </c>
      <c r="O324" s="19" t="n">
        <f aca="false">T324*RM_A1_CP/12+U324*RM_A2_CP/12+V324*RM_A3_CP/12+W324*RM_M1_CP/12+X324*RM_B1_CP/12+Y324*RM_B2_CP/12+Z324*RM_B3_CP/12</f>
        <v>0</v>
      </c>
      <c r="P324" s="19" t="n">
        <f aca="false">MAX(0,N324-O324)</f>
        <v>0.00529791401202933</v>
      </c>
      <c r="Q324" s="19" t="n">
        <f aca="false">MIN(P324,M324)</f>
        <v>0.00022382245425666</v>
      </c>
      <c r="R324" s="19" t="n">
        <f aca="false">P324-Q324</f>
        <v>0.00507409155777267</v>
      </c>
      <c r="S324" s="19" t="n">
        <f aca="false">I324+J324+L324+Q324</f>
        <v>0.0316209495692072</v>
      </c>
      <c r="T324" s="19" t="n">
        <f aca="false">AW323</f>
        <v>0</v>
      </c>
      <c r="U324" s="19" t="n">
        <f aca="false">AX323</f>
        <v>0</v>
      </c>
      <c r="V324" s="19" t="n">
        <f aca="false">AY323</f>
        <v>0</v>
      </c>
      <c r="W324" s="19" t="n">
        <f aca="false">AZ323</f>
        <v>0</v>
      </c>
      <c r="X324" s="19" t="n">
        <f aca="false">BA323</f>
        <v>0</v>
      </c>
      <c r="Y324" s="19" t="n">
        <f aca="false">BB323</f>
        <v>0</v>
      </c>
      <c r="Z324" s="19" t="n">
        <f aca="false">BC323</f>
        <v>0.891178959146765</v>
      </c>
      <c r="AA324" s="19" t="n">
        <f aca="false">MIN(T324,MAX(0,S324-(0)))</f>
        <v>0</v>
      </c>
      <c r="AB324" s="19" t="n">
        <f aca="false">MIN(U324,MAX(0,S324-(T324)))</f>
        <v>0</v>
      </c>
      <c r="AC324" s="19" t="n">
        <f aca="false">MIN(V324,MAX(0,S324-(T324+U324)))</f>
        <v>0</v>
      </c>
      <c r="AD324" s="19" t="n">
        <f aca="false">MIN(W324,MAX(0,S324-(T324+U324+V324)))</f>
        <v>0</v>
      </c>
      <c r="AE324" s="19" t="n">
        <f aca="false">MIN(X324,MAX(0,S324-(T324+U324+V324+W324)))</f>
        <v>0</v>
      </c>
      <c r="AF324" s="19" t="n">
        <f aca="false">MIN(Y324,MAX(0,S324-(T324+U324+V324+W324+X324)))</f>
        <v>0</v>
      </c>
      <c r="AG324" s="19" t="n">
        <f aca="false">MIN(Z324,MAX(0,S324-(T324+U324+V324+W324+X324+Y324)))</f>
        <v>0.0316209495692072</v>
      </c>
      <c r="AH324" s="19" t="n">
        <f aca="false">T324-AA324</f>
        <v>0</v>
      </c>
      <c r="AI324" s="19" t="n">
        <f aca="false">U324-AB324</f>
        <v>0</v>
      </c>
      <c r="AJ324" s="19" t="n">
        <f aca="false">V324-AC324</f>
        <v>0</v>
      </c>
      <c r="AK324" s="19" t="n">
        <f aca="false">W324-AD324</f>
        <v>0</v>
      </c>
      <c r="AL324" s="19" t="n">
        <f aca="false">X324-AE324</f>
        <v>0</v>
      </c>
      <c r="AM324" s="19" t="n">
        <f aca="false">Y324-AF324</f>
        <v>0</v>
      </c>
      <c r="AN324" s="19" t="n">
        <f aca="false">Z324-AG324</f>
        <v>0.859558009577558</v>
      </c>
      <c r="AO324" s="19" t="n">
        <f aca="false">M324-Q324</f>
        <v>0</v>
      </c>
      <c r="AP324" s="19" t="n">
        <f aca="false">MIN(AH324,MAX(0,AO324-(AI324+AJ324+AK324+AL324+AM324+AN324)))</f>
        <v>0</v>
      </c>
      <c r="AQ324" s="19" t="n">
        <f aca="false">MIN(AI324,MAX(0,AO324-(AJ324+AK324+AL324+AM324+AN324)))</f>
        <v>0</v>
      </c>
      <c r="AR324" s="19" t="n">
        <f aca="false">MIN(AJ324,MAX(0,AO324-(AK324+AL324+AM324+AN324)))</f>
        <v>0</v>
      </c>
      <c r="AS324" s="19" t="n">
        <f aca="false">MIN(AK324,MAX(0,AO324-(AL324+AM324+AN324)))</f>
        <v>0</v>
      </c>
      <c r="AT324" s="19" t="n">
        <f aca="false">MIN(AL324,MAX(0,AO324-(AM324+AN324)))</f>
        <v>0</v>
      </c>
      <c r="AU324" s="19" t="n">
        <f aca="false">MIN(AM324,MAX(0,AO324-(AN324)))</f>
        <v>0</v>
      </c>
      <c r="AV324" s="19" t="n">
        <f aca="false">MIN(AN324,MAX(0,AO324-(0)))</f>
        <v>0</v>
      </c>
      <c r="AW324" s="19" t="n">
        <f aca="false">AH324-AP324</f>
        <v>0</v>
      </c>
      <c r="AX324" s="19" t="n">
        <f aca="false">AI324-AQ324</f>
        <v>0</v>
      </c>
      <c r="AY324" s="19" t="n">
        <f aca="false">AJ324-AR324</f>
        <v>0</v>
      </c>
      <c r="AZ324" s="19" t="n">
        <f aca="false">AK324-AS324</f>
        <v>0</v>
      </c>
      <c r="BA324" s="19" t="n">
        <f aca="false">AL324-AT324</f>
        <v>0</v>
      </c>
      <c r="BB324" s="19" t="n">
        <f aca="false">AM324-AU324</f>
        <v>0</v>
      </c>
      <c r="BC324" s="19" t="n">
        <f aca="false">AN324-AV324</f>
        <v>0.859558009577558</v>
      </c>
    </row>
    <row r="325" customFormat="false" ht="15" hidden="false" customHeight="false" outlineLevel="0" collapsed="false">
      <c r="B325" s="18" t="n">
        <v>321</v>
      </c>
      <c r="C325" s="18" t="n">
        <f aca="false">RM_TERM-B325+1</f>
        <v>40</v>
      </c>
      <c r="D325" s="19" t="n">
        <f aca="false">K324</f>
        <v>0.859558009577411</v>
      </c>
      <c r="E325" s="19" t="n">
        <f aca="false">D325*(1-(1-RM_CDR)^(1/12))</f>
        <v>0.000719602504468967</v>
      </c>
      <c r="F325" s="19" t="n">
        <f aca="false">D325-E325</f>
        <v>0.858838407072942</v>
      </c>
      <c r="G325" s="19" t="n">
        <f aca="false">IF(F325&gt;0,F325*(RM_WAC/12)/(1-(1+RM_WAC/12)^(-C325)),0)</f>
        <v>0.0242936017582654</v>
      </c>
      <c r="H325" s="19" t="n">
        <f aca="false">F325*RM_WAC/12</f>
        <v>0.00529617017694981</v>
      </c>
      <c r="I325" s="19" t="n">
        <f aca="false">G325-H325+IF(C325&lt;=1,(F325-(G325-H325)-J325),0)</f>
        <v>0.0189974315813156</v>
      </c>
      <c r="J325" s="19" t="n">
        <f aca="false">(F325-(G325-H325))*(1-(1-RM_CPR)^(1/12))</f>
        <v>0.0112974963007097</v>
      </c>
      <c r="K325" s="19" t="n">
        <f aca="false">IF(C325&lt;=1,0,(F325-(G325-H325)-J325))</f>
        <v>0.828543479190917</v>
      </c>
      <c r="L325" s="19" t="n">
        <f aca="false">E325*(1-RM_SEV)</f>
        <v>0.000503721753128277</v>
      </c>
      <c r="M325" s="19" t="n">
        <f aca="false">E325-L325</f>
        <v>0.00021588075134069</v>
      </c>
      <c r="N325" s="19" t="n">
        <f aca="false">H325-D325*(RM_SERV+RM_TR)/12</f>
        <v>0.00510993260820804</v>
      </c>
      <c r="O325" s="19" t="n">
        <f aca="false">T325*RM_A1_CP/12+U325*RM_A2_CP/12+V325*RM_A3_CP/12+W325*RM_M1_CP/12+X325*RM_B1_CP/12+Y325*RM_B2_CP/12+Z325*RM_B3_CP/12</f>
        <v>0</v>
      </c>
      <c r="P325" s="19" t="n">
        <f aca="false">MAX(0,N325-O325)</f>
        <v>0.00510993260820804</v>
      </c>
      <c r="Q325" s="19" t="n">
        <f aca="false">MIN(P325,M325)</f>
        <v>0.00021588075134069</v>
      </c>
      <c r="R325" s="19" t="n">
        <f aca="false">P325-Q325</f>
        <v>0.00489405185686735</v>
      </c>
      <c r="S325" s="19" t="n">
        <f aca="false">I325+J325+L325+Q325</f>
        <v>0.0310145303864942</v>
      </c>
      <c r="T325" s="19" t="n">
        <f aca="false">AW324</f>
        <v>0</v>
      </c>
      <c r="U325" s="19" t="n">
        <f aca="false">AX324</f>
        <v>0</v>
      </c>
      <c r="V325" s="19" t="n">
        <f aca="false">AY324</f>
        <v>0</v>
      </c>
      <c r="W325" s="19" t="n">
        <f aca="false">AZ324</f>
        <v>0</v>
      </c>
      <c r="X325" s="19" t="n">
        <f aca="false">BA324</f>
        <v>0</v>
      </c>
      <c r="Y325" s="19" t="n">
        <f aca="false">BB324</f>
        <v>0</v>
      </c>
      <c r="Z325" s="19" t="n">
        <f aca="false">BC324</f>
        <v>0.859558009577558</v>
      </c>
      <c r="AA325" s="19" t="n">
        <f aca="false">MIN(T325,MAX(0,S325-(0)))</f>
        <v>0</v>
      </c>
      <c r="AB325" s="19" t="n">
        <f aca="false">MIN(U325,MAX(0,S325-(T325)))</f>
        <v>0</v>
      </c>
      <c r="AC325" s="19" t="n">
        <f aca="false">MIN(V325,MAX(0,S325-(T325+U325)))</f>
        <v>0</v>
      </c>
      <c r="AD325" s="19" t="n">
        <f aca="false">MIN(W325,MAX(0,S325-(T325+U325+V325)))</f>
        <v>0</v>
      </c>
      <c r="AE325" s="19" t="n">
        <f aca="false">MIN(X325,MAX(0,S325-(T325+U325+V325+W325)))</f>
        <v>0</v>
      </c>
      <c r="AF325" s="19" t="n">
        <f aca="false">MIN(Y325,MAX(0,S325-(T325+U325+V325+W325+X325)))</f>
        <v>0</v>
      </c>
      <c r="AG325" s="19" t="n">
        <f aca="false">MIN(Z325,MAX(0,S325-(T325+U325+V325+W325+X325+Y325)))</f>
        <v>0.0310145303864942</v>
      </c>
      <c r="AH325" s="19" t="n">
        <f aca="false">T325-AA325</f>
        <v>0</v>
      </c>
      <c r="AI325" s="19" t="n">
        <f aca="false">U325-AB325</f>
        <v>0</v>
      </c>
      <c r="AJ325" s="19" t="n">
        <f aca="false">V325-AC325</f>
        <v>0</v>
      </c>
      <c r="AK325" s="19" t="n">
        <f aca="false">W325-AD325</f>
        <v>0</v>
      </c>
      <c r="AL325" s="19" t="n">
        <f aca="false">X325-AE325</f>
        <v>0</v>
      </c>
      <c r="AM325" s="19" t="n">
        <f aca="false">Y325-AF325</f>
        <v>0</v>
      </c>
      <c r="AN325" s="19" t="n">
        <f aca="false">Z325-AG325</f>
        <v>0.828543479191063</v>
      </c>
      <c r="AO325" s="19" t="n">
        <f aca="false">M325-Q325</f>
        <v>0</v>
      </c>
      <c r="AP325" s="19" t="n">
        <f aca="false">MIN(AH325,MAX(0,AO325-(AI325+AJ325+AK325+AL325+AM325+AN325)))</f>
        <v>0</v>
      </c>
      <c r="AQ325" s="19" t="n">
        <f aca="false">MIN(AI325,MAX(0,AO325-(AJ325+AK325+AL325+AM325+AN325)))</f>
        <v>0</v>
      </c>
      <c r="AR325" s="19" t="n">
        <f aca="false">MIN(AJ325,MAX(0,AO325-(AK325+AL325+AM325+AN325)))</f>
        <v>0</v>
      </c>
      <c r="AS325" s="19" t="n">
        <f aca="false">MIN(AK325,MAX(0,AO325-(AL325+AM325+AN325)))</f>
        <v>0</v>
      </c>
      <c r="AT325" s="19" t="n">
        <f aca="false">MIN(AL325,MAX(0,AO325-(AM325+AN325)))</f>
        <v>0</v>
      </c>
      <c r="AU325" s="19" t="n">
        <f aca="false">MIN(AM325,MAX(0,AO325-(AN325)))</f>
        <v>0</v>
      </c>
      <c r="AV325" s="19" t="n">
        <f aca="false">MIN(AN325,MAX(0,AO325-(0)))</f>
        <v>0</v>
      </c>
      <c r="AW325" s="19" t="n">
        <f aca="false">AH325-AP325</f>
        <v>0</v>
      </c>
      <c r="AX325" s="19" t="n">
        <f aca="false">AI325-AQ325</f>
        <v>0</v>
      </c>
      <c r="AY325" s="19" t="n">
        <f aca="false">AJ325-AR325</f>
        <v>0</v>
      </c>
      <c r="AZ325" s="19" t="n">
        <f aca="false">AK325-AS325</f>
        <v>0</v>
      </c>
      <c r="BA325" s="19" t="n">
        <f aca="false">AL325-AT325</f>
        <v>0</v>
      </c>
      <c r="BB325" s="19" t="n">
        <f aca="false">AM325-AU325</f>
        <v>0</v>
      </c>
      <c r="BC325" s="19" t="n">
        <f aca="false">AN325-AV325</f>
        <v>0.828543479191063</v>
      </c>
    </row>
    <row r="326" customFormat="false" ht="15" hidden="false" customHeight="false" outlineLevel="0" collapsed="false">
      <c r="B326" s="18" t="n">
        <v>322</v>
      </c>
      <c r="C326" s="18" t="n">
        <f aca="false">RM_TERM-B326+1</f>
        <v>39</v>
      </c>
      <c r="D326" s="19" t="n">
        <f aca="false">K325</f>
        <v>0.828543479190917</v>
      </c>
      <c r="E326" s="19" t="n">
        <f aca="false">D326*(1-(1-RM_CDR)^(1/12))</f>
        <v>0.000693637841825636</v>
      </c>
      <c r="F326" s="19" t="n">
        <f aca="false">D326-E326</f>
        <v>0.827849841349091</v>
      </c>
      <c r="G326" s="19" t="n">
        <f aca="false">IF(F326&gt;0,F326*(RM_WAC/12)/(1-(1+RM_WAC/12)^(-C326)),0)</f>
        <v>0.0239467410477384</v>
      </c>
      <c r="H326" s="19" t="n">
        <f aca="false">F326*RM_WAC/12</f>
        <v>0.00510507402165273</v>
      </c>
      <c r="I326" s="19" t="n">
        <f aca="false">G326-H326+IF(C326&lt;=1,(F326-(G326-H326)-J326),0)</f>
        <v>0.0188416670260857</v>
      </c>
      <c r="J326" s="19" t="n">
        <f aca="false">(F326-(G326-H326))*(1-(1-RM_CPR)^(1/12))</f>
        <v>0.0108827350931619</v>
      </c>
      <c r="K326" s="19" t="n">
        <f aca="false">IF(C326&lt;=1,0,(F326-(G326-H326)-J326))</f>
        <v>0.798125439229844</v>
      </c>
      <c r="L326" s="19" t="n">
        <f aca="false">E326*(1-RM_SEV)</f>
        <v>0.000485546489277946</v>
      </c>
      <c r="M326" s="19" t="n">
        <f aca="false">E326-L326</f>
        <v>0.000208091352547691</v>
      </c>
      <c r="N326" s="19" t="n">
        <f aca="false">H326-D326*(RM_SERV+RM_TR)/12</f>
        <v>0.00492555626782803</v>
      </c>
      <c r="O326" s="19" t="n">
        <f aca="false">T326*RM_A1_CP/12+U326*RM_A2_CP/12+V326*RM_A3_CP/12+W326*RM_M1_CP/12+X326*RM_B1_CP/12+Y326*RM_B2_CP/12+Z326*RM_B3_CP/12</f>
        <v>0</v>
      </c>
      <c r="P326" s="19" t="n">
        <f aca="false">MAX(0,N326-O326)</f>
        <v>0.00492555626782803</v>
      </c>
      <c r="Q326" s="19" t="n">
        <f aca="false">MIN(P326,M326)</f>
        <v>0.000208091352547691</v>
      </c>
      <c r="R326" s="19" t="n">
        <f aca="false">P326-Q326</f>
        <v>0.00471746491528034</v>
      </c>
      <c r="S326" s="19" t="n">
        <f aca="false">I326+J326+L326+Q326</f>
        <v>0.0304180399610732</v>
      </c>
      <c r="T326" s="19" t="n">
        <f aca="false">AW325</f>
        <v>0</v>
      </c>
      <c r="U326" s="19" t="n">
        <f aca="false">AX325</f>
        <v>0</v>
      </c>
      <c r="V326" s="19" t="n">
        <f aca="false">AY325</f>
        <v>0</v>
      </c>
      <c r="W326" s="19" t="n">
        <f aca="false">AZ325</f>
        <v>0</v>
      </c>
      <c r="X326" s="19" t="n">
        <f aca="false">BA325</f>
        <v>0</v>
      </c>
      <c r="Y326" s="19" t="n">
        <f aca="false">BB325</f>
        <v>0</v>
      </c>
      <c r="Z326" s="19" t="n">
        <f aca="false">BC325</f>
        <v>0.828543479191063</v>
      </c>
      <c r="AA326" s="19" t="n">
        <f aca="false">MIN(T326,MAX(0,S326-(0)))</f>
        <v>0</v>
      </c>
      <c r="AB326" s="19" t="n">
        <f aca="false">MIN(U326,MAX(0,S326-(T326)))</f>
        <v>0</v>
      </c>
      <c r="AC326" s="19" t="n">
        <f aca="false">MIN(V326,MAX(0,S326-(T326+U326)))</f>
        <v>0</v>
      </c>
      <c r="AD326" s="19" t="n">
        <f aca="false">MIN(W326,MAX(0,S326-(T326+U326+V326)))</f>
        <v>0</v>
      </c>
      <c r="AE326" s="19" t="n">
        <f aca="false">MIN(X326,MAX(0,S326-(T326+U326+V326+W326)))</f>
        <v>0</v>
      </c>
      <c r="AF326" s="19" t="n">
        <f aca="false">MIN(Y326,MAX(0,S326-(T326+U326+V326+W326+X326)))</f>
        <v>0</v>
      </c>
      <c r="AG326" s="19" t="n">
        <f aca="false">MIN(Z326,MAX(0,S326-(T326+U326+V326+W326+X326+Y326)))</f>
        <v>0.0304180399610732</v>
      </c>
      <c r="AH326" s="19" t="n">
        <f aca="false">T326-AA326</f>
        <v>0</v>
      </c>
      <c r="AI326" s="19" t="n">
        <f aca="false">U326-AB326</f>
        <v>0</v>
      </c>
      <c r="AJ326" s="19" t="n">
        <f aca="false">V326-AC326</f>
        <v>0</v>
      </c>
      <c r="AK326" s="19" t="n">
        <f aca="false">W326-AD326</f>
        <v>0</v>
      </c>
      <c r="AL326" s="19" t="n">
        <f aca="false">X326-AE326</f>
        <v>0</v>
      </c>
      <c r="AM326" s="19" t="n">
        <f aca="false">Y326-AF326</f>
        <v>0</v>
      </c>
      <c r="AN326" s="19" t="n">
        <f aca="false">Z326-AG326</f>
        <v>0.79812543922999</v>
      </c>
      <c r="AO326" s="19" t="n">
        <f aca="false">M326-Q326</f>
        <v>0</v>
      </c>
      <c r="AP326" s="19" t="n">
        <f aca="false">MIN(AH326,MAX(0,AO326-(AI326+AJ326+AK326+AL326+AM326+AN326)))</f>
        <v>0</v>
      </c>
      <c r="AQ326" s="19" t="n">
        <f aca="false">MIN(AI326,MAX(0,AO326-(AJ326+AK326+AL326+AM326+AN326)))</f>
        <v>0</v>
      </c>
      <c r="AR326" s="19" t="n">
        <f aca="false">MIN(AJ326,MAX(0,AO326-(AK326+AL326+AM326+AN326)))</f>
        <v>0</v>
      </c>
      <c r="AS326" s="19" t="n">
        <f aca="false">MIN(AK326,MAX(0,AO326-(AL326+AM326+AN326)))</f>
        <v>0</v>
      </c>
      <c r="AT326" s="19" t="n">
        <f aca="false">MIN(AL326,MAX(0,AO326-(AM326+AN326)))</f>
        <v>0</v>
      </c>
      <c r="AU326" s="19" t="n">
        <f aca="false">MIN(AM326,MAX(0,AO326-(AN326)))</f>
        <v>0</v>
      </c>
      <c r="AV326" s="19" t="n">
        <f aca="false">MIN(AN326,MAX(0,AO326-(0)))</f>
        <v>0</v>
      </c>
      <c r="AW326" s="19" t="n">
        <f aca="false">AH326-AP326</f>
        <v>0</v>
      </c>
      <c r="AX326" s="19" t="n">
        <f aca="false">AI326-AQ326</f>
        <v>0</v>
      </c>
      <c r="AY326" s="19" t="n">
        <f aca="false">AJ326-AR326</f>
        <v>0</v>
      </c>
      <c r="AZ326" s="19" t="n">
        <f aca="false">AK326-AS326</f>
        <v>0</v>
      </c>
      <c r="BA326" s="19" t="n">
        <f aca="false">AL326-AT326</f>
        <v>0</v>
      </c>
      <c r="BB326" s="19" t="n">
        <f aca="false">AM326-AU326</f>
        <v>0</v>
      </c>
      <c r="BC326" s="19" t="n">
        <f aca="false">AN326-AV326</f>
        <v>0.79812543922999</v>
      </c>
    </row>
    <row r="327" customFormat="false" ht="15" hidden="false" customHeight="false" outlineLevel="0" collapsed="false">
      <c r="B327" s="18" t="n">
        <v>323</v>
      </c>
      <c r="C327" s="18" t="n">
        <f aca="false">RM_TERM-B327+1</f>
        <v>38</v>
      </c>
      <c r="D327" s="19" t="n">
        <f aca="false">K326</f>
        <v>0.798125439229844</v>
      </c>
      <c r="E327" s="19" t="n">
        <f aca="false">D327*(1-(1-RM_CDR)^(1/12))</f>
        <v>0.000668172547461401</v>
      </c>
      <c r="F327" s="19" t="n">
        <f aca="false">D327-E327</f>
        <v>0.797457266682382</v>
      </c>
      <c r="G327" s="19" t="n">
        <f aca="false">IF(F327&gt;0,F327*(RM_WAC/12)/(1-(1+RM_WAC/12)^(-C327)),0)</f>
        <v>0.0236048327668143</v>
      </c>
      <c r="H327" s="19" t="n">
        <f aca="false">F327*RM_WAC/12</f>
        <v>0.00491765314454136</v>
      </c>
      <c r="I327" s="19" t="n">
        <f aca="false">G327-H327+IF(C327&lt;=1,(F327-(G327-H327)-J327),0)</f>
        <v>0.0186871796222729</v>
      </c>
      <c r="J327" s="19" t="n">
        <f aca="false">(F327-(G327-H327))*(1-(1-RM_CPR)^(1/12))</f>
        <v>0.0104759739455611</v>
      </c>
      <c r="K327" s="19" t="n">
        <f aca="false">IF(C327&lt;=1,0,(F327-(G327-H327)-J327))</f>
        <v>0.768294113114548</v>
      </c>
      <c r="L327" s="19" t="n">
        <f aca="false">E327*(1-RM_SEV)</f>
        <v>0.000467720783222981</v>
      </c>
      <c r="M327" s="19" t="n">
        <f aca="false">E327-L327</f>
        <v>0.00020045176423842</v>
      </c>
      <c r="N327" s="19" t="n">
        <f aca="false">H327-D327*(RM_SERV+RM_TR)/12</f>
        <v>0.00474472596604156</v>
      </c>
      <c r="O327" s="19" t="n">
        <f aca="false">T327*RM_A1_CP/12+U327*RM_A2_CP/12+V327*RM_A3_CP/12+W327*RM_M1_CP/12+X327*RM_B1_CP/12+Y327*RM_B2_CP/12+Z327*RM_B3_CP/12</f>
        <v>0</v>
      </c>
      <c r="P327" s="19" t="n">
        <f aca="false">MAX(0,N327-O327)</f>
        <v>0.00474472596604156</v>
      </c>
      <c r="Q327" s="19" t="n">
        <f aca="false">MIN(P327,M327)</f>
        <v>0.00020045176423842</v>
      </c>
      <c r="R327" s="19" t="n">
        <f aca="false">P327-Q327</f>
        <v>0.00454427420180314</v>
      </c>
      <c r="S327" s="19" t="n">
        <f aca="false">I327+J327+L327+Q327</f>
        <v>0.0298313261152955</v>
      </c>
      <c r="T327" s="19" t="n">
        <f aca="false">AW326</f>
        <v>0</v>
      </c>
      <c r="U327" s="19" t="n">
        <f aca="false">AX326</f>
        <v>0</v>
      </c>
      <c r="V327" s="19" t="n">
        <f aca="false">AY326</f>
        <v>0</v>
      </c>
      <c r="W327" s="19" t="n">
        <f aca="false">AZ326</f>
        <v>0</v>
      </c>
      <c r="X327" s="19" t="n">
        <f aca="false">BA326</f>
        <v>0</v>
      </c>
      <c r="Y327" s="19" t="n">
        <f aca="false">BB326</f>
        <v>0</v>
      </c>
      <c r="Z327" s="19" t="n">
        <f aca="false">BC326</f>
        <v>0.79812543922999</v>
      </c>
      <c r="AA327" s="19" t="n">
        <f aca="false">MIN(T327,MAX(0,S327-(0)))</f>
        <v>0</v>
      </c>
      <c r="AB327" s="19" t="n">
        <f aca="false">MIN(U327,MAX(0,S327-(T327)))</f>
        <v>0</v>
      </c>
      <c r="AC327" s="19" t="n">
        <f aca="false">MIN(V327,MAX(0,S327-(T327+U327)))</f>
        <v>0</v>
      </c>
      <c r="AD327" s="19" t="n">
        <f aca="false">MIN(W327,MAX(0,S327-(T327+U327+V327)))</f>
        <v>0</v>
      </c>
      <c r="AE327" s="19" t="n">
        <f aca="false">MIN(X327,MAX(0,S327-(T327+U327+V327+W327)))</f>
        <v>0</v>
      </c>
      <c r="AF327" s="19" t="n">
        <f aca="false">MIN(Y327,MAX(0,S327-(T327+U327+V327+W327+X327)))</f>
        <v>0</v>
      </c>
      <c r="AG327" s="19" t="n">
        <f aca="false">MIN(Z327,MAX(0,S327-(T327+U327+V327+W327+X327+Y327)))</f>
        <v>0.0298313261152955</v>
      </c>
      <c r="AH327" s="19" t="n">
        <f aca="false">T327-AA327</f>
        <v>0</v>
      </c>
      <c r="AI327" s="19" t="n">
        <f aca="false">U327-AB327</f>
        <v>0</v>
      </c>
      <c r="AJ327" s="19" t="n">
        <f aca="false">V327-AC327</f>
        <v>0</v>
      </c>
      <c r="AK327" s="19" t="n">
        <f aca="false">W327-AD327</f>
        <v>0</v>
      </c>
      <c r="AL327" s="19" t="n">
        <f aca="false">X327-AE327</f>
        <v>0</v>
      </c>
      <c r="AM327" s="19" t="n">
        <f aca="false">Y327-AF327</f>
        <v>0</v>
      </c>
      <c r="AN327" s="19" t="n">
        <f aca="false">Z327-AG327</f>
        <v>0.768294113114695</v>
      </c>
      <c r="AO327" s="19" t="n">
        <f aca="false">M327-Q327</f>
        <v>0</v>
      </c>
      <c r="AP327" s="19" t="n">
        <f aca="false">MIN(AH327,MAX(0,AO327-(AI327+AJ327+AK327+AL327+AM327+AN327)))</f>
        <v>0</v>
      </c>
      <c r="AQ327" s="19" t="n">
        <f aca="false">MIN(AI327,MAX(0,AO327-(AJ327+AK327+AL327+AM327+AN327)))</f>
        <v>0</v>
      </c>
      <c r="AR327" s="19" t="n">
        <f aca="false">MIN(AJ327,MAX(0,AO327-(AK327+AL327+AM327+AN327)))</f>
        <v>0</v>
      </c>
      <c r="AS327" s="19" t="n">
        <f aca="false">MIN(AK327,MAX(0,AO327-(AL327+AM327+AN327)))</f>
        <v>0</v>
      </c>
      <c r="AT327" s="19" t="n">
        <f aca="false">MIN(AL327,MAX(0,AO327-(AM327+AN327)))</f>
        <v>0</v>
      </c>
      <c r="AU327" s="19" t="n">
        <f aca="false">MIN(AM327,MAX(0,AO327-(AN327)))</f>
        <v>0</v>
      </c>
      <c r="AV327" s="19" t="n">
        <f aca="false">MIN(AN327,MAX(0,AO327-(0)))</f>
        <v>0</v>
      </c>
      <c r="AW327" s="19" t="n">
        <f aca="false">AH327-AP327</f>
        <v>0</v>
      </c>
      <c r="AX327" s="19" t="n">
        <f aca="false">AI327-AQ327</f>
        <v>0</v>
      </c>
      <c r="AY327" s="19" t="n">
        <f aca="false">AJ327-AR327</f>
        <v>0</v>
      </c>
      <c r="AZ327" s="19" t="n">
        <f aca="false">AK327-AS327</f>
        <v>0</v>
      </c>
      <c r="BA327" s="19" t="n">
        <f aca="false">AL327-AT327</f>
        <v>0</v>
      </c>
      <c r="BB327" s="19" t="n">
        <f aca="false">AM327-AU327</f>
        <v>0</v>
      </c>
      <c r="BC327" s="19" t="n">
        <f aca="false">AN327-AV327</f>
        <v>0.768294113114695</v>
      </c>
    </row>
    <row r="328" customFormat="false" ht="15" hidden="false" customHeight="false" outlineLevel="0" collapsed="false">
      <c r="B328" s="18" t="n">
        <v>324</v>
      </c>
      <c r="C328" s="18" t="n">
        <f aca="false">RM_TERM-B328+1</f>
        <v>37</v>
      </c>
      <c r="D328" s="19" t="n">
        <f aca="false">K327</f>
        <v>0.768294113114548</v>
      </c>
      <c r="E328" s="19" t="n">
        <f aca="false">D328*(1-(1-RM_CDR)^(1/12))</f>
        <v>0.000643198436645133</v>
      </c>
      <c r="F328" s="19" t="n">
        <f aca="false">D328-E328</f>
        <v>0.767650914677903</v>
      </c>
      <c r="G328" s="19" t="n">
        <f aca="false">IF(F328&gt;0,F328*(RM_WAC/12)/(1-(1+RM_WAC/12)^(-C328)),0)</f>
        <v>0.0232678062053831</v>
      </c>
      <c r="H328" s="19" t="n">
        <f aca="false">F328*RM_WAC/12</f>
        <v>0.0047338473071804</v>
      </c>
      <c r="I328" s="19" t="n">
        <f aca="false">G328-H328+IF(C328&lt;=1,(F328-(G328-H328)-J328),0)</f>
        <v>0.0185339588982027</v>
      </c>
      <c r="J328" s="19" t="n">
        <f aca="false">(F328-(G328-H328))*(1-(1-RM_CPR)^(1/12))</f>
        <v>0.0100770815948411</v>
      </c>
      <c r="K328" s="19" t="n">
        <f aca="false">IF(C328&lt;=1,0,(F328-(G328-H328)-J328))</f>
        <v>0.739039874184859</v>
      </c>
      <c r="L328" s="19" t="n">
        <f aca="false">E328*(1-RM_SEV)</f>
        <v>0.000450238905651593</v>
      </c>
      <c r="M328" s="19" t="n">
        <f aca="false">E328-L328</f>
        <v>0.00019295953099354</v>
      </c>
      <c r="N328" s="19" t="n">
        <f aca="false">H328-D328*(RM_SERV+RM_TR)/12</f>
        <v>0.00456738358267225</v>
      </c>
      <c r="O328" s="19" t="n">
        <f aca="false">T328*RM_A1_CP/12+U328*RM_A2_CP/12+V328*RM_A3_CP/12+W328*RM_M1_CP/12+X328*RM_B1_CP/12+Y328*RM_B2_CP/12+Z328*RM_B3_CP/12</f>
        <v>0</v>
      </c>
      <c r="P328" s="19" t="n">
        <f aca="false">MAX(0,N328-O328)</f>
        <v>0.00456738358267225</v>
      </c>
      <c r="Q328" s="19" t="n">
        <f aca="false">MIN(P328,M328)</f>
        <v>0.00019295953099354</v>
      </c>
      <c r="R328" s="19" t="n">
        <f aca="false">P328-Q328</f>
        <v>0.00437442405167871</v>
      </c>
      <c r="S328" s="19" t="n">
        <f aca="false">I328+J328+L328+Q328</f>
        <v>0.0292542389296889</v>
      </c>
      <c r="T328" s="19" t="n">
        <f aca="false">AW327</f>
        <v>0</v>
      </c>
      <c r="U328" s="19" t="n">
        <f aca="false">AX327</f>
        <v>0</v>
      </c>
      <c r="V328" s="19" t="n">
        <f aca="false">AY327</f>
        <v>0</v>
      </c>
      <c r="W328" s="19" t="n">
        <f aca="false">AZ327</f>
        <v>0</v>
      </c>
      <c r="X328" s="19" t="n">
        <f aca="false">BA327</f>
        <v>0</v>
      </c>
      <c r="Y328" s="19" t="n">
        <f aca="false">BB327</f>
        <v>0</v>
      </c>
      <c r="Z328" s="19" t="n">
        <f aca="false">BC327</f>
        <v>0.768294113114695</v>
      </c>
      <c r="AA328" s="19" t="n">
        <f aca="false">MIN(T328,MAX(0,S328-(0)))</f>
        <v>0</v>
      </c>
      <c r="AB328" s="19" t="n">
        <f aca="false">MIN(U328,MAX(0,S328-(T328)))</f>
        <v>0</v>
      </c>
      <c r="AC328" s="19" t="n">
        <f aca="false">MIN(V328,MAX(0,S328-(T328+U328)))</f>
        <v>0</v>
      </c>
      <c r="AD328" s="19" t="n">
        <f aca="false">MIN(W328,MAX(0,S328-(T328+U328+V328)))</f>
        <v>0</v>
      </c>
      <c r="AE328" s="19" t="n">
        <f aca="false">MIN(X328,MAX(0,S328-(T328+U328+V328+W328)))</f>
        <v>0</v>
      </c>
      <c r="AF328" s="19" t="n">
        <f aca="false">MIN(Y328,MAX(0,S328-(T328+U328+V328+W328+X328)))</f>
        <v>0</v>
      </c>
      <c r="AG328" s="19" t="n">
        <f aca="false">MIN(Z328,MAX(0,S328-(T328+U328+V328+W328+X328+Y328)))</f>
        <v>0.0292542389296889</v>
      </c>
      <c r="AH328" s="19" t="n">
        <f aca="false">T328-AA328</f>
        <v>0</v>
      </c>
      <c r="AI328" s="19" t="n">
        <f aca="false">U328-AB328</f>
        <v>0</v>
      </c>
      <c r="AJ328" s="19" t="n">
        <f aca="false">V328-AC328</f>
        <v>0</v>
      </c>
      <c r="AK328" s="19" t="n">
        <f aca="false">W328-AD328</f>
        <v>0</v>
      </c>
      <c r="AL328" s="19" t="n">
        <f aca="false">X328-AE328</f>
        <v>0</v>
      </c>
      <c r="AM328" s="19" t="n">
        <f aca="false">Y328-AF328</f>
        <v>0</v>
      </c>
      <c r="AN328" s="19" t="n">
        <f aca="false">Z328-AG328</f>
        <v>0.739039874185006</v>
      </c>
      <c r="AO328" s="19" t="n">
        <f aca="false">M328-Q328</f>
        <v>0</v>
      </c>
      <c r="AP328" s="19" t="n">
        <f aca="false">MIN(AH328,MAX(0,AO328-(AI328+AJ328+AK328+AL328+AM328+AN328)))</f>
        <v>0</v>
      </c>
      <c r="AQ328" s="19" t="n">
        <f aca="false">MIN(AI328,MAX(0,AO328-(AJ328+AK328+AL328+AM328+AN328)))</f>
        <v>0</v>
      </c>
      <c r="AR328" s="19" t="n">
        <f aca="false">MIN(AJ328,MAX(0,AO328-(AK328+AL328+AM328+AN328)))</f>
        <v>0</v>
      </c>
      <c r="AS328" s="19" t="n">
        <f aca="false">MIN(AK328,MAX(0,AO328-(AL328+AM328+AN328)))</f>
        <v>0</v>
      </c>
      <c r="AT328" s="19" t="n">
        <f aca="false">MIN(AL328,MAX(0,AO328-(AM328+AN328)))</f>
        <v>0</v>
      </c>
      <c r="AU328" s="19" t="n">
        <f aca="false">MIN(AM328,MAX(0,AO328-(AN328)))</f>
        <v>0</v>
      </c>
      <c r="AV328" s="19" t="n">
        <f aca="false">MIN(AN328,MAX(0,AO328-(0)))</f>
        <v>0</v>
      </c>
      <c r="AW328" s="19" t="n">
        <f aca="false">AH328-AP328</f>
        <v>0</v>
      </c>
      <c r="AX328" s="19" t="n">
        <f aca="false">AI328-AQ328</f>
        <v>0</v>
      </c>
      <c r="AY328" s="19" t="n">
        <f aca="false">AJ328-AR328</f>
        <v>0</v>
      </c>
      <c r="AZ328" s="19" t="n">
        <f aca="false">AK328-AS328</f>
        <v>0</v>
      </c>
      <c r="BA328" s="19" t="n">
        <f aca="false">AL328-AT328</f>
        <v>0</v>
      </c>
      <c r="BB328" s="19" t="n">
        <f aca="false">AM328-AU328</f>
        <v>0</v>
      </c>
      <c r="BC328" s="19" t="n">
        <f aca="false">AN328-AV328</f>
        <v>0.739039874185006</v>
      </c>
    </row>
    <row r="329" customFormat="false" ht="15" hidden="false" customHeight="false" outlineLevel="0" collapsed="false">
      <c r="B329" s="18" t="n">
        <v>325</v>
      </c>
      <c r="C329" s="18" t="n">
        <f aca="false">RM_TERM-B329+1</f>
        <v>36</v>
      </c>
      <c r="D329" s="19" t="n">
        <f aca="false">K328</f>
        <v>0.739039874184859</v>
      </c>
      <c r="E329" s="19" t="n">
        <f aca="false">D329*(1-(1-RM_CDR)^(1/12))</f>
        <v>0.000618707450154893</v>
      </c>
      <c r="F329" s="19" t="n">
        <f aca="false">D329-E329</f>
        <v>0.738421166734705</v>
      </c>
      <c r="G329" s="19" t="n">
        <f aca="false">IF(F329&gt;0,F329*(RM_WAC/12)/(1-(1+RM_WAC/12)^(-C329)),0)</f>
        <v>0.0229355916629241</v>
      </c>
      <c r="H329" s="19" t="n">
        <f aca="false">F329*RM_WAC/12</f>
        <v>0.00455359719486401</v>
      </c>
      <c r="I329" s="19" t="n">
        <f aca="false">G329-H329+IF(C329&lt;=1,(F329-(G329-H329)-J329),0)</f>
        <v>0.0183819944680601</v>
      </c>
      <c r="J329" s="19" t="n">
        <f aca="false">(F329-(G329-H329))*(1-(1-RM_CPR)^(1/12))</f>
        <v>0.00968592879180085</v>
      </c>
      <c r="K329" s="19" t="n">
        <f aca="false">IF(C329&lt;=1,0,(F329-(G329-H329)-J329))</f>
        <v>0.710353243474844</v>
      </c>
      <c r="L329" s="19" t="n">
        <f aca="false">E329*(1-RM_SEV)</f>
        <v>0.000433095215108425</v>
      </c>
      <c r="M329" s="19" t="n">
        <f aca="false">E329-L329</f>
        <v>0.000185612235046468</v>
      </c>
      <c r="N329" s="19" t="n">
        <f aca="false">H329-D329*(RM_SERV+RM_TR)/12</f>
        <v>0.00439347188879063</v>
      </c>
      <c r="O329" s="19" t="n">
        <f aca="false">T329*RM_A1_CP/12+U329*RM_A2_CP/12+V329*RM_A3_CP/12+W329*RM_M1_CP/12+X329*RM_B1_CP/12+Y329*RM_B2_CP/12+Z329*RM_B3_CP/12</f>
        <v>0</v>
      </c>
      <c r="P329" s="19" t="n">
        <f aca="false">MAX(0,N329-O329)</f>
        <v>0.00439347188879063</v>
      </c>
      <c r="Q329" s="19" t="n">
        <f aca="false">MIN(P329,M329)</f>
        <v>0.000185612235046468</v>
      </c>
      <c r="R329" s="19" t="n">
        <f aca="false">P329-Q329</f>
        <v>0.00420785965374416</v>
      </c>
      <c r="S329" s="19" t="n">
        <f aca="false">I329+J329+L329+Q329</f>
        <v>0.0286866307100158</v>
      </c>
      <c r="T329" s="19" t="n">
        <f aca="false">AW328</f>
        <v>0</v>
      </c>
      <c r="U329" s="19" t="n">
        <f aca="false">AX328</f>
        <v>0</v>
      </c>
      <c r="V329" s="19" t="n">
        <f aca="false">AY328</f>
        <v>0</v>
      </c>
      <c r="W329" s="19" t="n">
        <f aca="false">AZ328</f>
        <v>0</v>
      </c>
      <c r="X329" s="19" t="n">
        <f aca="false">BA328</f>
        <v>0</v>
      </c>
      <c r="Y329" s="19" t="n">
        <f aca="false">BB328</f>
        <v>0</v>
      </c>
      <c r="Z329" s="19" t="n">
        <f aca="false">BC328</f>
        <v>0.739039874185006</v>
      </c>
      <c r="AA329" s="19" t="n">
        <f aca="false">MIN(T329,MAX(0,S329-(0)))</f>
        <v>0</v>
      </c>
      <c r="AB329" s="19" t="n">
        <f aca="false">MIN(U329,MAX(0,S329-(T329)))</f>
        <v>0</v>
      </c>
      <c r="AC329" s="19" t="n">
        <f aca="false">MIN(V329,MAX(0,S329-(T329+U329)))</f>
        <v>0</v>
      </c>
      <c r="AD329" s="19" t="n">
        <f aca="false">MIN(W329,MAX(0,S329-(T329+U329+V329)))</f>
        <v>0</v>
      </c>
      <c r="AE329" s="19" t="n">
        <f aca="false">MIN(X329,MAX(0,S329-(T329+U329+V329+W329)))</f>
        <v>0</v>
      </c>
      <c r="AF329" s="19" t="n">
        <f aca="false">MIN(Y329,MAX(0,S329-(T329+U329+V329+W329+X329)))</f>
        <v>0</v>
      </c>
      <c r="AG329" s="19" t="n">
        <f aca="false">MIN(Z329,MAX(0,S329-(T329+U329+V329+W329+X329+Y329)))</f>
        <v>0.0286866307100158</v>
      </c>
      <c r="AH329" s="19" t="n">
        <f aca="false">T329-AA329</f>
        <v>0</v>
      </c>
      <c r="AI329" s="19" t="n">
        <f aca="false">U329-AB329</f>
        <v>0</v>
      </c>
      <c r="AJ329" s="19" t="n">
        <f aca="false">V329-AC329</f>
        <v>0</v>
      </c>
      <c r="AK329" s="19" t="n">
        <f aca="false">W329-AD329</f>
        <v>0</v>
      </c>
      <c r="AL329" s="19" t="n">
        <f aca="false">X329-AE329</f>
        <v>0</v>
      </c>
      <c r="AM329" s="19" t="n">
        <f aca="false">Y329-AF329</f>
        <v>0</v>
      </c>
      <c r="AN329" s="19" t="n">
        <f aca="false">Z329-AG329</f>
        <v>0.71035324347499</v>
      </c>
      <c r="AO329" s="19" t="n">
        <f aca="false">M329-Q329</f>
        <v>0</v>
      </c>
      <c r="AP329" s="19" t="n">
        <f aca="false">MIN(AH329,MAX(0,AO329-(AI329+AJ329+AK329+AL329+AM329+AN329)))</f>
        <v>0</v>
      </c>
      <c r="AQ329" s="19" t="n">
        <f aca="false">MIN(AI329,MAX(0,AO329-(AJ329+AK329+AL329+AM329+AN329)))</f>
        <v>0</v>
      </c>
      <c r="AR329" s="19" t="n">
        <f aca="false">MIN(AJ329,MAX(0,AO329-(AK329+AL329+AM329+AN329)))</f>
        <v>0</v>
      </c>
      <c r="AS329" s="19" t="n">
        <f aca="false">MIN(AK329,MAX(0,AO329-(AL329+AM329+AN329)))</f>
        <v>0</v>
      </c>
      <c r="AT329" s="19" t="n">
        <f aca="false">MIN(AL329,MAX(0,AO329-(AM329+AN329)))</f>
        <v>0</v>
      </c>
      <c r="AU329" s="19" t="n">
        <f aca="false">MIN(AM329,MAX(0,AO329-(AN329)))</f>
        <v>0</v>
      </c>
      <c r="AV329" s="19" t="n">
        <f aca="false">MIN(AN329,MAX(0,AO329-(0)))</f>
        <v>0</v>
      </c>
      <c r="AW329" s="19" t="n">
        <f aca="false">AH329-AP329</f>
        <v>0</v>
      </c>
      <c r="AX329" s="19" t="n">
        <f aca="false">AI329-AQ329</f>
        <v>0</v>
      </c>
      <c r="AY329" s="19" t="n">
        <f aca="false">AJ329-AR329</f>
        <v>0</v>
      </c>
      <c r="AZ329" s="19" t="n">
        <f aca="false">AK329-AS329</f>
        <v>0</v>
      </c>
      <c r="BA329" s="19" t="n">
        <f aca="false">AL329-AT329</f>
        <v>0</v>
      </c>
      <c r="BB329" s="19" t="n">
        <f aca="false">AM329-AU329</f>
        <v>0</v>
      </c>
      <c r="BC329" s="19" t="n">
        <f aca="false">AN329-AV329</f>
        <v>0.71035324347499</v>
      </c>
    </row>
    <row r="330" customFormat="false" ht="15" hidden="false" customHeight="false" outlineLevel="0" collapsed="false">
      <c r="B330" s="18" t="n">
        <v>326</v>
      </c>
      <c r="C330" s="18" t="n">
        <f aca="false">RM_TERM-B330+1</f>
        <v>35</v>
      </c>
      <c r="D330" s="19" t="n">
        <f aca="false">K329</f>
        <v>0.710353243474844</v>
      </c>
      <c r="E330" s="19" t="n">
        <f aca="false">D330*(1-(1-RM_CDR)^(1/12))</f>
        <v>0.000594691652415014</v>
      </c>
      <c r="F330" s="19" t="n">
        <f aca="false">D330-E330</f>
        <v>0.709758551822429</v>
      </c>
      <c r="G330" s="19" t="n">
        <f aca="false">IF(F330&gt;0,F330*(RM_WAC/12)/(1-(1+RM_WAC/12)^(-C330)),0)</f>
        <v>0.0226081204340911</v>
      </c>
      <c r="H330" s="19" t="n">
        <f aca="false">F330*RM_WAC/12</f>
        <v>0.00437684440290498</v>
      </c>
      <c r="I330" s="19" t="n">
        <f aca="false">G330-H330+IF(C330&lt;=1,(F330-(G330-H330)-J330),0)</f>
        <v>0.0182312760311861</v>
      </c>
      <c r="J330" s="19" t="n">
        <f aca="false">(F330-(G330-H330))*(1-(1-RM_CPR)^(1/12))</f>
        <v>0.00930238827120586</v>
      </c>
      <c r="K330" s="19" t="n">
        <f aca="false">IF(C330&lt;=1,0,(F330-(G330-H330)-J330))</f>
        <v>0.682224887520037</v>
      </c>
      <c r="L330" s="19" t="n">
        <f aca="false">E330*(1-RM_SEV)</f>
        <v>0.00041628415669051</v>
      </c>
      <c r="M330" s="19" t="n">
        <f aca="false">E330-L330</f>
        <v>0.000178407495724504</v>
      </c>
      <c r="N330" s="19" t="n">
        <f aca="false">H330-D330*(RM_SERV+RM_TR)/12</f>
        <v>0.00422293453348543</v>
      </c>
      <c r="O330" s="19" t="n">
        <f aca="false">T330*RM_A1_CP/12+U330*RM_A2_CP/12+V330*RM_A3_CP/12+W330*RM_M1_CP/12+X330*RM_B1_CP/12+Y330*RM_B2_CP/12+Z330*RM_B3_CP/12</f>
        <v>0</v>
      </c>
      <c r="P330" s="19" t="n">
        <f aca="false">MAX(0,N330-O330)</f>
        <v>0.00422293453348543</v>
      </c>
      <c r="Q330" s="19" t="n">
        <f aca="false">MIN(P330,M330)</f>
        <v>0.000178407495724504</v>
      </c>
      <c r="R330" s="19" t="n">
        <f aca="false">P330-Q330</f>
        <v>0.00404452703776092</v>
      </c>
      <c r="S330" s="19" t="n">
        <f aca="false">I330+J330+L330+Q330</f>
        <v>0.028128355954807</v>
      </c>
      <c r="T330" s="19" t="n">
        <f aca="false">AW329</f>
        <v>0</v>
      </c>
      <c r="U330" s="19" t="n">
        <f aca="false">AX329</f>
        <v>0</v>
      </c>
      <c r="V330" s="19" t="n">
        <f aca="false">AY329</f>
        <v>0</v>
      </c>
      <c r="W330" s="19" t="n">
        <f aca="false">AZ329</f>
        <v>0</v>
      </c>
      <c r="X330" s="19" t="n">
        <f aca="false">BA329</f>
        <v>0</v>
      </c>
      <c r="Y330" s="19" t="n">
        <f aca="false">BB329</f>
        <v>0</v>
      </c>
      <c r="Z330" s="19" t="n">
        <f aca="false">BC329</f>
        <v>0.71035324347499</v>
      </c>
      <c r="AA330" s="19" t="n">
        <f aca="false">MIN(T330,MAX(0,S330-(0)))</f>
        <v>0</v>
      </c>
      <c r="AB330" s="19" t="n">
        <f aca="false">MIN(U330,MAX(0,S330-(T330)))</f>
        <v>0</v>
      </c>
      <c r="AC330" s="19" t="n">
        <f aca="false">MIN(V330,MAX(0,S330-(T330+U330)))</f>
        <v>0</v>
      </c>
      <c r="AD330" s="19" t="n">
        <f aca="false">MIN(W330,MAX(0,S330-(T330+U330+V330)))</f>
        <v>0</v>
      </c>
      <c r="AE330" s="19" t="n">
        <f aca="false">MIN(X330,MAX(0,S330-(T330+U330+V330+W330)))</f>
        <v>0</v>
      </c>
      <c r="AF330" s="19" t="n">
        <f aca="false">MIN(Y330,MAX(0,S330-(T330+U330+V330+W330+X330)))</f>
        <v>0</v>
      </c>
      <c r="AG330" s="19" t="n">
        <f aca="false">MIN(Z330,MAX(0,S330-(T330+U330+V330+W330+X330+Y330)))</f>
        <v>0.028128355954807</v>
      </c>
      <c r="AH330" s="19" t="n">
        <f aca="false">T330-AA330</f>
        <v>0</v>
      </c>
      <c r="AI330" s="19" t="n">
        <f aca="false">U330-AB330</f>
        <v>0</v>
      </c>
      <c r="AJ330" s="19" t="n">
        <f aca="false">V330-AC330</f>
        <v>0</v>
      </c>
      <c r="AK330" s="19" t="n">
        <f aca="false">W330-AD330</f>
        <v>0</v>
      </c>
      <c r="AL330" s="19" t="n">
        <f aca="false">X330-AE330</f>
        <v>0</v>
      </c>
      <c r="AM330" s="19" t="n">
        <f aca="false">Y330-AF330</f>
        <v>0</v>
      </c>
      <c r="AN330" s="19" t="n">
        <f aca="false">Z330-AG330</f>
        <v>0.682224887520183</v>
      </c>
      <c r="AO330" s="19" t="n">
        <f aca="false">M330-Q330</f>
        <v>0</v>
      </c>
      <c r="AP330" s="19" t="n">
        <f aca="false">MIN(AH330,MAX(0,AO330-(AI330+AJ330+AK330+AL330+AM330+AN330)))</f>
        <v>0</v>
      </c>
      <c r="AQ330" s="19" t="n">
        <f aca="false">MIN(AI330,MAX(0,AO330-(AJ330+AK330+AL330+AM330+AN330)))</f>
        <v>0</v>
      </c>
      <c r="AR330" s="19" t="n">
        <f aca="false">MIN(AJ330,MAX(0,AO330-(AK330+AL330+AM330+AN330)))</f>
        <v>0</v>
      </c>
      <c r="AS330" s="19" t="n">
        <f aca="false">MIN(AK330,MAX(0,AO330-(AL330+AM330+AN330)))</f>
        <v>0</v>
      </c>
      <c r="AT330" s="19" t="n">
        <f aca="false">MIN(AL330,MAX(0,AO330-(AM330+AN330)))</f>
        <v>0</v>
      </c>
      <c r="AU330" s="19" t="n">
        <f aca="false">MIN(AM330,MAX(0,AO330-(AN330)))</f>
        <v>0</v>
      </c>
      <c r="AV330" s="19" t="n">
        <f aca="false">MIN(AN330,MAX(0,AO330-(0)))</f>
        <v>0</v>
      </c>
      <c r="AW330" s="19" t="n">
        <f aca="false">AH330-AP330</f>
        <v>0</v>
      </c>
      <c r="AX330" s="19" t="n">
        <f aca="false">AI330-AQ330</f>
        <v>0</v>
      </c>
      <c r="AY330" s="19" t="n">
        <f aca="false">AJ330-AR330</f>
        <v>0</v>
      </c>
      <c r="AZ330" s="19" t="n">
        <f aca="false">AK330-AS330</f>
        <v>0</v>
      </c>
      <c r="BA330" s="19" t="n">
        <f aca="false">AL330-AT330</f>
        <v>0</v>
      </c>
      <c r="BB330" s="19" t="n">
        <f aca="false">AM330-AU330</f>
        <v>0</v>
      </c>
      <c r="BC330" s="19" t="n">
        <f aca="false">AN330-AV330</f>
        <v>0.682224887520183</v>
      </c>
    </row>
    <row r="331" customFormat="false" ht="15" hidden="false" customHeight="false" outlineLevel="0" collapsed="false">
      <c r="B331" s="18" t="n">
        <v>327</v>
      </c>
      <c r="C331" s="18" t="n">
        <f aca="false">RM_TERM-B331+1</f>
        <v>34</v>
      </c>
      <c r="D331" s="19" t="n">
        <f aca="false">K330</f>
        <v>0.682224887520037</v>
      </c>
      <c r="E331" s="19" t="n">
        <f aca="false">D331*(1-(1-RM_CDR)^(1/12))</f>
        <v>0.000571143229660365</v>
      </c>
      <c r="F331" s="19" t="n">
        <f aca="false">D331-E331</f>
        <v>0.681653744290376</v>
      </c>
      <c r="G331" s="19" t="n">
        <f aca="false">IF(F331&gt;0,F331*(RM_WAC/12)/(1-(1+RM_WAC/12)^(-C331)),0)</f>
        <v>0.0222853247945034</v>
      </c>
      <c r="H331" s="19" t="n">
        <f aca="false">F331*RM_WAC/12</f>
        <v>0.00420353142312399</v>
      </c>
      <c r="I331" s="19" t="n">
        <f aca="false">G331-H331+IF(C331&lt;=1,(F331-(G331-H331)-J331),0)</f>
        <v>0.0180817933713794</v>
      </c>
      <c r="J331" s="19" t="n">
        <f aca="false">(F331-(G331-H331))*(1-(1-RM_CPR)^(1/12))</f>
        <v>0.00892633472232482</v>
      </c>
      <c r="K331" s="19" t="n">
        <f aca="false">IF(C331&lt;=1,0,(F331-(G331-H331)-J331))</f>
        <v>0.654645616196672</v>
      </c>
      <c r="L331" s="19" t="n">
        <f aca="false">E331*(1-RM_SEV)</f>
        <v>0.000399800260762255</v>
      </c>
      <c r="M331" s="19" t="n">
        <f aca="false">E331-L331</f>
        <v>0.000171342968898109</v>
      </c>
      <c r="N331" s="19" t="n">
        <f aca="false">H331-D331*(RM_SERV+RM_TR)/12</f>
        <v>0.00405571603082798</v>
      </c>
      <c r="O331" s="19" t="n">
        <f aca="false">T331*RM_A1_CP/12+U331*RM_A2_CP/12+V331*RM_A3_CP/12+W331*RM_M1_CP/12+X331*RM_B1_CP/12+Y331*RM_B2_CP/12+Z331*RM_B3_CP/12</f>
        <v>0</v>
      </c>
      <c r="P331" s="19" t="n">
        <f aca="false">MAX(0,N331-O331)</f>
        <v>0.00405571603082798</v>
      </c>
      <c r="Q331" s="19" t="n">
        <f aca="false">MIN(P331,M331)</f>
        <v>0.000171342968898109</v>
      </c>
      <c r="R331" s="19" t="n">
        <f aca="false">P331-Q331</f>
        <v>0.00388437306192987</v>
      </c>
      <c r="S331" s="19" t="n">
        <f aca="false">I331+J331+L331+Q331</f>
        <v>0.0275792713233646</v>
      </c>
      <c r="T331" s="19" t="n">
        <f aca="false">AW330</f>
        <v>0</v>
      </c>
      <c r="U331" s="19" t="n">
        <f aca="false">AX330</f>
        <v>0</v>
      </c>
      <c r="V331" s="19" t="n">
        <f aca="false">AY330</f>
        <v>0</v>
      </c>
      <c r="W331" s="19" t="n">
        <f aca="false">AZ330</f>
        <v>0</v>
      </c>
      <c r="X331" s="19" t="n">
        <f aca="false">BA330</f>
        <v>0</v>
      </c>
      <c r="Y331" s="19" t="n">
        <f aca="false">BB330</f>
        <v>0</v>
      </c>
      <c r="Z331" s="19" t="n">
        <f aca="false">BC330</f>
        <v>0.682224887520183</v>
      </c>
      <c r="AA331" s="19" t="n">
        <f aca="false">MIN(T331,MAX(0,S331-(0)))</f>
        <v>0</v>
      </c>
      <c r="AB331" s="19" t="n">
        <f aca="false">MIN(U331,MAX(0,S331-(T331)))</f>
        <v>0</v>
      </c>
      <c r="AC331" s="19" t="n">
        <f aca="false">MIN(V331,MAX(0,S331-(T331+U331)))</f>
        <v>0</v>
      </c>
      <c r="AD331" s="19" t="n">
        <f aca="false">MIN(W331,MAX(0,S331-(T331+U331+V331)))</f>
        <v>0</v>
      </c>
      <c r="AE331" s="19" t="n">
        <f aca="false">MIN(X331,MAX(0,S331-(T331+U331+V331+W331)))</f>
        <v>0</v>
      </c>
      <c r="AF331" s="19" t="n">
        <f aca="false">MIN(Y331,MAX(0,S331-(T331+U331+V331+W331+X331)))</f>
        <v>0</v>
      </c>
      <c r="AG331" s="19" t="n">
        <f aca="false">MIN(Z331,MAX(0,S331-(T331+U331+V331+W331+X331+Y331)))</f>
        <v>0.0275792713233646</v>
      </c>
      <c r="AH331" s="19" t="n">
        <f aca="false">T331-AA331</f>
        <v>0</v>
      </c>
      <c r="AI331" s="19" t="n">
        <f aca="false">U331-AB331</f>
        <v>0</v>
      </c>
      <c r="AJ331" s="19" t="n">
        <f aca="false">V331-AC331</f>
        <v>0</v>
      </c>
      <c r="AK331" s="19" t="n">
        <f aca="false">W331-AD331</f>
        <v>0</v>
      </c>
      <c r="AL331" s="19" t="n">
        <f aca="false">X331-AE331</f>
        <v>0</v>
      </c>
      <c r="AM331" s="19" t="n">
        <f aca="false">Y331-AF331</f>
        <v>0</v>
      </c>
      <c r="AN331" s="19" t="n">
        <f aca="false">Z331-AG331</f>
        <v>0.654645616196818</v>
      </c>
      <c r="AO331" s="19" t="n">
        <f aca="false">M331-Q331</f>
        <v>0</v>
      </c>
      <c r="AP331" s="19" t="n">
        <f aca="false">MIN(AH331,MAX(0,AO331-(AI331+AJ331+AK331+AL331+AM331+AN331)))</f>
        <v>0</v>
      </c>
      <c r="AQ331" s="19" t="n">
        <f aca="false">MIN(AI331,MAX(0,AO331-(AJ331+AK331+AL331+AM331+AN331)))</f>
        <v>0</v>
      </c>
      <c r="AR331" s="19" t="n">
        <f aca="false">MIN(AJ331,MAX(0,AO331-(AK331+AL331+AM331+AN331)))</f>
        <v>0</v>
      </c>
      <c r="AS331" s="19" t="n">
        <f aca="false">MIN(AK331,MAX(0,AO331-(AL331+AM331+AN331)))</f>
        <v>0</v>
      </c>
      <c r="AT331" s="19" t="n">
        <f aca="false">MIN(AL331,MAX(0,AO331-(AM331+AN331)))</f>
        <v>0</v>
      </c>
      <c r="AU331" s="19" t="n">
        <f aca="false">MIN(AM331,MAX(0,AO331-(AN331)))</f>
        <v>0</v>
      </c>
      <c r="AV331" s="19" t="n">
        <f aca="false">MIN(AN331,MAX(0,AO331-(0)))</f>
        <v>0</v>
      </c>
      <c r="AW331" s="19" t="n">
        <f aca="false">AH331-AP331</f>
        <v>0</v>
      </c>
      <c r="AX331" s="19" t="n">
        <f aca="false">AI331-AQ331</f>
        <v>0</v>
      </c>
      <c r="AY331" s="19" t="n">
        <f aca="false">AJ331-AR331</f>
        <v>0</v>
      </c>
      <c r="AZ331" s="19" t="n">
        <f aca="false">AK331-AS331</f>
        <v>0</v>
      </c>
      <c r="BA331" s="19" t="n">
        <f aca="false">AL331-AT331</f>
        <v>0</v>
      </c>
      <c r="BB331" s="19" t="n">
        <f aca="false">AM331-AU331</f>
        <v>0</v>
      </c>
      <c r="BC331" s="19" t="n">
        <f aca="false">AN331-AV331</f>
        <v>0.654645616196818</v>
      </c>
    </row>
    <row r="332" customFormat="false" ht="15" hidden="false" customHeight="false" outlineLevel="0" collapsed="false">
      <c r="B332" s="18" t="n">
        <v>328</v>
      </c>
      <c r="C332" s="18" t="n">
        <f aca="false">RM_TERM-B332+1</f>
        <v>33</v>
      </c>
      <c r="D332" s="19" t="n">
        <f aca="false">K331</f>
        <v>0.654645616196672</v>
      </c>
      <c r="E332" s="19" t="n">
        <f aca="false">D332*(1-(1-RM_CDR)^(1/12))</f>
        <v>0.0005480544881274</v>
      </c>
      <c r="F332" s="19" t="n">
        <f aca="false">D332-E332</f>
        <v>0.654097561708545</v>
      </c>
      <c r="G332" s="19" t="n">
        <f aca="false">IF(F332&gt;0,F332*(RM_WAC/12)/(1-(1+RM_WAC/12)^(-C332)),0)</f>
        <v>0.0219671379867397</v>
      </c>
      <c r="H332" s="19" t="n">
        <f aca="false">F332*RM_WAC/12</f>
        <v>0.00403360163053602</v>
      </c>
      <c r="I332" s="19" t="n">
        <f aca="false">G332-H332+IF(C332&lt;=1,(F332-(G332-H332)-J332),0)</f>
        <v>0.0179335363562036</v>
      </c>
      <c r="J332" s="19" t="n">
        <f aca="false">(F332-(G332-H332))*(1-(1-RM_CPR)^(1/12))</f>
        <v>0.00855764475989692</v>
      </c>
      <c r="K332" s="19" t="n">
        <f aca="false">IF(C332&lt;=1,0,(F332-(G332-H332)-J332))</f>
        <v>0.627606380592444</v>
      </c>
      <c r="L332" s="19" t="n">
        <f aca="false">E332*(1-RM_SEV)</f>
        <v>0.00038363814168918</v>
      </c>
      <c r="M332" s="19" t="n">
        <f aca="false">E332-L332</f>
        <v>0.00016441634643822</v>
      </c>
      <c r="N332" s="19" t="n">
        <f aca="false">H332-D332*(RM_SERV+RM_TR)/12</f>
        <v>0.00389176174702675</v>
      </c>
      <c r="O332" s="19" t="n">
        <f aca="false">T332*RM_A1_CP/12+U332*RM_A2_CP/12+V332*RM_A3_CP/12+W332*RM_M1_CP/12+X332*RM_B1_CP/12+Y332*RM_B2_CP/12+Z332*RM_B3_CP/12</f>
        <v>0</v>
      </c>
      <c r="P332" s="19" t="n">
        <f aca="false">MAX(0,N332-O332)</f>
        <v>0.00389176174702675</v>
      </c>
      <c r="Q332" s="19" t="n">
        <f aca="false">MIN(P332,M332)</f>
        <v>0.00016441634643822</v>
      </c>
      <c r="R332" s="19" t="n">
        <f aca="false">P332-Q332</f>
        <v>0.00372734540058852</v>
      </c>
      <c r="S332" s="19" t="n">
        <f aca="false">I332+J332+L332+Q332</f>
        <v>0.0270392356042279</v>
      </c>
      <c r="T332" s="19" t="n">
        <f aca="false">AW331</f>
        <v>0</v>
      </c>
      <c r="U332" s="19" t="n">
        <f aca="false">AX331</f>
        <v>0</v>
      </c>
      <c r="V332" s="19" t="n">
        <f aca="false">AY331</f>
        <v>0</v>
      </c>
      <c r="W332" s="19" t="n">
        <f aca="false">AZ331</f>
        <v>0</v>
      </c>
      <c r="X332" s="19" t="n">
        <f aca="false">BA331</f>
        <v>0</v>
      </c>
      <c r="Y332" s="19" t="n">
        <f aca="false">BB331</f>
        <v>0</v>
      </c>
      <c r="Z332" s="19" t="n">
        <f aca="false">BC331</f>
        <v>0.654645616196818</v>
      </c>
      <c r="AA332" s="19" t="n">
        <f aca="false">MIN(T332,MAX(0,S332-(0)))</f>
        <v>0</v>
      </c>
      <c r="AB332" s="19" t="n">
        <f aca="false">MIN(U332,MAX(0,S332-(T332)))</f>
        <v>0</v>
      </c>
      <c r="AC332" s="19" t="n">
        <f aca="false">MIN(V332,MAX(0,S332-(T332+U332)))</f>
        <v>0</v>
      </c>
      <c r="AD332" s="19" t="n">
        <f aca="false">MIN(W332,MAX(0,S332-(T332+U332+V332)))</f>
        <v>0</v>
      </c>
      <c r="AE332" s="19" t="n">
        <f aca="false">MIN(X332,MAX(0,S332-(T332+U332+V332+W332)))</f>
        <v>0</v>
      </c>
      <c r="AF332" s="19" t="n">
        <f aca="false">MIN(Y332,MAX(0,S332-(T332+U332+V332+W332+X332)))</f>
        <v>0</v>
      </c>
      <c r="AG332" s="19" t="n">
        <f aca="false">MIN(Z332,MAX(0,S332-(T332+U332+V332+W332+X332+Y332)))</f>
        <v>0.0270392356042279</v>
      </c>
      <c r="AH332" s="19" t="n">
        <f aca="false">T332-AA332</f>
        <v>0</v>
      </c>
      <c r="AI332" s="19" t="n">
        <f aca="false">U332-AB332</f>
        <v>0</v>
      </c>
      <c r="AJ332" s="19" t="n">
        <f aca="false">V332-AC332</f>
        <v>0</v>
      </c>
      <c r="AK332" s="19" t="n">
        <f aca="false">W332-AD332</f>
        <v>0</v>
      </c>
      <c r="AL332" s="19" t="n">
        <f aca="false">X332-AE332</f>
        <v>0</v>
      </c>
      <c r="AM332" s="19" t="n">
        <f aca="false">Y332-AF332</f>
        <v>0</v>
      </c>
      <c r="AN332" s="19" t="n">
        <f aca="false">Z332-AG332</f>
        <v>0.62760638059259</v>
      </c>
      <c r="AO332" s="19" t="n">
        <f aca="false">M332-Q332</f>
        <v>0</v>
      </c>
      <c r="AP332" s="19" t="n">
        <f aca="false">MIN(AH332,MAX(0,AO332-(AI332+AJ332+AK332+AL332+AM332+AN332)))</f>
        <v>0</v>
      </c>
      <c r="AQ332" s="19" t="n">
        <f aca="false">MIN(AI332,MAX(0,AO332-(AJ332+AK332+AL332+AM332+AN332)))</f>
        <v>0</v>
      </c>
      <c r="AR332" s="19" t="n">
        <f aca="false">MIN(AJ332,MAX(0,AO332-(AK332+AL332+AM332+AN332)))</f>
        <v>0</v>
      </c>
      <c r="AS332" s="19" t="n">
        <f aca="false">MIN(AK332,MAX(0,AO332-(AL332+AM332+AN332)))</f>
        <v>0</v>
      </c>
      <c r="AT332" s="19" t="n">
        <f aca="false">MIN(AL332,MAX(0,AO332-(AM332+AN332)))</f>
        <v>0</v>
      </c>
      <c r="AU332" s="19" t="n">
        <f aca="false">MIN(AM332,MAX(0,AO332-(AN332)))</f>
        <v>0</v>
      </c>
      <c r="AV332" s="19" t="n">
        <f aca="false">MIN(AN332,MAX(0,AO332-(0)))</f>
        <v>0</v>
      </c>
      <c r="AW332" s="19" t="n">
        <f aca="false">AH332-AP332</f>
        <v>0</v>
      </c>
      <c r="AX332" s="19" t="n">
        <f aca="false">AI332-AQ332</f>
        <v>0</v>
      </c>
      <c r="AY332" s="19" t="n">
        <f aca="false">AJ332-AR332</f>
        <v>0</v>
      </c>
      <c r="AZ332" s="19" t="n">
        <f aca="false">AK332-AS332</f>
        <v>0</v>
      </c>
      <c r="BA332" s="19" t="n">
        <f aca="false">AL332-AT332</f>
        <v>0</v>
      </c>
      <c r="BB332" s="19" t="n">
        <f aca="false">AM332-AU332</f>
        <v>0</v>
      </c>
      <c r="BC332" s="19" t="n">
        <f aca="false">AN332-AV332</f>
        <v>0.62760638059259</v>
      </c>
    </row>
    <row r="333" customFormat="false" ht="15" hidden="false" customHeight="false" outlineLevel="0" collapsed="false">
      <c r="B333" s="18" t="n">
        <v>329</v>
      </c>
      <c r="C333" s="18" t="n">
        <f aca="false">RM_TERM-B333+1</f>
        <v>32</v>
      </c>
      <c r="D333" s="19" t="n">
        <f aca="false">K332</f>
        <v>0.627606380592444</v>
      </c>
      <c r="E333" s="19" t="n">
        <f aca="false">D333*(1-(1-RM_CDR)^(1/12))</f>
        <v>0.000525417852271613</v>
      </c>
      <c r="F333" s="19" t="n">
        <f aca="false">D333-E333</f>
        <v>0.627080962740172</v>
      </c>
      <c r="G333" s="19" t="n">
        <f aca="false">IF(F333&gt;0,F333*(RM_WAC/12)/(1-(1+RM_WAC/12)^(-C333)),0)</f>
        <v>0.0216534942065319</v>
      </c>
      <c r="H333" s="19" t="n">
        <f aca="false">F333*RM_WAC/12</f>
        <v>0.00386699927023106</v>
      </c>
      <c r="I333" s="19" t="n">
        <f aca="false">G333-H333+IF(C333&lt;=1,(F333-(G333-H333)-J333),0)</f>
        <v>0.0177864949363008</v>
      </c>
      <c r="J333" s="19" t="n">
        <f aca="false">(F333-(G333-H333))*(1-(1-RM_CPR)^(1/12))</f>
        <v>0.00819619689552255</v>
      </c>
      <c r="K333" s="19" t="n">
        <f aca="false">IF(C333&lt;=1,0,(F333-(G333-H333)-J333))</f>
        <v>0.601098270908349</v>
      </c>
      <c r="L333" s="19" t="n">
        <f aca="false">E333*(1-RM_SEV)</f>
        <v>0.000367792496590129</v>
      </c>
      <c r="M333" s="19" t="n">
        <f aca="false">E333-L333</f>
        <v>0.000157625355681484</v>
      </c>
      <c r="N333" s="19" t="n">
        <f aca="false">H333-D333*(RM_SERV+RM_TR)/12</f>
        <v>0.00373101788776937</v>
      </c>
      <c r="O333" s="19" t="n">
        <f aca="false">T333*RM_A1_CP/12+U333*RM_A2_CP/12+V333*RM_A3_CP/12+W333*RM_M1_CP/12+X333*RM_B1_CP/12+Y333*RM_B2_CP/12+Z333*RM_B3_CP/12</f>
        <v>0</v>
      </c>
      <c r="P333" s="19" t="n">
        <f aca="false">MAX(0,N333-O333)</f>
        <v>0.00373101788776937</v>
      </c>
      <c r="Q333" s="19" t="n">
        <f aca="false">MIN(P333,M333)</f>
        <v>0.000157625355681484</v>
      </c>
      <c r="R333" s="19" t="n">
        <f aca="false">P333-Q333</f>
        <v>0.00357339253208788</v>
      </c>
      <c r="S333" s="19" t="n">
        <f aca="false">I333+J333+L333+Q333</f>
        <v>0.026508109684095</v>
      </c>
      <c r="T333" s="19" t="n">
        <f aca="false">AW332</f>
        <v>0</v>
      </c>
      <c r="U333" s="19" t="n">
        <f aca="false">AX332</f>
        <v>0</v>
      </c>
      <c r="V333" s="19" t="n">
        <f aca="false">AY332</f>
        <v>0</v>
      </c>
      <c r="W333" s="19" t="n">
        <f aca="false">AZ332</f>
        <v>0</v>
      </c>
      <c r="X333" s="19" t="n">
        <f aca="false">BA332</f>
        <v>0</v>
      </c>
      <c r="Y333" s="19" t="n">
        <f aca="false">BB332</f>
        <v>0</v>
      </c>
      <c r="Z333" s="19" t="n">
        <f aca="false">BC332</f>
        <v>0.62760638059259</v>
      </c>
      <c r="AA333" s="19" t="n">
        <f aca="false">MIN(T333,MAX(0,S333-(0)))</f>
        <v>0</v>
      </c>
      <c r="AB333" s="19" t="n">
        <f aca="false">MIN(U333,MAX(0,S333-(T333)))</f>
        <v>0</v>
      </c>
      <c r="AC333" s="19" t="n">
        <f aca="false">MIN(V333,MAX(0,S333-(T333+U333)))</f>
        <v>0</v>
      </c>
      <c r="AD333" s="19" t="n">
        <f aca="false">MIN(W333,MAX(0,S333-(T333+U333+V333)))</f>
        <v>0</v>
      </c>
      <c r="AE333" s="19" t="n">
        <f aca="false">MIN(X333,MAX(0,S333-(T333+U333+V333+W333)))</f>
        <v>0</v>
      </c>
      <c r="AF333" s="19" t="n">
        <f aca="false">MIN(Y333,MAX(0,S333-(T333+U333+V333+W333+X333)))</f>
        <v>0</v>
      </c>
      <c r="AG333" s="19" t="n">
        <f aca="false">MIN(Z333,MAX(0,S333-(T333+U333+V333+W333+X333+Y333)))</f>
        <v>0.026508109684095</v>
      </c>
      <c r="AH333" s="19" t="n">
        <f aca="false">T333-AA333</f>
        <v>0</v>
      </c>
      <c r="AI333" s="19" t="n">
        <f aca="false">U333-AB333</f>
        <v>0</v>
      </c>
      <c r="AJ333" s="19" t="n">
        <f aca="false">V333-AC333</f>
        <v>0</v>
      </c>
      <c r="AK333" s="19" t="n">
        <f aca="false">W333-AD333</f>
        <v>0</v>
      </c>
      <c r="AL333" s="19" t="n">
        <f aca="false">X333-AE333</f>
        <v>0</v>
      </c>
      <c r="AM333" s="19" t="n">
        <f aca="false">Y333-AF333</f>
        <v>0</v>
      </c>
      <c r="AN333" s="19" t="n">
        <f aca="false">Z333-AG333</f>
        <v>0.601098270908495</v>
      </c>
      <c r="AO333" s="19" t="n">
        <f aca="false">M333-Q333</f>
        <v>0</v>
      </c>
      <c r="AP333" s="19" t="n">
        <f aca="false">MIN(AH333,MAX(0,AO333-(AI333+AJ333+AK333+AL333+AM333+AN333)))</f>
        <v>0</v>
      </c>
      <c r="AQ333" s="19" t="n">
        <f aca="false">MIN(AI333,MAX(0,AO333-(AJ333+AK333+AL333+AM333+AN333)))</f>
        <v>0</v>
      </c>
      <c r="AR333" s="19" t="n">
        <f aca="false">MIN(AJ333,MAX(0,AO333-(AK333+AL333+AM333+AN333)))</f>
        <v>0</v>
      </c>
      <c r="AS333" s="19" t="n">
        <f aca="false">MIN(AK333,MAX(0,AO333-(AL333+AM333+AN333)))</f>
        <v>0</v>
      </c>
      <c r="AT333" s="19" t="n">
        <f aca="false">MIN(AL333,MAX(0,AO333-(AM333+AN333)))</f>
        <v>0</v>
      </c>
      <c r="AU333" s="19" t="n">
        <f aca="false">MIN(AM333,MAX(0,AO333-(AN333)))</f>
        <v>0</v>
      </c>
      <c r="AV333" s="19" t="n">
        <f aca="false">MIN(AN333,MAX(0,AO333-(0)))</f>
        <v>0</v>
      </c>
      <c r="AW333" s="19" t="n">
        <f aca="false">AH333-AP333</f>
        <v>0</v>
      </c>
      <c r="AX333" s="19" t="n">
        <f aca="false">AI333-AQ333</f>
        <v>0</v>
      </c>
      <c r="AY333" s="19" t="n">
        <f aca="false">AJ333-AR333</f>
        <v>0</v>
      </c>
      <c r="AZ333" s="19" t="n">
        <f aca="false">AK333-AS333</f>
        <v>0</v>
      </c>
      <c r="BA333" s="19" t="n">
        <f aca="false">AL333-AT333</f>
        <v>0</v>
      </c>
      <c r="BB333" s="19" t="n">
        <f aca="false">AM333-AU333</f>
        <v>0</v>
      </c>
      <c r="BC333" s="19" t="n">
        <f aca="false">AN333-AV333</f>
        <v>0.601098270908495</v>
      </c>
    </row>
    <row r="334" customFormat="false" ht="15" hidden="false" customHeight="false" outlineLevel="0" collapsed="false">
      <c r="B334" s="18" t="n">
        <v>330</v>
      </c>
      <c r="C334" s="18" t="n">
        <f aca="false">RM_TERM-B334+1</f>
        <v>31</v>
      </c>
      <c r="D334" s="19" t="n">
        <f aca="false">K333</f>
        <v>0.601098270908349</v>
      </c>
      <c r="E334" s="19" t="n">
        <f aca="false">D334*(1-(1-RM_CDR)^(1/12))</f>
        <v>0.000503225863011004</v>
      </c>
      <c r="F334" s="19" t="n">
        <f aca="false">D334-E334</f>
        <v>0.600595045045338</v>
      </c>
      <c r="G334" s="19" t="n">
        <f aca="false">IF(F334&gt;0,F334*(RM_WAC/12)/(1-(1+RM_WAC/12)^(-C334)),0)</f>
        <v>0.0213443285891564</v>
      </c>
      <c r="H334" s="19" t="n">
        <f aca="false">F334*RM_WAC/12</f>
        <v>0.00370366944444625</v>
      </c>
      <c r="I334" s="19" t="n">
        <f aca="false">G334-H334+IF(C334&lt;=1,(F334-(G334-H334)-J334),0)</f>
        <v>0.0176406591447101</v>
      </c>
      <c r="J334" s="19" t="n">
        <f aca="false">(F334-(G334-H334))*(1-(1-RM_CPR)^(1/12))</f>
        <v>0.00784187150947183</v>
      </c>
      <c r="K334" s="19" t="n">
        <f aca="false">IF(C334&lt;=1,0,(F334-(G334-H334)-J334))</f>
        <v>0.575112514391156</v>
      </c>
      <c r="L334" s="19" t="n">
        <f aca="false">E334*(1-RM_SEV)</f>
        <v>0.000352258104107703</v>
      </c>
      <c r="M334" s="19" t="n">
        <f aca="false">E334-L334</f>
        <v>0.000150967758903301</v>
      </c>
      <c r="N334" s="19" t="n">
        <f aca="false">H334-D334*(RM_SERV+RM_TR)/12</f>
        <v>0.00357343148574944</v>
      </c>
      <c r="O334" s="19" t="n">
        <f aca="false">T334*RM_A1_CP/12+U334*RM_A2_CP/12+V334*RM_A3_CP/12+W334*RM_M1_CP/12+X334*RM_B1_CP/12+Y334*RM_B2_CP/12+Z334*RM_B3_CP/12</f>
        <v>0</v>
      </c>
      <c r="P334" s="19" t="n">
        <f aca="false">MAX(0,N334-O334)</f>
        <v>0.00357343148574944</v>
      </c>
      <c r="Q334" s="19" t="n">
        <f aca="false">MIN(P334,M334)</f>
        <v>0.000150967758903301</v>
      </c>
      <c r="R334" s="19" t="n">
        <f aca="false">P334-Q334</f>
        <v>0.00342246372684614</v>
      </c>
      <c r="S334" s="19" t="n">
        <f aca="false">I334+J334+L334+Q334</f>
        <v>0.0259857565171929</v>
      </c>
      <c r="T334" s="19" t="n">
        <f aca="false">AW333</f>
        <v>0</v>
      </c>
      <c r="U334" s="19" t="n">
        <f aca="false">AX333</f>
        <v>0</v>
      </c>
      <c r="V334" s="19" t="n">
        <f aca="false">AY333</f>
        <v>0</v>
      </c>
      <c r="W334" s="19" t="n">
        <f aca="false">AZ333</f>
        <v>0</v>
      </c>
      <c r="X334" s="19" t="n">
        <f aca="false">BA333</f>
        <v>0</v>
      </c>
      <c r="Y334" s="19" t="n">
        <f aca="false">BB333</f>
        <v>0</v>
      </c>
      <c r="Z334" s="19" t="n">
        <f aca="false">BC333</f>
        <v>0.601098270908495</v>
      </c>
      <c r="AA334" s="19" t="n">
        <f aca="false">MIN(T334,MAX(0,S334-(0)))</f>
        <v>0</v>
      </c>
      <c r="AB334" s="19" t="n">
        <f aca="false">MIN(U334,MAX(0,S334-(T334)))</f>
        <v>0</v>
      </c>
      <c r="AC334" s="19" t="n">
        <f aca="false">MIN(V334,MAX(0,S334-(T334+U334)))</f>
        <v>0</v>
      </c>
      <c r="AD334" s="19" t="n">
        <f aca="false">MIN(W334,MAX(0,S334-(T334+U334+V334)))</f>
        <v>0</v>
      </c>
      <c r="AE334" s="19" t="n">
        <f aca="false">MIN(X334,MAX(0,S334-(T334+U334+V334+W334)))</f>
        <v>0</v>
      </c>
      <c r="AF334" s="19" t="n">
        <f aca="false">MIN(Y334,MAX(0,S334-(T334+U334+V334+W334+X334)))</f>
        <v>0</v>
      </c>
      <c r="AG334" s="19" t="n">
        <f aca="false">MIN(Z334,MAX(0,S334-(T334+U334+V334+W334+X334+Y334)))</f>
        <v>0.0259857565171929</v>
      </c>
      <c r="AH334" s="19" t="n">
        <f aca="false">T334-AA334</f>
        <v>0</v>
      </c>
      <c r="AI334" s="19" t="n">
        <f aca="false">U334-AB334</f>
        <v>0</v>
      </c>
      <c r="AJ334" s="19" t="n">
        <f aca="false">V334-AC334</f>
        <v>0</v>
      </c>
      <c r="AK334" s="19" t="n">
        <f aca="false">W334-AD334</f>
        <v>0</v>
      </c>
      <c r="AL334" s="19" t="n">
        <f aca="false">X334-AE334</f>
        <v>0</v>
      </c>
      <c r="AM334" s="19" t="n">
        <f aca="false">Y334-AF334</f>
        <v>0</v>
      </c>
      <c r="AN334" s="19" t="n">
        <f aca="false">Z334-AG334</f>
        <v>0.575112514391303</v>
      </c>
      <c r="AO334" s="19" t="n">
        <f aca="false">M334-Q334</f>
        <v>0</v>
      </c>
      <c r="AP334" s="19" t="n">
        <f aca="false">MIN(AH334,MAX(0,AO334-(AI334+AJ334+AK334+AL334+AM334+AN334)))</f>
        <v>0</v>
      </c>
      <c r="AQ334" s="19" t="n">
        <f aca="false">MIN(AI334,MAX(0,AO334-(AJ334+AK334+AL334+AM334+AN334)))</f>
        <v>0</v>
      </c>
      <c r="AR334" s="19" t="n">
        <f aca="false">MIN(AJ334,MAX(0,AO334-(AK334+AL334+AM334+AN334)))</f>
        <v>0</v>
      </c>
      <c r="AS334" s="19" t="n">
        <f aca="false">MIN(AK334,MAX(0,AO334-(AL334+AM334+AN334)))</f>
        <v>0</v>
      </c>
      <c r="AT334" s="19" t="n">
        <f aca="false">MIN(AL334,MAX(0,AO334-(AM334+AN334)))</f>
        <v>0</v>
      </c>
      <c r="AU334" s="19" t="n">
        <f aca="false">MIN(AM334,MAX(0,AO334-(AN334)))</f>
        <v>0</v>
      </c>
      <c r="AV334" s="19" t="n">
        <f aca="false">MIN(AN334,MAX(0,AO334-(0)))</f>
        <v>0</v>
      </c>
      <c r="AW334" s="19" t="n">
        <f aca="false">AH334-AP334</f>
        <v>0</v>
      </c>
      <c r="AX334" s="19" t="n">
        <f aca="false">AI334-AQ334</f>
        <v>0</v>
      </c>
      <c r="AY334" s="19" t="n">
        <f aca="false">AJ334-AR334</f>
        <v>0</v>
      </c>
      <c r="AZ334" s="19" t="n">
        <f aca="false">AK334-AS334</f>
        <v>0</v>
      </c>
      <c r="BA334" s="19" t="n">
        <f aca="false">AL334-AT334</f>
        <v>0</v>
      </c>
      <c r="BB334" s="19" t="n">
        <f aca="false">AM334-AU334</f>
        <v>0</v>
      </c>
      <c r="BC334" s="19" t="n">
        <f aca="false">AN334-AV334</f>
        <v>0.575112514391303</v>
      </c>
    </row>
    <row r="335" customFormat="false" ht="15" hidden="false" customHeight="false" outlineLevel="0" collapsed="false">
      <c r="B335" s="18" t="n">
        <v>331</v>
      </c>
      <c r="C335" s="18" t="n">
        <f aca="false">RM_TERM-B335+1</f>
        <v>30</v>
      </c>
      <c r="D335" s="19" t="n">
        <f aca="false">K334</f>
        <v>0.575112514391156</v>
      </c>
      <c r="E335" s="19" t="n">
        <f aca="false">D335*(1-(1-RM_CDR)^(1/12))</f>
        <v>0.00048147117599519</v>
      </c>
      <c r="F335" s="19" t="n">
        <f aca="false">D335-E335</f>
        <v>0.574631043215161</v>
      </c>
      <c r="G335" s="19" t="n">
        <f aca="false">IF(F335&gt;0,F335*(RM_WAC/12)/(1-(1+RM_WAC/12)^(-C335)),0)</f>
        <v>0.021039577196019</v>
      </c>
      <c r="H335" s="19" t="n">
        <f aca="false">F335*RM_WAC/12</f>
        <v>0.00354355809982683</v>
      </c>
      <c r="I335" s="19" t="n">
        <f aca="false">G335-H335+IF(C335&lt;=1,(F335-(G335-H335)-J335),0)</f>
        <v>0.0174960190961922</v>
      </c>
      <c r="J335" s="19" t="n">
        <f aca="false">(F335-(G335-H335))*(1-(1-RM_CPR)^(1/12))</f>
        <v>0.00749455082290468</v>
      </c>
      <c r="K335" s="19" t="n">
        <f aca="false">IF(C335&lt;=1,0,(F335-(G335-H335)-J335))</f>
        <v>0.549640473296064</v>
      </c>
      <c r="L335" s="19" t="n">
        <f aca="false">E335*(1-RM_SEV)</f>
        <v>0.000337029823196633</v>
      </c>
      <c r="M335" s="19" t="n">
        <f aca="false">E335-L335</f>
        <v>0.000144441352798557</v>
      </c>
      <c r="N335" s="19" t="n">
        <f aca="false">H335-D335*(RM_SERV+RM_TR)/12</f>
        <v>0.00341895038837541</v>
      </c>
      <c r="O335" s="19" t="n">
        <f aca="false">T335*RM_A1_CP/12+U335*RM_A2_CP/12+V335*RM_A3_CP/12+W335*RM_M1_CP/12+X335*RM_B1_CP/12+Y335*RM_B2_CP/12+Z335*RM_B3_CP/12</f>
        <v>0</v>
      </c>
      <c r="P335" s="19" t="n">
        <f aca="false">MAX(0,N335-O335)</f>
        <v>0.00341895038837541</v>
      </c>
      <c r="Q335" s="19" t="n">
        <f aca="false">MIN(P335,M335)</f>
        <v>0.000144441352798557</v>
      </c>
      <c r="R335" s="19" t="n">
        <f aca="false">P335-Q335</f>
        <v>0.00327450903557685</v>
      </c>
      <c r="S335" s="19" t="n">
        <f aca="false">I335+J335+L335+Q335</f>
        <v>0.025472041095092</v>
      </c>
      <c r="T335" s="19" t="n">
        <f aca="false">AW334</f>
        <v>0</v>
      </c>
      <c r="U335" s="19" t="n">
        <f aca="false">AX334</f>
        <v>0</v>
      </c>
      <c r="V335" s="19" t="n">
        <f aca="false">AY334</f>
        <v>0</v>
      </c>
      <c r="W335" s="19" t="n">
        <f aca="false">AZ334</f>
        <v>0</v>
      </c>
      <c r="X335" s="19" t="n">
        <f aca="false">BA334</f>
        <v>0</v>
      </c>
      <c r="Y335" s="19" t="n">
        <f aca="false">BB334</f>
        <v>0</v>
      </c>
      <c r="Z335" s="19" t="n">
        <f aca="false">BC334</f>
        <v>0.575112514391303</v>
      </c>
      <c r="AA335" s="19" t="n">
        <f aca="false">MIN(T335,MAX(0,S335-(0)))</f>
        <v>0</v>
      </c>
      <c r="AB335" s="19" t="n">
        <f aca="false">MIN(U335,MAX(0,S335-(T335)))</f>
        <v>0</v>
      </c>
      <c r="AC335" s="19" t="n">
        <f aca="false">MIN(V335,MAX(0,S335-(T335+U335)))</f>
        <v>0</v>
      </c>
      <c r="AD335" s="19" t="n">
        <f aca="false">MIN(W335,MAX(0,S335-(T335+U335+V335)))</f>
        <v>0</v>
      </c>
      <c r="AE335" s="19" t="n">
        <f aca="false">MIN(X335,MAX(0,S335-(T335+U335+V335+W335)))</f>
        <v>0</v>
      </c>
      <c r="AF335" s="19" t="n">
        <f aca="false">MIN(Y335,MAX(0,S335-(T335+U335+V335+W335+X335)))</f>
        <v>0</v>
      </c>
      <c r="AG335" s="19" t="n">
        <f aca="false">MIN(Z335,MAX(0,S335-(T335+U335+V335+W335+X335+Y335)))</f>
        <v>0.025472041095092</v>
      </c>
      <c r="AH335" s="19" t="n">
        <f aca="false">T335-AA335</f>
        <v>0</v>
      </c>
      <c r="AI335" s="19" t="n">
        <f aca="false">U335-AB335</f>
        <v>0</v>
      </c>
      <c r="AJ335" s="19" t="n">
        <f aca="false">V335-AC335</f>
        <v>0</v>
      </c>
      <c r="AK335" s="19" t="n">
        <f aca="false">W335-AD335</f>
        <v>0</v>
      </c>
      <c r="AL335" s="19" t="n">
        <f aca="false">X335-AE335</f>
        <v>0</v>
      </c>
      <c r="AM335" s="19" t="n">
        <f aca="false">Y335-AF335</f>
        <v>0</v>
      </c>
      <c r="AN335" s="19" t="n">
        <f aca="false">Z335-AG335</f>
        <v>0.549640473296211</v>
      </c>
      <c r="AO335" s="19" t="n">
        <f aca="false">M335-Q335</f>
        <v>0</v>
      </c>
      <c r="AP335" s="19" t="n">
        <f aca="false">MIN(AH335,MAX(0,AO335-(AI335+AJ335+AK335+AL335+AM335+AN335)))</f>
        <v>0</v>
      </c>
      <c r="AQ335" s="19" t="n">
        <f aca="false">MIN(AI335,MAX(0,AO335-(AJ335+AK335+AL335+AM335+AN335)))</f>
        <v>0</v>
      </c>
      <c r="AR335" s="19" t="n">
        <f aca="false">MIN(AJ335,MAX(0,AO335-(AK335+AL335+AM335+AN335)))</f>
        <v>0</v>
      </c>
      <c r="AS335" s="19" t="n">
        <f aca="false">MIN(AK335,MAX(0,AO335-(AL335+AM335+AN335)))</f>
        <v>0</v>
      </c>
      <c r="AT335" s="19" t="n">
        <f aca="false">MIN(AL335,MAX(0,AO335-(AM335+AN335)))</f>
        <v>0</v>
      </c>
      <c r="AU335" s="19" t="n">
        <f aca="false">MIN(AM335,MAX(0,AO335-(AN335)))</f>
        <v>0</v>
      </c>
      <c r="AV335" s="19" t="n">
        <f aca="false">MIN(AN335,MAX(0,AO335-(0)))</f>
        <v>0</v>
      </c>
      <c r="AW335" s="19" t="n">
        <f aca="false">AH335-AP335</f>
        <v>0</v>
      </c>
      <c r="AX335" s="19" t="n">
        <f aca="false">AI335-AQ335</f>
        <v>0</v>
      </c>
      <c r="AY335" s="19" t="n">
        <f aca="false">AJ335-AR335</f>
        <v>0</v>
      </c>
      <c r="AZ335" s="19" t="n">
        <f aca="false">AK335-AS335</f>
        <v>0</v>
      </c>
      <c r="BA335" s="19" t="n">
        <f aca="false">AL335-AT335</f>
        <v>0</v>
      </c>
      <c r="BB335" s="19" t="n">
        <f aca="false">AM335-AU335</f>
        <v>0</v>
      </c>
      <c r="BC335" s="19" t="n">
        <f aca="false">AN335-AV335</f>
        <v>0.549640473296211</v>
      </c>
    </row>
    <row r="336" customFormat="false" ht="15" hidden="false" customHeight="false" outlineLevel="0" collapsed="false">
      <c r="B336" s="18" t="n">
        <v>332</v>
      </c>
      <c r="C336" s="18" t="n">
        <f aca="false">RM_TERM-B336+1</f>
        <v>29</v>
      </c>
      <c r="D336" s="19" t="n">
        <f aca="false">K335</f>
        <v>0.549640473296064</v>
      </c>
      <c r="E336" s="19" t="n">
        <f aca="false">D336*(1-(1-RM_CDR)^(1/12))</f>
        <v>0.000460146559899789</v>
      </c>
      <c r="F336" s="19" t="n">
        <f aca="false">D336-E336</f>
        <v>0.549180326736164</v>
      </c>
      <c r="G336" s="19" t="n">
        <f aca="false">IF(F336&gt;0,F336*(RM_WAC/12)/(1-(1+RM_WAC/12)^(-C336)),0)</f>
        <v>0.0207391770014321</v>
      </c>
      <c r="H336" s="19" t="n">
        <f aca="false">F336*RM_WAC/12</f>
        <v>0.00338661201487301</v>
      </c>
      <c r="I336" s="19" t="n">
        <f aca="false">G336-H336+IF(C336&lt;=1,(F336-(G336-H336)-J336),0)</f>
        <v>0.0173525649865591</v>
      </c>
      <c r="J336" s="19" t="n">
        <f aca="false">(F336-(G336-H336))*(1-(1-RM_CPR)^(1/12))</f>
        <v>0.00715411887049653</v>
      </c>
      <c r="K336" s="19" t="n">
        <f aca="false">IF(C336&lt;=1,0,(F336-(G336-H336)-J336))</f>
        <v>0.524673642879109</v>
      </c>
      <c r="L336" s="19" t="n">
        <f aca="false">E336*(1-RM_SEV)</f>
        <v>0.000322102591929853</v>
      </c>
      <c r="M336" s="19" t="n">
        <f aca="false">E336-L336</f>
        <v>0.000138043967969937</v>
      </c>
      <c r="N336" s="19" t="n">
        <f aca="false">H336-D336*(RM_SERV+RM_TR)/12</f>
        <v>0.00326752324565887</v>
      </c>
      <c r="O336" s="19" t="n">
        <f aca="false">T336*RM_A1_CP/12+U336*RM_A2_CP/12+V336*RM_A3_CP/12+W336*RM_M1_CP/12+X336*RM_B1_CP/12+Y336*RM_B2_CP/12+Z336*RM_B3_CP/12</f>
        <v>0</v>
      </c>
      <c r="P336" s="19" t="n">
        <f aca="false">MAX(0,N336-O336)</f>
        <v>0.00326752324565887</v>
      </c>
      <c r="Q336" s="19" t="n">
        <f aca="false">MIN(P336,M336)</f>
        <v>0.000138043967969937</v>
      </c>
      <c r="R336" s="19" t="n">
        <f aca="false">P336-Q336</f>
        <v>0.00312947927768893</v>
      </c>
      <c r="S336" s="19" t="n">
        <f aca="false">I336+J336+L336+Q336</f>
        <v>0.0249668304169554</v>
      </c>
      <c r="T336" s="19" t="n">
        <f aca="false">AW335</f>
        <v>0</v>
      </c>
      <c r="U336" s="19" t="n">
        <f aca="false">AX335</f>
        <v>0</v>
      </c>
      <c r="V336" s="19" t="n">
        <f aca="false">AY335</f>
        <v>0</v>
      </c>
      <c r="W336" s="19" t="n">
        <f aca="false">AZ335</f>
        <v>0</v>
      </c>
      <c r="X336" s="19" t="n">
        <f aca="false">BA335</f>
        <v>0</v>
      </c>
      <c r="Y336" s="19" t="n">
        <f aca="false">BB335</f>
        <v>0</v>
      </c>
      <c r="Z336" s="19" t="n">
        <f aca="false">BC335</f>
        <v>0.549640473296211</v>
      </c>
      <c r="AA336" s="19" t="n">
        <f aca="false">MIN(T336,MAX(0,S336-(0)))</f>
        <v>0</v>
      </c>
      <c r="AB336" s="19" t="n">
        <f aca="false">MIN(U336,MAX(0,S336-(T336)))</f>
        <v>0</v>
      </c>
      <c r="AC336" s="19" t="n">
        <f aca="false">MIN(V336,MAX(0,S336-(T336+U336)))</f>
        <v>0</v>
      </c>
      <c r="AD336" s="19" t="n">
        <f aca="false">MIN(W336,MAX(0,S336-(T336+U336+V336)))</f>
        <v>0</v>
      </c>
      <c r="AE336" s="19" t="n">
        <f aca="false">MIN(X336,MAX(0,S336-(T336+U336+V336+W336)))</f>
        <v>0</v>
      </c>
      <c r="AF336" s="19" t="n">
        <f aca="false">MIN(Y336,MAX(0,S336-(T336+U336+V336+W336+X336)))</f>
        <v>0</v>
      </c>
      <c r="AG336" s="19" t="n">
        <f aca="false">MIN(Z336,MAX(0,S336-(T336+U336+V336+W336+X336+Y336)))</f>
        <v>0.0249668304169554</v>
      </c>
      <c r="AH336" s="19" t="n">
        <f aca="false">T336-AA336</f>
        <v>0</v>
      </c>
      <c r="AI336" s="19" t="n">
        <f aca="false">U336-AB336</f>
        <v>0</v>
      </c>
      <c r="AJ336" s="19" t="n">
        <f aca="false">V336-AC336</f>
        <v>0</v>
      </c>
      <c r="AK336" s="19" t="n">
        <f aca="false">W336-AD336</f>
        <v>0</v>
      </c>
      <c r="AL336" s="19" t="n">
        <f aca="false">X336-AE336</f>
        <v>0</v>
      </c>
      <c r="AM336" s="19" t="n">
        <f aca="false">Y336-AF336</f>
        <v>0</v>
      </c>
      <c r="AN336" s="19" t="n">
        <f aca="false">Z336-AG336</f>
        <v>0.524673642879255</v>
      </c>
      <c r="AO336" s="19" t="n">
        <f aca="false">M336-Q336</f>
        <v>0</v>
      </c>
      <c r="AP336" s="19" t="n">
        <f aca="false">MIN(AH336,MAX(0,AO336-(AI336+AJ336+AK336+AL336+AM336+AN336)))</f>
        <v>0</v>
      </c>
      <c r="AQ336" s="19" t="n">
        <f aca="false">MIN(AI336,MAX(0,AO336-(AJ336+AK336+AL336+AM336+AN336)))</f>
        <v>0</v>
      </c>
      <c r="AR336" s="19" t="n">
        <f aca="false">MIN(AJ336,MAX(0,AO336-(AK336+AL336+AM336+AN336)))</f>
        <v>0</v>
      </c>
      <c r="AS336" s="19" t="n">
        <f aca="false">MIN(AK336,MAX(0,AO336-(AL336+AM336+AN336)))</f>
        <v>0</v>
      </c>
      <c r="AT336" s="19" t="n">
        <f aca="false">MIN(AL336,MAX(0,AO336-(AM336+AN336)))</f>
        <v>0</v>
      </c>
      <c r="AU336" s="19" t="n">
        <f aca="false">MIN(AM336,MAX(0,AO336-(AN336)))</f>
        <v>0</v>
      </c>
      <c r="AV336" s="19" t="n">
        <f aca="false">MIN(AN336,MAX(0,AO336-(0)))</f>
        <v>0</v>
      </c>
      <c r="AW336" s="19" t="n">
        <f aca="false">AH336-AP336</f>
        <v>0</v>
      </c>
      <c r="AX336" s="19" t="n">
        <f aca="false">AI336-AQ336</f>
        <v>0</v>
      </c>
      <c r="AY336" s="19" t="n">
        <f aca="false">AJ336-AR336</f>
        <v>0</v>
      </c>
      <c r="AZ336" s="19" t="n">
        <f aca="false">AK336-AS336</f>
        <v>0</v>
      </c>
      <c r="BA336" s="19" t="n">
        <f aca="false">AL336-AT336</f>
        <v>0</v>
      </c>
      <c r="BB336" s="19" t="n">
        <f aca="false">AM336-AU336</f>
        <v>0</v>
      </c>
      <c r="BC336" s="19" t="n">
        <f aca="false">AN336-AV336</f>
        <v>0.524673642879255</v>
      </c>
    </row>
    <row r="337" customFormat="false" ht="15" hidden="false" customHeight="false" outlineLevel="0" collapsed="false">
      <c r="B337" s="18" t="n">
        <v>333</v>
      </c>
      <c r="C337" s="18" t="n">
        <f aca="false">RM_TERM-B337+1</f>
        <v>28</v>
      </c>
      <c r="D337" s="19" t="n">
        <f aca="false">K336</f>
        <v>0.524673642879109</v>
      </c>
      <c r="E337" s="19" t="n">
        <f aca="false">D337*(1-(1-RM_CDR)^(1/12))</f>
        <v>0.000439244894745711</v>
      </c>
      <c r="F337" s="19" t="n">
        <f aca="false">D337-E337</f>
        <v>0.524234397984363</v>
      </c>
      <c r="G337" s="19" t="n">
        <f aca="false">IF(F337&gt;0,F337*(RM_WAC/12)/(1-(1+RM_WAC/12)^(-C337)),0)</f>
        <v>0.0204430658795803</v>
      </c>
      <c r="H337" s="19" t="n">
        <f aca="false">F337*RM_WAC/12</f>
        <v>0.00323277878757024</v>
      </c>
      <c r="I337" s="19" t="n">
        <f aca="false">G337-H337+IF(C337&lt;=1,(F337-(G337-H337)-J337),0)</f>
        <v>0.0172102870920101</v>
      </c>
      <c r="J337" s="19" t="n">
        <f aca="false">(F337-(G337-H337))*(1-(1-RM_CPR)^(1/12))</f>
        <v>0.00682046147346388</v>
      </c>
      <c r="K337" s="19" t="n">
        <f aca="false">IF(C337&lt;=1,0,(F337-(G337-H337)-J337))</f>
        <v>0.500203649418889</v>
      </c>
      <c r="L337" s="19" t="n">
        <f aca="false">E337*(1-RM_SEV)</f>
        <v>0.000307471426321998</v>
      </c>
      <c r="M337" s="19" t="n">
        <f aca="false">E337-L337</f>
        <v>0.000131773468423713</v>
      </c>
      <c r="N337" s="19" t="n">
        <f aca="false">H337-D337*(RM_SERV+RM_TR)/12</f>
        <v>0.00311909949827976</v>
      </c>
      <c r="O337" s="19" t="n">
        <f aca="false">T337*RM_A1_CP/12+U337*RM_A2_CP/12+V337*RM_A3_CP/12+W337*RM_M1_CP/12+X337*RM_B1_CP/12+Y337*RM_B2_CP/12+Z337*RM_B3_CP/12</f>
        <v>0</v>
      </c>
      <c r="P337" s="19" t="n">
        <f aca="false">MAX(0,N337-O337)</f>
        <v>0.00311909949827976</v>
      </c>
      <c r="Q337" s="19" t="n">
        <f aca="false">MIN(P337,M337)</f>
        <v>0.000131773468423713</v>
      </c>
      <c r="R337" s="19" t="n">
        <f aca="false">P337-Q337</f>
        <v>0.00298732602985605</v>
      </c>
      <c r="S337" s="19" t="n">
        <f aca="false">I337+J337+L337+Q337</f>
        <v>0.0244699934602197</v>
      </c>
      <c r="T337" s="19" t="n">
        <f aca="false">AW336</f>
        <v>0</v>
      </c>
      <c r="U337" s="19" t="n">
        <f aca="false">AX336</f>
        <v>0</v>
      </c>
      <c r="V337" s="19" t="n">
        <f aca="false">AY336</f>
        <v>0</v>
      </c>
      <c r="W337" s="19" t="n">
        <f aca="false">AZ336</f>
        <v>0</v>
      </c>
      <c r="X337" s="19" t="n">
        <f aca="false">BA336</f>
        <v>0</v>
      </c>
      <c r="Y337" s="19" t="n">
        <f aca="false">BB336</f>
        <v>0</v>
      </c>
      <c r="Z337" s="19" t="n">
        <f aca="false">BC336</f>
        <v>0.524673642879255</v>
      </c>
      <c r="AA337" s="19" t="n">
        <f aca="false">MIN(T337,MAX(0,S337-(0)))</f>
        <v>0</v>
      </c>
      <c r="AB337" s="19" t="n">
        <f aca="false">MIN(U337,MAX(0,S337-(T337)))</f>
        <v>0</v>
      </c>
      <c r="AC337" s="19" t="n">
        <f aca="false">MIN(V337,MAX(0,S337-(T337+U337)))</f>
        <v>0</v>
      </c>
      <c r="AD337" s="19" t="n">
        <f aca="false">MIN(W337,MAX(0,S337-(T337+U337+V337)))</f>
        <v>0</v>
      </c>
      <c r="AE337" s="19" t="n">
        <f aca="false">MIN(X337,MAX(0,S337-(T337+U337+V337+W337)))</f>
        <v>0</v>
      </c>
      <c r="AF337" s="19" t="n">
        <f aca="false">MIN(Y337,MAX(0,S337-(T337+U337+V337+W337+X337)))</f>
        <v>0</v>
      </c>
      <c r="AG337" s="19" t="n">
        <f aca="false">MIN(Z337,MAX(0,S337-(T337+U337+V337+W337+X337+Y337)))</f>
        <v>0.0244699934602197</v>
      </c>
      <c r="AH337" s="19" t="n">
        <f aca="false">T337-AA337</f>
        <v>0</v>
      </c>
      <c r="AI337" s="19" t="n">
        <f aca="false">U337-AB337</f>
        <v>0</v>
      </c>
      <c r="AJ337" s="19" t="n">
        <f aca="false">V337-AC337</f>
        <v>0</v>
      </c>
      <c r="AK337" s="19" t="n">
        <f aca="false">W337-AD337</f>
        <v>0</v>
      </c>
      <c r="AL337" s="19" t="n">
        <f aca="false">X337-AE337</f>
        <v>0</v>
      </c>
      <c r="AM337" s="19" t="n">
        <f aca="false">Y337-AF337</f>
        <v>0</v>
      </c>
      <c r="AN337" s="19" t="n">
        <f aca="false">Z337-AG337</f>
        <v>0.500203649419035</v>
      </c>
      <c r="AO337" s="19" t="n">
        <f aca="false">M337-Q337</f>
        <v>0</v>
      </c>
      <c r="AP337" s="19" t="n">
        <f aca="false">MIN(AH337,MAX(0,AO337-(AI337+AJ337+AK337+AL337+AM337+AN337)))</f>
        <v>0</v>
      </c>
      <c r="AQ337" s="19" t="n">
        <f aca="false">MIN(AI337,MAX(0,AO337-(AJ337+AK337+AL337+AM337+AN337)))</f>
        <v>0</v>
      </c>
      <c r="AR337" s="19" t="n">
        <f aca="false">MIN(AJ337,MAX(0,AO337-(AK337+AL337+AM337+AN337)))</f>
        <v>0</v>
      </c>
      <c r="AS337" s="19" t="n">
        <f aca="false">MIN(AK337,MAX(0,AO337-(AL337+AM337+AN337)))</f>
        <v>0</v>
      </c>
      <c r="AT337" s="19" t="n">
        <f aca="false">MIN(AL337,MAX(0,AO337-(AM337+AN337)))</f>
        <v>0</v>
      </c>
      <c r="AU337" s="19" t="n">
        <f aca="false">MIN(AM337,MAX(0,AO337-(AN337)))</f>
        <v>0</v>
      </c>
      <c r="AV337" s="19" t="n">
        <f aca="false">MIN(AN337,MAX(0,AO337-(0)))</f>
        <v>0</v>
      </c>
      <c r="AW337" s="19" t="n">
        <f aca="false">AH337-AP337</f>
        <v>0</v>
      </c>
      <c r="AX337" s="19" t="n">
        <f aca="false">AI337-AQ337</f>
        <v>0</v>
      </c>
      <c r="AY337" s="19" t="n">
        <f aca="false">AJ337-AR337</f>
        <v>0</v>
      </c>
      <c r="AZ337" s="19" t="n">
        <f aca="false">AK337-AS337</f>
        <v>0</v>
      </c>
      <c r="BA337" s="19" t="n">
        <f aca="false">AL337-AT337</f>
        <v>0</v>
      </c>
      <c r="BB337" s="19" t="n">
        <f aca="false">AM337-AU337</f>
        <v>0</v>
      </c>
      <c r="BC337" s="19" t="n">
        <f aca="false">AN337-AV337</f>
        <v>0.500203649419035</v>
      </c>
    </row>
    <row r="338" customFormat="false" ht="15" hidden="false" customHeight="false" outlineLevel="0" collapsed="false">
      <c r="B338" s="18" t="n">
        <v>334</v>
      </c>
      <c r="C338" s="18" t="n">
        <f aca="false">RM_TERM-B338+1</f>
        <v>27</v>
      </c>
      <c r="D338" s="19" t="n">
        <f aca="false">K337</f>
        <v>0.500203649418889</v>
      </c>
      <c r="E338" s="19" t="n">
        <f aca="false">D338*(1-(1-RM_CDR)^(1/12))</f>
        <v>0.000418759170242986</v>
      </c>
      <c r="F338" s="19" t="n">
        <f aca="false">D338-E338</f>
        <v>0.499784890248646</v>
      </c>
      <c r="G338" s="19" t="n">
        <f aca="false">IF(F338&gt;0,F338*(RM_WAC/12)/(1-(1+RM_WAC/12)^(-C338)),0)</f>
        <v>0.0201511825916719</v>
      </c>
      <c r="H338" s="19" t="n">
        <f aca="false">F338*RM_WAC/12</f>
        <v>0.00308200682319998</v>
      </c>
      <c r="I338" s="19" t="n">
        <f aca="false">G338-H338+IF(C338&lt;=1,(F338-(G338-H338)-J338),0)</f>
        <v>0.0170691757684719</v>
      </c>
      <c r="J338" s="19" t="n">
        <f aca="false">(F338-(G338-H338))*(1-(1-RM_CPR)^(1/12))</f>
        <v>0.00649346621298375</v>
      </c>
      <c r="K338" s="19" t="n">
        <f aca="false">IF(C338&lt;=1,0,(F338-(G338-H338)-J338))</f>
        <v>0.47622224826719</v>
      </c>
      <c r="L338" s="19" t="n">
        <f aca="false">E338*(1-RM_SEV)</f>
        <v>0.00029313141917009</v>
      </c>
      <c r="M338" s="19" t="n">
        <f aca="false">E338-L338</f>
        <v>0.000125627751072896</v>
      </c>
      <c r="N338" s="19" t="n">
        <f aca="false">H338-D338*(RM_SERV+RM_TR)/12</f>
        <v>0.00297362936582589</v>
      </c>
      <c r="O338" s="19" t="n">
        <f aca="false">T338*RM_A1_CP/12+U338*RM_A2_CP/12+V338*RM_A3_CP/12+W338*RM_M1_CP/12+X338*RM_B1_CP/12+Y338*RM_B2_CP/12+Z338*RM_B3_CP/12</f>
        <v>0</v>
      </c>
      <c r="P338" s="19" t="n">
        <f aca="false">MAX(0,N338-O338)</f>
        <v>0.00297362936582589</v>
      </c>
      <c r="Q338" s="19" t="n">
        <f aca="false">MIN(P338,M338)</f>
        <v>0.000125627751072896</v>
      </c>
      <c r="R338" s="19" t="n">
        <f aca="false">P338-Q338</f>
        <v>0.00284800161475299</v>
      </c>
      <c r="S338" s="19" t="n">
        <f aca="false">I338+J338+L338+Q338</f>
        <v>0.0239814011516986</v>
      </c>
      <c r="T338" s="19" t="n">
        <f aca="false">AW337</f>
        <v>0</v>
      </c>
      <c r="U338" s="19" t="n">
        <f aca="false">AX337</f>
        <v>0</v>
      </c>
      <c r="V338" s="19" t="n">
        <f aca="false">AY337</f>
        <v>0</v>
      </c>
      <c r="W338" s="19" t="n">
        <f aca="false">AZ337</f>
        <v>0</v>
      </c>
      <c r="X338" s="19" t="n">
        <f aca="false">BA337</f>
        <v>0</v>
      </c>
      <c r="Y338" s="19" t="n">
        <f aca="false">BB337</f>
        <v>0</v>
      </c>
      <c r="Z338" s="19" t="n">
        <f aca="false">BC337</f>
        <v>0.500203649419035</v>
      </c>
      <c r="AA338" s="19" t="n">
        <f aca="false">MIN(T338,MAX(0,S338-(0)))</f>
        <v>0</v>
      </c>
      <c r="AB338" s="19" t="n">
        <f aca="false">MIN(U338,MAX(0,S338-(T338)))</f>
        <v>0</v>
      </c>
      <c r="AC338" s="19" t="n">
        <f aca="false">MIN(V338,MAX(0,S338-(T338+U338)))</f>
        <v>0</v>
      </c>
      <c r="AD338" s="19" t="n">
        <f aca="false">MIN(W338,MAX(0,S338-(T338+U338+V338)))</f>
        <v>0</v>
      </c>
      <c r="AE338" s="19" t="n">
        <f aca="false">MIN(X338,MAX(0,S338-(T338+U338+V338+W338)))</f>
        <v>0</v>
      </c>
      <c r="AF338" s="19" t="n">
        <f aca="false">MIN(Y338,MAX(0,S338-(T338+U338+V338+W338+X338)))</f>
        <v>0</v>
      </c>
      <c r="AG338" s="19" t="n">
        <f aca="false">MIN(Z338,MAX(0,S338-(T338+U338+V338+W338+X338+Y338)))</f>
        <v>0.0239814011516986</v>
      </c>
      <c r="AH338" s="19" t="n">
        <f aca="false">T338-AA338</f>
        <v>0</v>
      </c>
      <c r="AI338" s="19" t="n">
        <f aca="false">U338-AB338</f>
        <v>0</v>
      </c>
      <c r="AJ338" s="19" t="n">
        <f aca="false">V338-AC338</f>
        <v>0</v>
      </c>
      <c r="AK338" s="19" t="n">
        <f aca="false">W338-AD338</f>
        <v>0</v>
      </c>
      <c r="AL338" s="19" t="n">
        <f aca="false">X338-AE338</f>
        <v>0</v>
      </c>
      <c r="AM338" s="19" t="n">
        <f aca="false">Y338-AF338</f>
        <v>0</v>
      </c>
      <c r="AN338" s="19" t="n">
        <f aca="false">Z338-AG338</f>
        <v>0.476222248267337</v>
      </c>
      <c r="AO338" s="19" t="n">
        <f aca="false">M338-Q338</f>
        <v>0</v>
      </c>
      <c r="AP338" s="19" t="n">
        <f aca="false">MIN(AH338,MAX(0,AO338-(AI338+AJ338+AK338+AL338+AM338+AN338)))</f>
        <v>0</v>
      </c>
      <c r="AQ338" s="19" t="n">
        <f aca="false">MIN(AI338,MAX(0,AO338-(AJ338+AK338+AL338+AM338+AN338)))</f>
        <v>0</v>
      </c>
      <c r="AR338" s="19" t="n">
        <f aca="false">MIN(AJ338,MAX(0,AO338-(AK338+AL338+AM338+AN338)))</f>
        <v>0</v>
      </c>
      <c r="AS338" s="19" t="n">
        <f aca="false">MIN(AK338,MAX(0,AO338-(AL338+AM338+AN338)))</f>
        <v>0</v>
      </c>
      <c r="AT338" s="19" t="n">
        <f aca="false">MIN(AL338,MAX(0,AO338-(AM338+AN338)))</f>
        <v>0</v>
      </c>
      <c r="AU338" s="19" t="n">
        <f aca="false">MIN(AM338,MAX(0,AO338-(AN338)))</f>
        <v>0</v>
      </c>
      <c r="AV338" s="19" t="n">
        <f aca="false">MIN(AN338,MAX(0,AO338-(0)))</f>
        <v>0</v>
      </c>
      <c r="AW338" s="19" t="n">
        <f aca="false">AH338-AP338</f>
        <v>0</v>
      </c>
      <c r="AX338" s="19" t="n">
        <f aca="false">AI338-AQ338</f>
        <v>0</v>
      </c>
      <c r="AY338" s="19" t="n">
        <f aca="false">AJ338-AR338</f>
        <v>0</v>
      </c>
      <c r="AZ338" s="19" t="n">
        <f aca="false">AK338-AS338</f>
        <v>0</v>
      </c>
      <c r="BA338" s="19" t="n">
        <f aca="false">AL338-AT338</f>
        <v>0</v>
      </c>
      <c r="BB338" s="19" t="n">
        <f aca="false">AM338-AU338</f>
        <v>0</v>
      </c>
      <c r="BC338" s="19" t="n">
        <f aca="false">AN338-AV338</f>
        <v>0.476222248267337</v>
      </c>
    </row>
    <row r="339" customFormat="false" ht="15" hidden="false" customHeight="false" outlineLevel="0" collapsed="false">
      <c r="B339" s="18" t="n">
        <v>335</v>
      </c>
      <c r="C339" s="18" t="n">
        <f aca="false">RM_TERM-B339+1</f>
        <v>26</v>
      </c>
      <c r="D339" s="19" t="n">
        <f aca="false">K338</f>
        <v>0.47622224826719</v>
      </c>
      <c r="E339" s="19" t="n">
        <f aca="false">D339*(1-(1-RM_CDR)^(1/12))</f>
        <v>0.000398682484158796</v>
      </c>
      <c r="F339" s="19" t="n">
        <f aca="false">D339-E339</f>
        <v>0.475823565783032</v>
      </c>
      <c r="G339" s="19" t="n">
        <f aca="false">IF(F339&gt;0,F339*(RM_WAC/12)/(1-(1+RM_WAC/12)^(-C339)),0)</f>
        <v>0.0198634667732742</v>
      </c>
      <c r="H339" s="19" t="n">
        <f aca="false">F339*RM_WAC/12</f>
        <v>0.00293424532232869</v>
      </c>
      <c r="I339" s="19" t="n">
        <f aca="false">G339-H339+IF(C339&lt;=1,(F339-(G339-H339)-J339),0)</f>
        <v>0.0169292214509455</v>
      </c>
      <c r="J339" s="19" t="n">
        <f aca="false">(F339-(G339-H339))*(1-(1-RM_CPR)^(1/12))</f>
        <v>0.00617302240400155</v>
      </c>
      <c r="K339" s="19" t="n">
        <f aca="false">IF(C339&lt;=1,0,(F339-(G339-H339)-J339))</f>
        <v>0.452721321928085</v>
      </c>
      <c r="L339" s="19" t="n">
        <f aca="false">E339*(1-RM_SEV)</f>
        <v>0.000279077738911157</v>
      </c>
      <c r="M339" s="19" t="n">
        <f aca="false">E339-L339</f>
        <v>0.000119604745247639</v>
      </c>
      <c r="N339" s="19" t="n">
        <f aca="false">H339-D339*(RM_SERV+RM_TR)/12</f>
        <v>0.00283106383520414</v>
      </c>
      <c r="O339" s="19" t="n">
        <f aca="false">T339*RM_A1_CP/12+U339*RM_A2_CP/12+V339*RM_A3_CP/12+W339*RM_M1_CP/12+X339*RM_B1_CP/12+Y339*RM_B2_CP/12+Z339*RM_B3_CP/12</f>
        <v>0</v>
      </c>
      <c r="P339" s="19" t="n">
        <f aca="false">MAX(0,N339-O339)</f>
        <v>0.00283106383520414</v>
      </c>
      <c r="Q339" s="19" t="n">
        <f aca="false">MIN(P339,M339)</f>
        <v>0.000119604745247639</v>
      </c>
      <c r="R339" s="19" t="n">
        <f aca="false">P339-Q339</f>
        <v>0.0027114590899565</v>
      </c>
      <c r="S339" s="19" t="n">
        <f aca="false">I339+J339+L339+Q339</f>
        <v>0.0235009263391059</v>
      </c>
      <c r="T339" s="19" t="n">
        <f aca="false">AW338</f>
        <v>0</v>
      </c>
      <c r="U339" s="19" t="n">
        <f aca="false">AX338</f>
        <v>0</v>
      </c>
      <c r="V339" s="19" t="n">
        <f aca="false">AY338</f>
        <v>0</v>
      </c>
      <c r="W339" s="19" t="n">
        <f aca="false">AZ338</f>
        <v>0</v>
      </c>
      <c r="X339" s="19" t="n">
        <f aca="false">BA338</f>
        <v>0</v>
      </c>
      <c r="Y339" s="19" t="n">
        <f aca="false">BB338</f>
        <v>0</v>
      </c>
      <c r="Z339" s="19" t="n">
        <f aca="false">BC338</f>
        <v>0.476222248267337</v>
      </c>
      <c r="AA339" s="19" t="n">
        <f aca="false">MIN(T339,MAX(0,S339-(0)))</f>
        <v>0</v>
      </c>
      <c r="AB339" s="19" t="n">
        <f aca="false">MIN(U339,MAX(0,S339-(T339)))</f>
        <v>0</v>
      </c>
      <c r="AC339" s="19" t="n">
        <f aca="false">MIN(V339,MAX(0,S339-(T339+U339)))</f>
        <v>0</v>
      </c>
      <c r="AD339" s="19" t="n">
        <f aca="false">MIN(W339,MAX(0,S339-(T339+U339+V339)))</f>
        <v>0</v>
      </c>
      <c r="AE339" s="19" t="n">
        <f aca="false">MIN(X339,MAX(0,S339-(T339+U339+V339+W339)))</f>
        <v>0</v>
      </c>
      <c r="AF339" s="19" t="n">
        <f aca="false">MIN(Y339,MAX(0,S339-(T339+U339+V339+W339+X339)))</f>
        <v>0</v>
      </c>
      <c r="AG339" s="19" t="n">
        <f aca="false">MIN(Z339,MAX(0,S339-(T339+U339+V339+W339+X339+Y339)))</f>
        <v>0.0235009263391059</v>
      </c>
      <c r="AH339" s="19" t="n">
        <f aca="false">T339-AA339</f>
        <v>0</v>
      </c>
      <c r="AI339" s="19" t="n">
        <f aca="false">U339-AB339</f>
        <v>0</v>
      </c>
      <c r="AJ339" s="19" t="n">
        <f aca="false">V339-AC339</f>
        <v>0</v>
      </c>
      <c r="AK339" s="19" t="n">
        <f aca="false">W339-AD339</f>
        <v>0</v>
      </c>
      <c r="AL339" s="19" t="n">
        <f aca="false">X339-AE339</f>
        <v>0</v>
      </c>
      <c r="AM339" s="19" t="n">
        <f aca="false">Y339-AF339</f>
        <v>0</v>
      </c>
      <c r="AN339" s="19" t="n">
        <f aca="false">Z339-AG339</f>
        <v>0.452721321928231</v>
      </c>
      <c r="AO339" s="19" t="n">
        <f aca="false">M339-Q339</f>
        <v>0</v>
      </c>
      <c r="AP339" s="19" t="n">
        <f aca="false">MIN(AH339,MAX(0,AO339-(AI339+AJ339+AK339+AL339+AM339+AN339)))</f>
        <v>0</v>
      </c>
      <c r="AQ339" s="19" t="n">
        <f aca="false">MIN(AI339,MAX(0,AO339-(AJ339+AK339+AL339+AM339+AN339)))</f>
        <v>0</v>
      </c>
      <c r="AR339" s="19" t="n">
        <f aca="false">MIN(AJ339,MAX(0,AO339-(AK339+AL339+AM339+AN339)))</f>
        <v>0</v>
      </c>
      <c r="AS339" s="19" t="n">
        <f aca="false">MIN(AK339,MAX(0,AO339-(AL339+AM339+AN339)))</f>
        <v>0</v>
      </c>
      <c r="AT339" s="19" t="n">
        <f aca="false">MIN(AL339,MAX(0,AO339-(AM339+AN339)))</f>
        <v>0</v>
      </c>
      <c r="AU339" s="19" t="n">
        <f aca="false">MIN(AM339,MAX(0,AO339-(AN339)))</f>
        <v>0</v>
      </c>
      <c r="AV339" s="19" t="n">
        <f aca="false">MIN(AN339,MAX(0,AO339-(0)))</f>
        <v>0</v>
      </c>
      <c r="AW339" s="19" t="n">
        <f aca="false">AH339-AP339</f>
        <v>0</v>
      </c>
      <c r="AX339" s="19" t="n">
        <f aca="false">AI339-AQ339</f>
        <v>0</v>
      </c>
      <c r="AY339" s="19" t="n">
        <f aca="false">AJ339-AR339</f>
        <v>0</v>
      </c>
      <c r="AZ339" s="19" t="n">
        <f aca="false">AK339-AS339</f>
        <v>0</v>
      </c>
      <c r="BA339" s="19" t="n">
        <f aca="false">AL339-AT339</f>
        <v>0</v>
      </c>
      <c r="BB339" s="19" t="n">
        <f aca="false">AM339-AU339</f>
        <v>0</v>
      </c>
      <c r="BC339" s="19" t="n">
        <f aca="false">AN339-AV339</f>
        <v>0.452721321928231</v>
      </c>
    </row>
    <row r="340" customFormat="false" ht="15" hidden="false" customHeight="false" outlineLevel="0" collapsed="false">
      <c r="B340" s="18" t="n">
        <v>336</v>
      </c>
      <c r="C340" s="18" t="n">
        <f aca="false">RM_TERM-B340+1</f>
        <v>25</v>
      </c>
      <c r="D340" s="19" t="n">
        <f aca="false">K339</f>
        <v>0.452721321928085</v>
      </c>
      <c r="E340" s="19" t="n">
        <f aca="false">D340*(1-(1-RM_CDR)^(1/12))</f>
        <v>0.000379008040709336</v>
      </c>
      <c r="F340" s="19" t="n">
        <f aca="false">D340-E340</f>
        <v>0.452342313887375</v>
      </c>
      <c r="G340" s="19" t="n">
        <f aca="false">IF(F340&gt;0,F340*(RM_WAC/12)/(1-(1+RM_WAC/12)^(-C340)),0)</f>
        <v>0.0195798589218298</v>
      </c>
      <c r="H340" s="19" t="n">
        <f aca="false">F340*RM_WAC/12</f>
        <v>0.00278944426897215</v>
      </c>
      <c r="I340" s="19" t="n">
        <f aca="false">G340-H340+IF(C340&lt;=1,(F340-(G340-H340)-J340),0)</f>
        <v>0.0167904146528577</v>
      </c>
      <c r="J340" s="19" t="n">
        <f aca="false">(F340-(G340-H340))*(1-(1-RM_CPR)^(1/12))</f>
        <v>0.0058590210694216</v>
      </c>
      <c r="K340" s="19" t="n">
        <f aca="false">IF(C340&lt;=1,0,(F340-(G340-H340)-J340))</f>
        <v>0.429692878165096</v>
      </c>
      <c r="L340" s="19" t="n">
        <f aca="false">E340*(1-RM_SEV)</f>
        <v>0.000265305628496535</v>
      </c>
      <c r="M340" s="19" t="n">
        <f aca="false">E340-L340</f>
        <v>0.000113702412212801</v>
      </c>
      <c r="N340" s="19" t="n">
        <f aca="false">H340-D340*(RM_SERV+RM_TR)/12</f>
        <v>0.00269135464922106</v>
      </c>
      <c r="O340" s="19" t="n">
        <f aca="false">T340*RM_A1_CP/12+U340*RM_A2_CP/12+V340*RM_A3_CP/12+W340*RM_M1_CP/12+X340*RM_B1_CP/12+Y340*RM_B2_CP/12+Z340*RM_B3_CP/12</f>
        <v>0</v>
      </c>
      <c r="P340" s="19" t="n">
        <f aca="false">MAX(0,N340-O340)</f>
        <v>0.00269135464922106</v>
      </c>
      <c r="Q340" s="19" t="n">
        <f aca="false">MIN(P340,M340)</f>
        <v>0.000113702412212801</v>
      </c>
      <c r="R340" s="19" t="n">
        <f aca="false">P340-Q340</f>
        <v>0.00257765223700826</v>
      </c>
      <c r="S340" s="19" t="n">
        <f aca="false">I340+J340+L340+Q340</f>
        <v>0.0230284437629886</v>
      </c>
      <c r="T340" s="19" t="n">
        <f aca="false">AW339</f>
        <v>0</v>
      </c>
      <c r="U340" s="19" t="n">
        <f aca="false">AX339</f>
        <v>0</v>
      </c>
      <c r="V340" s="19" t="n">
        <f aca="false">AY339</f>
        <v>0</v>
      </c>
      <c r="W340" s="19" t="n">
        <f aca="false">AZ339</f>
        <v>0</v>
      </c>
      <c r="X340" s="19" t="n">
        <f aca="false">BA339</f>
        <v>0</v>
      </c>
      <c r="Y340" s="19" t="n">
        <f aca="false">BB339</f>
        <v>0</v>
      </c>
      <c r="Z340" s="19" t="n">
        <f aca="false">BC339</f>
        <v>0.452721321928231</v>
      </c>
      <c r="AA340" s="19" t="n">
        <f aca="false">MIN(T340,MAX(0,S340-(0)))</f>
        <v>0</v>
      </c>
      <c r="AB340" s="19" t="n">
        <f aca="false">MIN(U340,MAX(0,S340-(T340)))</f>
        <v>0</v>
      </c>
      <c r="AC340" s="19" t="n">
        <f aca="false">MIN(V340,MAX(0,S340-(T340+U340)))</f>
        <v>0</v>
      </c>
      <c r="AD340" s="19" t="n">
        <f aca="false">MIN(W340,MAX(0,S340-(T340+U340+V340)))</f>
        <v>0</v>
      </c>
      <c r="AE340" s="19" t="n">
        <f aca="false">MIN(X340,MAX(0,S340-(T340+U340+V340+W340)))</f>
        <v>0</v>
      </c>
      <c r="AF340" s="19" t="n">
        <f aca="false">MIN(Y340,MAX(0,S340-(T340+U340+V340+W340+X340)))</f>
        <v>0</v>
      </c>
      <c r="AG340" s="19" t="n">
        <f aca="false">MIN(Z340,MAX(0,S340-(T340+U340+V340+W340+X340+Y340)))</f>
        <v>0.0230284437629886</v>
      </c>
      <c r="AH340" s="19" t="n">
        <f aca="false">T340-AA340</f>
        <v>0</v>
      </c>
      <c r="AI340" s="19" t="n">
        <f aca="false">U340-AB340</f>
        <v>0</v>
      </c>
      <c r="AJ340" s="19" t="n">
        <f aca="false">V340-AC340</f>
        <v>0</v>
      </c>
      <c r="AK340" s="19" t="n">
        <f aca="false">W340-AD340</f>
        <v>0</v>
      </c>
      <c r="AL340" s="19" t="n">
        <f aca="false">X340-AE340</f>
        <v>0</v>
      </c>
      <c r="AM340" s="19" t="n">
        <f aca="false">Y340-AF340</f>
        <v>0</v>
      </c>
      <c r="AN340" s="19" t="n">
        <f aca="false">Z340-AG340</f>
        <v>0.429692878165242</v>
      </c>
      <c r="AO340" s="19" t="n">
        <f aca="false">M340-Q340</f>
        <v>0</v>
      </c>
      <c r="AP340" s="19" t="n">
        <f aca="false">MIN(AH340,MAX(0,AO340-(AI340+AJ340+AK340+AL340+AM340+AN340)))</f>
        <v>0</v>
      </c>
      <c r="AQ340" s="19" t="n">
        <f aca="false">MIN(AI340,MAX(0,AO340-(AJ340+AK340+AL340+AM340+AN340)))</f>
        <v>0</v>
      </c>
      <c r="AR340" s="19" t="n">
        <f aca="false">MIN(AJ340,MAX(0,AO340-(AK340+AL340+AM340+AN340)))</f>
        <v>0</v>
      </c>
      <c r="AS340" s="19" t="n">
        <f aca="false">MIN(AK340,MAX(0,AO340-(AL340+AM340+AN340)))</f>
        <v>0</v>
      </c>
      <c r="AT340" s="19" t="n">
        <f aca="false">MIN(AL340,MAX(0,AO340-(AM340+AN340)))</f>
        <v>0</v>
      </c>
      <c r="AU340" s="19" t="n">
        <f aca="false">MIN(AM340,MAX(0,AO340-(AN340)))</f>
        <v>0</v>
      </c>
      <c r="AV340" s="19" t="n">
        <f aca="false">MIN(AN340,MAX(0,AO340-(0)))</f>
        <v>0</v>
      </c>
      <c r="AW340" s="19" t="n">
        <f aca="false">AH340-AP340</f>
        <v>0</v>
      </c>
      <c r="AX340" s="19" t="n">
        <f aca="false">AI340-AQ340</f>
        <v>0</v>
      </c>
      <c r="AY340" s="19" t="n">
        <f aca="false">AJ340-AR340</f>
        <v>0</v>
      </c>
      <c r="AZ340" s="19" t="n">
        <f aca="false">AK340-AS340</f>
        <v>0</v>
      </c>
      <c r="BA340" s="19" t="n">
        <f aca="false">AL340-AT340</f>
        <v>0</v>
      </c>
      <c r="BB340" s="19" t="n">
        <f aca="false">AM340-AU340</f>
        <v>0</v>
      </c>
      <c r="BC340" s="19" t="n">
        <f aca="false">AN340-AV340</f>
        <v>0.429692878165242</v>
      </c>
    </row>
    <row r="341" customFormat="false" ht="15" hidden="false" customHeight="false" outlineLevel="0" collapsed="false">
      <c r="B341" s="18" t="n">
        <v>337</v>
      </c>
      <c r="C341" s="18" t="n">
        <f aca="false">RM_TERM-B341+1</f>
        <v>24</v>
      </c>
      <c r="D341" s="19" t="n">
        <f aca="false">K340</f>
        <v>0.429692878165096</v>
      </c>
      <c r="E341" s="19" t="n">
        <f aca="false">D341*(1-(1-RM_CDR)^(1/12))</f>
        <v>0.00035972914897518</v>
      </c>
      <c r="F341" s="19" t="n">
        <f aca="false">D341-E341</f>
        <v>0.429333149016121</v>
      </c>
      <c r="G341" s="19" t="n">
        <f aca="false">IF(F341&gt;0,F341*(RM_WAC/12)/(1-(1+RM_WAC/12)^(-C341)),0)</f>
        <v>0.0193003003843506</v>
      </c>
      <c r="H341" s="19" t="n">
        <f aca="false">F341*RM_WAC/12</f>
        <v>0.00264755441893274</v>
      </c>
      <c r="I341" s="19" t="n">
        <f aca="false">G341-H341+IF(C341&lt;=1,(F341-(G341-H341)-J341),0)</f>
        <v>0.0166527459654178</v>
      </c>
      <c r="J341" s="19" t="n">
        <f aca="false">(F341-(G341-H341))*(1-(1-RM_CPR)^(1/12))</f>
        <v>0.00555135491467476</v>
      </c>
      <c r="K341" s="19" t="n">
        <f aca="false">IF(C341&lt;=1,0,(F341-(G341-H341)-J341))</f>
        <v>0.407129048136028</v>
      </c>
      <c r="L341" s="19" t="n">
        <f aca="false">E341*(1-RM_SEV)</f>
        <v>0.000251810404282626</v>
      </c>
      <c r="M341" s="19" t="n">
        <f aca="false">E341-L341</f>
        <v>0.000107918744692554</v>
      </c>
      <c r="N341" s="19" t="n">
        <f aca="false">H341-D341*(RM_SERV+RM_TR)/12</f>
        <v>0.00255445429533031</v>
      </c>
      <c r="O341" s="19" t="n">
        <f aca="false">T341*RM_A1_CP/12+U341*RM_A2_CP/12+V341*RM_A3_CP/12+W341*RM_M1_CP/12+X341*RM_B1_CP/12+Y341*RM_B2_CP/12+Z341*RM_B3_CP/12</f>
        <v>0</v>
      </c>
      <c r="P341" s="19" t="n">
        <f aca="false">MAX(0,N341-O341)</f>
        <v>0.00255445429533031</v>
      </c>
      <c r="Q341" s="19" t="n">
        <f aca="false">MIN(P341,M341)</f>
        <v>0.000107918744692554</v>
      </c>
      <c r="R341" s="19" t="n">
        <f aca="false">P341-Q341</f>
        <v>0.00244653555063775</v>
      </c>
      <c r="S341" s="19" t="n">
        <f aca="false">I341+J341+L341+Q341</f>
        <v>0.0225638300290678</v>
      </c>
      <c r="T341" s="19" t="n">
        <f aca="false">AW340</f>
        <v>0</v>
      </c>
      <c r="U341" s="19" t="n">
        <f aca="false">AX340</f>
        <v>0</v>
      </c>
      <c r="V341" s="19" t="n">
        <f aca="false">AY340</f>
        <v>0</v>
      </c>
      <c r="W341" s="19" t="n">
        <f aca="false">AZ340</f>
        <v>0</v>
      </c>
      <c r="X341" s="19" t="n">
        <f aca="false">BA340</f>
        <v>0</v>
      </c>
      <c r="Y341" s="19" t="n">
        <f aca="false">BB340</f>
        <v>0</v>
      </c>
      <c r="Z341" s="19" t="n">
        <f aca="false">BC340</f>
        <v>0.429692878165242</v>
      </c>
      <c r="AA341" s="19" t="n">
        <f aca="false">MIN(T341,MAX(0,S341-(0)))</f>
        <v>0</v>
      </c>
      <c r="AB341" s="19" t="n">
        <f aca="false">MIN(U341,MAX(0,S341-(T341)))</f>
        <v>0</v>
      </c>
      <c r="AC341" s="19" t="n">
        <f aca="false">MIN(V341,MAX(0,S341-(T341+U341)))</f>
        <v>0</v>
      </c>
      <c r="AD341" s="19" t="n">
        <f aca="false">MIN(W341,MAX(0,S341-(T341+U341+V341)))</f>
        <v>0</v>
      </c>
      <c r="AE341" s="19" t="n">
        <f aca="false">MIN(X341,MAX(0,S341-(T341+U341+V341+W341)))</f>
        <v>0</v>
      </c>
      <c r="AF341" s="19" t="n">
        <f aca="false">MIN(Y341,MAX(0,S341-(T341+U341+V341+W341+X341)))</f>
        <v>0</v>
      </c>
      <c r="AG341" s="19" t="n">
        <f aca="false">MIN(Z341,MAX(0,S341-(T341+U341+V341+W341+X341+Y341)))</f>
        <v>0.0225638300290678</v>
      </c>
      <c r="AH341" s="19" t="n">
        <f aca="false">T341-AA341</f>
        <v>0</v>
      </c>
      <c r="AI341" s="19" t="n">
        <f aca="false">U341-AB341</f>
        <v>0</v>
      </c>
      <c r="AJ341" s="19" t="n">
        <f aca="false">V341-AC341</f>
        <v>0</v>
      </c>
      <c r="AK341" s="19" t="n">
        <f aca="false">W341-AD341</f>
        <v>0</v>
      </c>
      <c r="AL341" s="19" t="n">
        <f aca="false">X341-AE341</f>
        <v>0</v>
      </c>
      <c r="AM341" s="19" t="n">
        <f aca="false">Y341-AF341</f>
        <v>0</v>
      </c>
      <c r="AN341" s="19" t="n">
        <f aca="false">Z341-AG341</f>
        <v>0.407129048136175</v>
      </c>
      <c r="AO341" s="19" t="n">
        <f aca="false">M341-Q341</f>
        <v>0</v>
      </c>
      <c r="AP341" s="19" t="n">
        <f aca="false">MIN(AH341,MAX(0,AO341-(AI341+AJ341+AK341+AL341+AM341+AN341)))</f>
        <v>0</v>
      </c>
      <c r="AQ341" s="19" t="n">
        <f aca="false">MIN(AI341,MAX(0,AO341-(AJ341+AK341+AL341+AM341+AN341)))</f>
        <v>0</v>
      </c>
      <c r="AR341" s="19" t="n">
        <f aca="false">MIN(AJ341,MAX(0,AO341-(AK341+AL341+AM341+AN341)))</f>
        <v>0</v>
      </c>
      <c r="AS341" s="19" t="n">
        <f aca="false">MIN(AK341,MAX(0,AO341-(AL341+AM341+AN341)))</f>
        <v>0</v>
      </c>
      <c r="AT341" s="19" t="n">
        <f aca="false">MIN(AL341,MAX(0,AO341-(AM341+AN341)))</f>
        <v>0</v>
      </c>
      <c r="AU341" s="19" t="n">
        <f aca="false">MIN(AM341,MAX(0,AO341-(AN341)))</f>
        <v>0</v>
      </c>
      <c r="AV341" s="19" t="n">
        <f aca="false">MIN(AN341,MAX(0,AO341-(0)))</f>
        <v>0</v>
      </c>
      <c r="AW341" s="19" t="n">
        <f aca="false">AH341-AP341</f>
        <v>0</v>
      </c>
      <c r="AX341" s="19" t="n">
        <f aca="false">AI341-AQ341</f>
        <v>0</v>
      </c>
      <c r="AY341" s="19" t="n">
        <f aca="false">AJ341-AR341</f>
        <v>0</v>
      </c>
      <c r="AZ341" s="19" t="n">
        <f aca="false">AK341-AS341</f>
        <v>0</v>
      </c>
      <c r="BA341" s="19" t="n">
        <f aca="false">AL341-AT341</f>
        <v>0</v>
      </c>
      <c r="BB341" s="19" t="n">
        <f aca="false">AM341-AU341</f>
        <v>0</v>
      </c>
      <c r="BC341" s="19" t="n">
        <f aca="false">AN341-AV341</f>
        <v>0.407129048136175</v>
      </c>
    </row>
    <row r="342" customFormat="false" ht="15" hidden="false" customHeight="false" outlineLevel="0" collapsed="false">
      <c r="B342" s="18" t="n">
        <v>338</v>
      </c>
      <c r="C342" s="18" t="n">
        <f aca="false">RM_TERM-B342+1</f>
        <v>23</v>
      </c>
      <c r="D342" s="19" t="n">
        <f aca="false">K341</f>
        <v>0.407129048136028</v>
      </c>
      <c r="E342" s="19" t="n">
        <f aca="false">D342*(1-(1-RM_CDR)^(1/12))</f>
        <v>0.000340839221339799</v>
      </c>
      <c r="F342" s="19" t="n">
        <f aca="false">D342-E342</f>
        <v>0.406788208914688</v>
      </c>
      <c r="G342" s="19" t="n">
        <f aca="false">IF(F342&gt;0,F342*(RM_WAC/12)/(1-(1+RM_WAC/12)^(-C342)),0)</f>
        <v>0.0190247333452876</v>
      </c>
      <c r="H342" s="19" t="n">
        <f aca="false">F342*RM_WAC/12</f>
        <v>0.00250852728830724</v>
      </c>
      <c r="I342" s="19" t="n">
        <f aca="false">G342-H342+IF(C342&lt;=1,(F342-(G342-H342)-J342),0)</f>
        <v>0.0165162060569804</v>
      </c>
      <c r="J342" s="19" t="n">
        <f aca="false">(F342-(G342-H342))*(1-(1-RM_CPR)^(1/12))</f>
        <v>0.00524991830265784</v>
      </c>
      <c r="K342" s="19" t="n">
        <f aca="false">IF(C342&lt;=1,0,(F342-(G342-H342)-J342))</f>
        <v>0.38502208455505</v>
      </c>
      <c r="L342" s="19" t="n">
        <f aca="false">E342*(1-RM_SEV)</f>
        <v>0.000238587454937859</v>
      </c>
      <c r="M342" s="19" t="n">
        <f aca="false">E342-L342</f>
        <v>0.00010225176640194</v>
      </c>
      <c r="N342" s="19" t="n">
        <f aca="false">H342-D342*(RM_SERV+RM_TR)/12</f>
        <v>0.00242031599454444</v>
      </c>
      <c r="O342" s="19" t="n">
        <f aca="false">T342*RM_A1_CP/12+U342*RM_A2_CP/12+V342*RM_A3_CP/12+W342*RM_M1_CP/12+X342*RM_B1_CP/12+Y342*RM_B2_CP/12+Z342*RM_B3_CP/12</f>
        <v>0</v>
      </c>
      <c r="P342" s="19" t="n">
        <f aca="false">MAX(0,N342-O342)</f>
        <v>0.00242031599454444</v>
      </c>
      <c r="Q342" s="19" t="n">
        <f aca="false">MIN(P342,M342)</f>
        <v>0.00010225176640194</v>
      </c>
      <c r="R342" s="19" t="n">
        <f aca="false">P342-Q342</f>
        <v>0.0023180642281425</v>
      </c>
      <c r="S342" s="19" t="n">
        <f aca="false">I342+J342+L342+Q342</f>
        <v>0.022106963580978</v>
      </c>
      <c r="T342" s="19" t="n">
        <f aca="false">AW341</f>
        <v>0</v>
      </c>
      <c r="U342" s="19" t="n">
        <f aca="false">AX341</f>
        <v>0</v>
      </c>
      <c r="V342" s="19" t="n">
        <f aca="false">AY341</f>
        <v>0</v>
      </c>
      <c r="W342" s="19" t="n">
        <f aca="false">AZ341</f>
        <v>0</v>
      </c>
      <c r="X342" s="19" t="n">
        <f aca="false">BA341</f>
        <v>0</v>
      </c>
      <c r="Y342" s="19" t="n">
        <f aca="false">BB341</f>
        <v>0</v>
      </c>
      <c r="Z342" s="19" t="n">
        <f aca="false">BC341</f>
        <v>0.407129048136175</v>
      </c>
      <c r="AA342" s="19" t="n">
        <f aca="false">MIN(T342,MAX(0,S342-(0)))</f>
        <v>0</v>
      </c>
      <c r="AB342" s="19" t="n">
        <f aca="false">MIN(U342,MAX(0,S342-(T342)))</f>
        <v>0</v>
      </c>
      <c r="AC342" s="19" t="n">
        <f aca="false">MIN(V342,MAX(0,S342-(T342+U342)))</f>
        <v>0</v>
      </c>
      <c r="AD342" s="19" t="n">
        <f aca="false">MIN(W342,MAX(0,S342-(T342+U342+V342)))</f>
        <v>0</v>
      </c>
      <c r="AE342" s="19" t="n">
        <f aca="false">MIN(X342,MAX(0,S342-(T342+U342+V342+W342)))</f>
        <v>0</v>
      </c>
      <c r="AF342" s="19" t="n">
        <f aca="false">MIN(Y342,MAX(0,S342-(T342+U342+V342+W342+X342)))</f>
        <v>0</v>
      </c>
      <c r="AG342" s="19" t="n">
        <f aca="false">MIN(Z342,MAX(0,S342-(T342+U342+V342+W342+X342+Y342)))</f>
        <v>0.022106963580978</v>
      </c>
      <c r="AH342" s="19" t="n">
        <f aca="false">T342-AA342</f>
        <v>0</v>
      </c>
      <c r="AI342" s="19" t="n">
        <f aca="false">U342-AB342</f>
        <v>0</v>
      </c>
      <c r="AJ342" s="19" t="n">
        <f aca="false">V342-AC342</f>
        <v>0</v>
      </c>
      <c r="AK342" s="19" t="n">
        <f aca="false">W342-AD342</f>
        <v>0</v>
      </c>
      <c r="AL342" s="19" t="n">
        <f aca="false">X342-AE342</f>
        <v>0</v>
      </c>
      <c r="AM342" s="19" t="n">
        <f aca="false">Y342-AF342</f>
        <v>0</v>
      </c>
      <c r="AN342" s="19" t="n">
        <f aca="false">Z342-AG342</f>
        <v>0.385022084555197</v>
      </c>
      <c r="AO342" s="19" t="n">
        <f aca="false">M342-Q342</f>
        <v>0</v>
      </c>
      <c r="AP342" s="19" t="n">
        <f aca="false">MIN(AH342,MAX(0,AO342-(AI342+AJ342+AK342+AL342+AM342+AN342)))</f>
        <v>0</v>
      </c>
      <c r="AQ342" s="19" t="n">
        <f aca="false">MIN(AI342,MAX(0,AO342-(AJ342+AK342+AL342+AM342+AN342)))</f>
        <v>0</v>
      </c>
      <c r="AR342" s="19" t="n">
        <f aca="false">MIN(AJ342,MAX(0,AO342-(AK342+AL342+AM342+AN342)))</f>
        <v>0</v>
      </c>
      <c r="AS342" s="19" t="n">
        <f aca="false">MIN(AK342,MAX(0,AO342-(AL342+AM342+AN342)))</f>
        <v>0</v>
      </c>
      <c r="AT342" s="19" t="n">
        <f aca="false">MIN(AL342,MAX(0,AO342-(AM342+AN342)))</f>
        <v>0</v>
      </c>
      <c r="AU342" s="19" t="n">
        <f aca="false">MIN(AM342,MAX(0,AO342-(AN342)))</f>
        <v>0</v>
      </c>
      <c r="AV342" s="19" t="n">
        <f aca="false">MIN(AN342,MAX(0,AO342-(0)))</f>
        <v>0</v>
      </c>
      <c r="AW342" s="19" t="n">
        <f aca="false">AH342-AP342</f>
        <v>0</v>
      </c>
      <c r="AX342" s="19" t="n">
        <f aca="false">AI342-AQ342</f>
        <v>0</v>
      </c>
      <c r="AY342" s="19" t="n">
        <f aca="false">AJ342-AR342</f>
        <v>0</v>
      </c>
      <c r="AZ342" s="19" t="n">
        <f aca="false">AK342-AS342</f>
        <v>0</v>
      </c>
      <c r="BA342" s="19" t="n">
        <f aca="false">AL342-AT342</f>
        <v>0</v>
      </c>
      <c r="BB342" s="19" t="n">
        <f aca="false">AM342-AU342</f>
        <v>0</v>
      </c>
      <c r="BC342" s="19" t="n">
        <f aca="false">AN342-AV342</f>
        <v>0.385022084555197</v>
      </c>
    </row>
    <row r="343" customFormat="false" ht="15" hidden="false" customHeight="false" outlineLevel="0" collapsed="false">
      <c r="B343" s="18" t="n">
        <v>339</v>
      </c>
      <c r="C343" s="18" t="n">
        <f aca="false">RM_TERM-B343+1</f>
        <v>22</v>
      </c>
      <c r="D343" s="19" t="n">
        <f aca="false">K342</f>
        <v>0.38502208455505</v>
      </c>
      <c r="E343" s="19" t="n">
        <f aca="false">D343*(1-(1-RM_CDR)^(1/12))</f>
        <v>0.000322331771950901</v>
      </c>
      <c r="F343" s="19" t="n">
        <f aca="false">D343-E343</f>
        <v>0.384699752783099</v>
      </c>
      <c r="G343" s="19" t="n">
        <f aca="false">IF(F343&gt;0,F343*(RM_WAC/12)/(1-(1+RM_WAC/12)^(-C343)),0)</f>
        <v>0.0187531008145746</v>
      </c>
      <c r="H343" s="19" t="n">
        <f aca="false">F343*RM_WAC/12</f>
        <v>0.00237231514216244</v>
      </c>
      <c r="I343" s="19" t="n">
        <f aca="false">G343-H343+IF(C343&lt;=1,(F343-(G343-H343)-J343),0)</f>
        <v>0.0163807856724121</v>
      </c>
      <c r="J343" s="19" t="n">
        <f aca="false">(F343-(G343-H343))*(1-(1-RM_CPR)^(1/12))</f>
        <v>0.00495460722903925</v>
      </c>
      <c r="K343" s="19" t="n">
        <f aca="false">IF(C343&lt;=1,0,(F343-(G343-H343)-J343))</f>
        <v>0.363364359881648</v>
      </c>
      <c r="L343" s="19" t="n">
        <f aca="false">E343*(1-RM_SEV)</f>
        <v>0.000225632240365631</v>
      </c>
      <c r="M343" s="19" t="n">
        <f aca="false">E343-L343</f>
        <v>9.66995315852703E-005</v>
      </c>
      <c r="N343" s="19" t="n">
        <f aca="false">H343-D343*(RM_SERV+RM_TR)/12</f>
        <v>0.00228889369050885</v>
      </c>
      <c r="O343" s="19" t="n">
        <f aca="false">T343*RM_A1_CP/12+U343*RM_A2_CP/12+V343*RM_A3_CP/12+W343*RM_M1_CP/12+X343*RM_B1_CP/12+Y343*RM_B2_CP/12+Z343*RM_B3_CP/12</f>
        <v>0</v>
      </c>
      <c r="P343" s="19" t="n">
        <f aca="false">MAX(0,N343-O343)</f>
        <v>0.00228889369050885</v>
      </c>
      <c r="Q343" s="19" t="n">
        <f aca="false">MIN(P343,M343)</f>
        <v>9.66995315852703E-005</v>
      </c>
      <c r="R343" s="19" t="n">
        <f aca="false">P343-Q343</f>
        <v>0.00219219415892358</v>
      </c>
      <c r="S343" s="19" t="n">
        <f aca="false">I343+J343+L343+Q343</f>
        <v>0.0216577246734023</v>
      </c>
      <c r="T343" s="19" t="n">
        <f aca="false">AW342</f>
        <v>0</v>
      </c>
      <c r="U343" s="19" t="n">
        <f aca="false">AX342</f>
        <v>0</v>
      </c>
      <c r="V343" s="19" t="n">
        <f aca="false">AY342</f>
        <v>0</v>
      </c>
      <c r="W343" s="19" t="n">
        <f aca="false">AZ342</f>
        <v>0</v>
      </c>
      <c r="X343" s="19" t="n">
        <f aca="false">BA342</f>
        <v>0</v>
      </c>
      <c r="Y343" s="19" t="n">
        <f aca="false">BB342</f>
        <v>0</v>
      </c>
      <c r="Z343" s="19" t="n">
        <f aca="false">BC342</f>
        <v>0.385022084555197</v>
      </c>
      <c r="AA343" s="19" t="n">
        <f aca="false">MIN(T343,MAX(0,S343-(0)))</f>
        <v>0</v>
      </c>
      <c r="AB343" s="19" t="n">
        <f aca="false">MIN(U343,MAX(0,S343-(T343)))</f>
        <v>0</v>
      </c>
      <c r="AC343" s="19" t="n">
        <f aca="false">MIN(V343,MAX(0,S343-(T343+U343)))</f>
        <v>0</v>
      </c>
      <c r="AD343" s="19" t="n">
        <f aca="false">MIN(W343,MAX(0,S343-(T343+U343+V343)))</f>
        <v>0</v>
      </c>
      <c r="AE343" s="19" t="n">
        <f aca="false">MIN(X343,MAX(0,S343-(T343+U343+V343+W343)))</f>
        <v>0</v>
      </c>
      <c r="AF343" s="19" t="n">
        <f aca="false">MIN(Y343,MAX(0,S343-(T343+U343+V343+W343+X343)))</f>
        <v>0</v>
      </c>
      <c r="AG343" s="19" t="n">
        <f aca="false">MIN(Z343,MAX(0,S343-(T343+U343+V343+W343+X343+Y343)))</f>
        <v>0.0216577246734023</v>
      </c>
      <c r="AH343" s="19" t="n">
        <f aca="false">T343-AA343</f>
        <v>0</v>
      </c>
      <c r="AI343" s="19" t="n">
        <f aca="false">U343-AB343</f>
        <v>0</v>
      </c>
      <c r="AJ343" s="19" t="n">
        <f aca="false">V343-AC343</f>
        <v>0</v>
      </c>
      <c r="AK343" s="19" t="n">
        <f aca="false">W343-AD343</f>
        <v>0</v>
      </c>
      <c r="AL343" s="19" t="n">
        <f aca="false">X343-AE343</f>
        <v>0</v>
      </c>
      <c r="AM343" s="19" t="n">
        <f aca="false">Y343-AF343</f>
        <v>0</v>
      </c>
      <c r="AN343" s="19" t="n">
        <f aca="false">Z343-AG343</f>
        <v>0.363364359881794</v>
      </c>
      <c r="AO343" s="19" t="n">
        <f aca="false">M343-Q343</f>
        <v>0</v>
      </c>
      <c r="AP343" s="19" t="n">
        <f aca="false">MIN(AH343,MAX(0,AO343-(AI343+AJ343+AK343+AL343+AM343+AN343)))</f>
        <v>0</v>
      </c>
      <c r="AQ343" s="19" t="n">
        <f aca="false">MIN(AI343,MAX(0,AO343-(AJ343+AK343+AL343+AM343+AN343)))</f>
        <v>0</v>
      </c>
      <c r="AR343" s="19" t="n">
        <f aca="false">MIN(AJ343,MAX(0,AO343-(AK343+AL343+AM343+AN343)))</f>
        <v>0</v>
      </c>
      <c r="AS343" s="19" t="n">
        <f aca="false">MIN(AK343,MAX(0,AO343-(AL343+AM343+AN343)))</f>
        <v>0</v>
      </c>
      <c r="AT343" s="19" t="n">
        <f aca="false">MIN(AL343,MAX(0,AO343-(AM343+AN343)))</f>
        <v>0</v>
      </c>
      <c r="AU343" s="19" t="n">
        <f aca="false">MIN(AM343,MAX(0,AO343-(AN343)))</f>
        <v>0</v>
      </c>
      <c r="AV343" s="19" t="n">
        <f aca="false">MIN(AN343,MAX(0,AO343-(0)))</f>
        <v>0</v>
      </c>
      <c r="AW343" s="19" t="n">
        <f aca="false">AH343-AP343</f>
        <v>0</v>
      </c>
      <c r="AX343" s="19" t="n">
        <f aca="false">AI343-AQ343</f>
        <v>0</v>
      </c>
      <c r="AY343" s="19" t="n">
        <f aca="false">AJ343-AR343</f>
        <v>0</v>
      </c>
      <c r="AZ343" s="19" t="n">
        <f aca="false">AK343-AS343</f>
        <v>0</v>
      </c>
      <c r="BA343" s="19" t="n">
        <f aca="false">AL343-AT343</f>
        <v>0</v>
      </c>
      <c r="BB343" s="19" t="n">
        <f aca="false">AM343-AU343</f>
        <v>0</v>
      </c>
      <c r="BC343" s="19" t="n">
        <f aca="false">AN343-AV343</f>
        <v>0.363364359881794</v>
      </c>
    </row>
    <row r="344" customFormat="false" ht="15" hidden="false" customHeight="false" outlineLevel="0" collapsed="false">
      <c r="B344" s="18" t="n">
        <v>340</v>
      </c>
      <c r="C344" s="18" t="n">
        <f aca="false">RM_TERM-B344+1</f>
        <v>21</v>
      </c>
      <c r="D344" s="19" t="n">
        <f aca="false">K343</f>
        <v>0.363364359881648</v>
      </c>
      <c r="E344" s="19" t="n">
        <f aca="false">D344*(1-(1-RM_CDR)^(1/12))</f>
        <v>0.000304200415204261</v>
      </c>
      <c r="F344" s="19" t="n">
        <f aca="false">D344-E344</f>
        <v>0.363060159466444</v>
      </c>
      <c r="G344" s="19" t="n">
        <f aca="false">IF(F344&gt;0,F344*(RM_WAC/12)/(1-(1+RM_WAC/12)^(-C344)),0)</f>
        <v>0.0184853466158414</v>
      </c>
      <c r="H344" s="19" t="n">
        <f aca="false">F344*RM_WAC/12</f>
        <v>0.0022388709833764</v>
      </c>
      <c r="I344" s="19" t="n">
        <f aca="false">G344-H344+IF(C344&lt;=1,(F344-(G344-H344)-J344),0)</f>
        <v>0.016246475632465</v>
      </c>
      <c r="J344" s="19" t="n">
        <f aca="false">(F344-(G344-H344))*(1-(1-RM_CPR)^(1/12))</f>
        <v>0.00466531929792574</v>
      </c>
      <c r="K344" s="19" t="n">
        <f aca="false">IF(C344&lt;=1,0,(F344-(G344-H344)-J344))</f>
        <v>0.342148364536053</v>
      </c>
      <c r="L344" s="19" t="n">
        <f aca="false">E344*(1-RM_SEV)</f>
        <v>0.000212940290642983</v>
      </c>
      <c r="M344" s="19" t="n">
        <f aca="false">E344-L344</f>
        <v>9.12601245612783E-005</v>
      </c>
      <c r="N344" s="19" t="n">
        <f aca="false">H344-D344*(RM_SERV+RM_TR)/12</f>
        <v>0.00216014203873538</v>
      </c>
      <c r="O344" s="19" t="n">
        <f aca="false">T344*RM_A1_CP/12+U344*RM_A2_CP/12+V344*RM_A3_CP/12+W344*RM_M1_CP/12+X344*RM_B1_CP/12+Y344*RM_B2_CP/12+Z344*RM_B3_CP/12</f>
        <v>0</v>
      </c>
      <c r="P344" s="19" t="n">
        <f aca="false">MAX(0,N344-O344)</f>
        <v>0.00216014203873538</v>
      </c>
      <c r="Q344" s="19" t="n">
        <f aca="false">MIN(P344,M344)</f>
        <v>9.12601245612783E-005</v>
      </c>
      <c r="R344" s="19" t="n">
        <f aca="false">P344-Q344</f>
        <v>0.0020688819141741</v>
      </c>
      <c r="S344" s="19" t="n">
        <f aca="false">I344+J344+L344+Q344</f>
        <v>0.021215995345595</v>
      </c>
      <c r="T344" s="19" t="n">
        <f aca="false">AW343</f>
        <v>0</v>
      </c>
      <c r="U344" s="19" t="n">
        <f aca="false">AX343</f>
        <v>0</v>
      </c>
      <c r="V344" s="19" t="n">
        <f aca="false">AY343</f>
        <v>0</v>
      </c>
      <c r="W344" s="19" t="n">
        <f aca="false">AZ343</f>
        <v>0</v>
      </c>
      <c r="X344" s="19" t="n">
        <f aca="false">BA343</f>
        <v>0</v>
      </c>
      <c r="Y344" s="19" t="n">
        <f aca="false">BB343</f>
        <v>0</v>
      </c>
      <c r="Z344" s="19" t="n">
        <f aca="false">BC343</f>
        <v>0.363364359881794</v>
      </c>
      <c r="AA344" s="19" t="n">
        <f aca="false">MIN(T344,MAX(0,S344-(0)))</f>
        <v>0</v>
      </c>
      <c r="AB344" s="19" t="n">
        <f aca="false">MIN(U344,MAX(0,S344-(T344)))</f>
        <v>0</v>
      </c>
      <c r="AC344" s="19" t="n">
        <f aca="false">MIN(V344,MAX(0,S344-(T344+U344)))</f>
        <v>0</v>
      </c>
      <c r="AD344" s="19" t="n">
        <f aca="false">MIN(W344,MAX(0,S344-(T344+U344+V344)))</f>
        <v>0</v>
      </c>
      <c r="AE344" s="19" t="n">
        <f aca="false">MIN(X344,MAX(0,S344-(T344+U344+V344+W344)))</f>
        <v>0</v>
      </c>
      <c r="AF344" s="19" t="n">
        <f aca="false">MIN(Y344,MAX(0,S344-(T344+U344+V344+W344+X344)))</f>
        <v>0</v>
      </c>
      <c r="AG344" s="19" t="n">
        <f aca="false">MIN(Z344,MAX(0,S344-(T344+U344+V344+W344+X344+Y344)))</f>
        <v>0.021215995345595</v>
      </c>
      <c r="AH344" s="19" t="n">
        <f aca="false">T344-AA344</f>
        <v>0</v>
      </c>
      <c r="AI344" s="19" t="n">
        <f aca="false">U344-AB344</f>
        <v>0</v>
      </c>
      <c r="AJ344" s="19" t="n">
        <f aca="false">V344-AC344</f>
        <v>0</v>
      </c>
      <c r="AK344" s="19" t="n">
        <f aca="false">W344-AD344</f>
        <v>0</v>
      </c>
      <c r="AL344" s="19" t="n">
        <f aca="false">X344-AE344</f>
        <v>0</v>
      </c>
      <c r="AM344" s="19" t="n">
        <f aca="false">Y344-AF344</f>
        <v>0</v>
      </c>
      <c r="AN344" s="19" t="n">
        <f aca="false">Z344-AG344</f>
        <v>0.342148364536199</v>
      </c>
      <c r="AO344" s="19" t="n">
        <f aca="false">M344-Q344</f>
        <v>0</v>
      </c>
      <c r="AP344" s="19" t="n">
        <f aca="false">MIN(AH344,MAX(0,AO344-(AI344+AJ344+AK344+AL344+AM344+AN344)))</f>
        <v>0</v>
      </c>
      <c r="AQ344" s="19" t="n">
        <f aca="false">MIN(AI344,MAX(0,AO344-(AJ344+AK344+AL344+AM344+AN344)))</f>
        <v>0</v>
      </c>
      <c r="AR344" s="19" t="n">
        <f aca="false">MIN(AJ344,MAX(0,AO344-(AK344+AL344+AM344+AN344)))</f>
        <v>0</v>
      </c>
      <c r="AS344" s="19" t="n">
        <f aca="false">MIN(AK344,MAX(0,AO344-(AL344+AM344+AN344)))</f>
        <v>0</v>
      </c>
      <c r="AT344" s="19" t="n">
        <f aca="false">MIN(AL344,MAX(0,AO344-(AM344+AN344)))</f>
        <v>0</v>
      </c>
      <c r="AU344" s="19" t="n">
        <f aca="false">MIN(AM344,MAX(0,AO344-(AN344)))</f>
        <v>0</v>
      </c>
      <c r="AV344" s="19" t="n">
        <f aca="false">MIN(AN344,MAX(0,AO344-(0)))</f>
        <v>0</v>
      </c>
      <c r="AW344" s="19" t="n">
        <f aca="false">AH344-AP344</f>
        <v>0</v>
      </c>
      <c r="AX344" s="19" t="n">
        <f aca="false">AI344-AQ344</f>
        <v>0</v>
      </c>
      <c r="AY344" s="19" t="n">
        <f aca="false">AJ344-AR344</f>
        <v>0</v>
      </c>
      <c r="AZ344" s="19" t="n">
        <f aca="false">AK344-AS344</f>
        <v>0</v>
      </c>
      <c r="BA344" s="19" t="n">
        <f aca="false">AL344-AT344</f>
        <v>0</v>
      </c>
      <c r="BB344" s="19" t="n">
        <f aca="false">AM344-AU344</f>
        <v>0</v>
      </c>
      <c r="BC344" s="19" t="n">
        <f aca="false">AN344-AV344</f>
        <v>0.342148364536199</v>
      </c>
    </row>
    <row r="345" customFormat="false" ht="15" hidden="false" customHeight="false" outlineLevel="0" collapsed="false">
      <c r="B345" s="18" t="n">
        <v>341</v>
      </c>
      <c r="C345" s="18" t="n">
        <f aca="false">RM_TERM-B345+1</f>
        <v>20</v>
      </c>
      <c r="D345" s="19" t="n">
        <f aca="false">K344</f>
        <v>0.342148364536053</v>
      </c>
      <c r="E345" s="19" t="n">
        <f aca="false">D345*(1-(1-RM_CDR)^(1/12))</f>
        <v>0.000286438864249721</v>
      </c>
      <c r="F345" s="19" t="n">
        <f aca="false">D345-E345</f>
        <v>0.341861925671803</v>
      </c>
      <c r="G345" s="19" t="n">
        <f aca="false">IF(F345&gt;0,F345*(RM_WAC/12)/(1-(1+RM_WAC/12)^(-C345)),0)</f>
        <v>0.0182214153747965</v>
      </c>
      <c r="H345" s="19" t="n">
        <f aca="false">F345*RM_WAC/12</f>
        <v>0.00210814854164279</v>
      </c>
      <c r="I345" s="19" t="n">
        <f aca="false">G345-H345+IF(C345&lt;=1,(F345-(G345-H345)-J345),0)</f>
        <v>0.0161132668331538</v>
      </c>
      <c r="J345" s="19" t="n">
        <f aca="false">(F345-(G345-H345))*(1-(1-RM_CPR)^(1/12))</f>
        <v>0.00438195369788487</v>
      </c>
      <c r="K345" s="19" t="n">
        <f aca="false">IF(C345&lt;=1,0,(F345-(G345-H345)-J345))</f>
        <v>0.321366705140764</v>
      </c>
      <c r="L345" s="19" t="n">
        <f aca="false">E345*(1-RM_SEV)</f>
        <v>0.000200507204974805</v>
      </c>
      <c r="M345" s="19" t="n">
        <f aca="false">E345-L345</f>
        <v>8.59316592749164E-005</v>
      </c>
      <c r="N345" s="19" t="n">
        <f aca="false">H345-D345*(RM_SERV+RM_TR)/12</f>
        <v>0.00203401639599331</v>
      </c>
      <c r="O345" s="19" t="n">
        <f aca="false">T345*RM_A1_CP/12+U345*RM_A2_CP/12+V345*RM_A3_CP/12+W345*RM_M1_CP/12+X345*RM_B1_CP/12+Y345*RM_B2_CP/12+Z345*RM_B3_CP/12</f>
        <v>0</v>
      </c>
      <c r="P345" s="19" t="n">
        <f aca="false">MAX(0,N345-O345)</f>
        <v>0.00203401639599331</v>
      </c>
      <c r="Q345" s="19" t="n">
        <f aca="false">MIN(P345,M345)</f>
        <v>8.59316592749164E-005</v>
      </c>
      <c r="R345" s="19" t="n">
        <f aca="false">P345-Q345</f>
        <v>0.00194808473671839</v>
      </c>
      <c r="S345" s="19" t="n">
        <f aca="false">I345+J345+L345+Q345</f>
        <v>0.0207816593952884</v>
      </c>
      <c r="T345" s="19" t="n">
        <f aca="false">AW344</f>
        <v>0</v>
      </c>
      <c r="U345" s="19" t="n">
        <f aca="false">AX344</f>
        <v>0</v>
      </c>
      <c r="V345" s="19" t="n">
        <f aca="false">AY344</f>
        <v>0</v>
      </c>
      <c r="W345" s="19" t="n">
        <f aca="false">AZ344</f>
        <v>0</v>
      </c>
      <c r="X345" s="19" t="n">
        <f aca="false">BA344</f>
        <v>0</v>
      </c>
      <c r="Y345" s="19" t="n">
        <f aca="false">BB344</f>
        <v>0</v>
      </c>
      <c r="Z345" s="19" t="n">
        <f aca="false">BC344</f>
        <v>0.342148364536199</v>
      </c>
      <c r="AA345" s="19" t="n">
        <f aca="false">MIN(T345,MAX(0,S345-(0)))</f>
        <v>0</v>
      </c>
      <c r="AB345" s="19" t="n">
        <f aca="false">MIN(U345,MAX(0,S345-(T345)))</f>
        <v>0</v>
      </c>
      <c r="AC345" s="19" t="n">
        <f aca="false">MIN(V345,MAX(0,S345-(T345+U345)))</f>
        <v>0</v>
      </c>
      <c r="AD345" s="19" t="n">
        <f aca="false">MIN(W345,MAX(0,S345-(T345+U345+V345)))</f>
        <v>0</v>
      </c>
      <c r="AE345" s="19" t="n">
        <f aca="false">MIN(X345,MAX(0,S345-(T345+U345+V345+W345)))</f>
        <v>0</v>
      </c>
      <c r="AF345" s="19" t="n">
        <f aca="false">MIN(Y345,MAX(0,S345-(T345+U345+V345+W345+X345)))</f>
        <v>0</v>
      </c>
      <c r="AG345" s="19" t="n">
        <f aca="false">MIN(Z345,MAX(0,S345-(T345+U345+V345+W345+X345+Y345)))</f>
        <v>0.0207816593952884</v>
      </c>
      <c r="AH345" s="19" t="n">
        <f aca="false">T345-AA345</f>
        <v>0</v>
      </c>
      <c r="AI345" s="19" t="n">
        <f aca="false">U345-AB345</f>
        <v>0</v>
      </c>
      <c r="AJ345" s="19" t="n">
        <f aca="false">V345-AC345</f>
        <v>0</v>
      </c>
      <c r="AK345" s="19" t="n">
        <f aca="false">W345-AD345</f>
        <v>0</v>
      </c>
      <c r="AL345" s="19" t="n">
        <f aca="false">X345-AE345</f>
        <v>0</v>
      </c>
      <c r="AM345" s="19" t="n">
        <f aca="false">Y345-AF345</f>
        <v>0</v>
      </c>
      <c r="AN345" s="19" t="n">
        <f aca="false">Z345-AG345</f>
        <v>0.321366705140911</v>
      </c>
      <c r="AO345" s="19" t="n">
        <f aca="false">M345-Q345</f>
        <v>0</v>
      </c>
      <c r="AP345" s="19" t="n">
        <f aca="false">MIN(AH345,MAX(0,AO345-(AI345+AJ345+AK345+AL345+AM345+AN345)))</f>
        <v>0</v>
      </c>
      <c r="AQ345" s="19" t="n">
        <f aca="false">MIN(AI345,MAX(0,AO345-(AJ345+AK345+AL345+AM345+AN345)))</f>
        <v>0</v>
      </c>
      <c r="AR345" s="19" t="n">
        <f aca="false">MIN(AJ345,MAX(0,AO345-(AK345+AL345+AM345+AN345)))</f>
        <v>0</v>
      </c>
      <c r="AS345" s="19" t="n">
        <f aca="false">MIN(AK345,MAX(0,AO345-(AL345+AM345+AN345)))</f>
        <v>0</v>
      </c>
      <c r="AT345" s="19" t="n">
        <f aca="false">MIN(AL345,MAX(0,AO345-(AM345+AN345)))</f>
        <v>0</v>
      </c>
      <c r="AU345" s="19" t="n">
        <f aca="false">MIN(AM345,MAX(0,AO345-(AN345)))</f>
        <v>0</v>
      </c>
      <c r="AV345" s="19" t="n">
        <f aca="false">MIN(AN345,MAX(0,AO345-(0)))</f>
        <v>0</v>
      </c>
      <c r="AW345" s="19" t="n">
        <f aca="false">AH345-AP345</f>
        <v>0</v>
      </c>
      <c r="AX345" s="19" t="n">
        <f aca="false">AI345-AQ345</f>
        <v>0</v>
      </c>
      <c r="AY345" s="19" t="n">
        <f aca="false">AJ345-AR345</f>
        <v>0</v>
      </c>
      <c r="AZ345" s="19" t="n">
        <f aca="false">AK345-AS345</f>
        <v>0</v>
      </c>
      <c r="BA345" s="19" t="n">
        <f aca="false">AL345-AT345</f>
        <v>0</v>
      </c>
      <c r="BB345" s="19" t="n">
        <f aca="false">AM345-AU345</f>
        <v>0</v>
      </c>
      <c r="BC345" s="19" t="n">
        <f aca="false">AN345-AV345</f>
        <v>0.321366705140911</v>
      </c>
    </row>
    <row r="346" customFormat="false" ht="15" hidden="false" customHeight="false" outlineLevel="0" collapsed="false">
      <c r="B346" s="18" t="n">
        <v>342</v>
      </c>
      <c r="C346" s="18" t="n">
        <f aca="false">RM_TERM-B346+1</f>
        <v>19</v>
      </c>
      <c r="D346" s="19" t="n">
        <f aca="false">K345</f>
        <v>0.321366705140764</v>
      </c>
      <c r="E346" s="19" t="n">
        <f aca="false">D346*(1-(1-RM_CDR)^(1/12))</f>
        <v>0.00026904092951903</v>
      </c>
      <c r="F346" s="19" t="n">
        <f aca="false">D346-E346</f>
        <v>0.321097664211245</v>
      </c>
      <c r="G346" s="19" t="n">
        <f aca="false">IF(F346&gt;0,F346*(RM_WAC/12)/(1-(1+RM_WAC/12)^(-C346)),0)</f>
        <v>0.017961252507775</v>
      </c>
      <c r="H346" s="19" t="n">
        <f aca="false">F346*RM_WAC/12</f>
        <v>0.00198010226263601</v>
      </c>
      <c r="I346" s="19" t="n">
        <f aca="false">G346-H346+IF(C346&lt;=1,(F346-(G346-H346)-J346),0)</f>
        <v>0.015981150245139</v>
      </c>
      <c r="J346" s="19" t="n">
        <f aca="false">(F346-(G346-H346))*(1-(1-RM_CPR)^(1/12))</f>
        <v>0.00410441117831822</v>
      </c>
      <c r="K346" s="19" t="n">
        <f aca="false">IF(C346&lt;=1,0,(F346-(G346-H346)-J346))</f>
        <v>0.301012102787788</v>
      </c>
      <c r="L346" s="19" t="n">
        <f aca="false">E346*(1-RM_SEV)</f>
        <v>0.000188328650663321</v>
      </c>
      <c r="M346" s="19" t="n">
        <f aca="false">E346-L346</f>
        <v>8.0712278855709E-005</v>
      </c>
      <c r="N346" s="19" t="n">
        <f aca="false">H346-D346*(RM_SERV+RM_TR)/12</f>
        <v>0.00191047280985551</v>
      </c>
      <c r="O346" s="19" t="n">
        <f aca="false">T346*RM_A1_CP/12+U346*RM_A2_CP/12+V346*RM_A3_CP/12+W346*RM_M1_CP/12+X346*RM_B1_CP/12+Y346*RM_B2_CP/12+Z346*RM_B3_CP/12</f>
        <v>0</v>
      </c>
      <c r="P346" s="19" t="n">
        <f aca="false">MAX(0,N346-O346)</f>
        <v>0.00191047280985551</v>
      </c>
      <c r="Q346" s="19" t="n">
        <f aca="false">MIN(P346,M346)</f>
        <v>8.0712278855709E-005</v>
      </c>
      <c r="R346" s="19" t="n">
        <f aca="false">P346-Q346</f>
        <v>0.0018297605309998</v>
      </c>
      <c r="S346" s="19" t="n">
        <f aca="false">I346+J346+L346+Q346</f>
        <v>0.0203546023529763</v>
      </c>
      <c r="T346" s="19" t="n">
        <f aca="false">AW345</f>
        <v>0</v>
      </c>
      <c r="U346" s="19" t="n">
        <f aca="false">AX345</f>
        <v>0</v>
      </c>
      <c r="V346" s="19" t="n">
        <f aca="false">AY345</f>
        <v>0</v>
      </c>
      <c r="W346" s="19" t="n">
        <f aca="false">AZ345</f>
        <v>0</v>
      </c>
      <c r="X346" s="19" t="n">
        <f aca="false">BA345</f>
        <v>0</v>
      </c>
      <c r="Y346" s="19" t="n">
        <f aca="false">BB345</f>
        <v>0</v>
      </c>
      <c r="Z346" s="19" t="n">
        <f aca="false">BC345</f>
        <v>0.321366705140911</v>
      </c>
      <c r="AA346" s="19" t="n">
        <f aca="false">MIN(T346,MAX(0,S346-(0)))</f>
        <v>0</v>
      </c>
      <c r="AB346" s="19" t="n">
        <f aca="false">MIN(U346,MAX(0,S346-(T346)))</f>
        <v>0</v>
      </c>
      <c r="AC346" s="19" t="n">
        <f aca="false">MIN(V346,MAX(0,S346-(T346+U346)))</f>
        <v>0</v>
      </c>
      <c r="AD346" s="19" t="n">
        <f aca="false">MIN(W346,MAX(0,S346-(T346+U346+V346)))</f>
        <v>0</v>
      </c>
      <c r="AE346" s="19" t="n">
        <f aca="false">MIN(X346,MAX(0,S346-(T346+U346+V346+W346)))</f>
        <v>0</v>
      </c>
      <c r="AF346" s="19" t="n">
        <f aca="false">MIN(Y346,MAX(0,S346-(T346+U346+V346+W346+X346)))</f>
        <v>0</v>
      </c>
      <c r="AG346" s="19" t="n">
        <f aca="false">MIN(Z346,MAX(0,S346-(T346+U346+V346+W346+X346+Y346)))</f>
        <v>0.0203546023529763</v>
      </c>
      <c r="AH346" s="19" t="n">
        <f aca="false">T346-AA346</f>
        <v>0</v>
      </c>
      <c r="AI346" s="19" t="n">
        <f aca="false">U346-AB346</f>
        <v>0</v>
      </c>
      <c r="AJ346" s="19" t="n">
        <f aca="false">V346-AC346</f>
        <v>0</v>
      </c>
      <c r="AK346" s="19" t="n">
        <f aca="false">W346-AD346</f>
        <v>0</v>
      </c>
      <c r="AL346" s="19" t="n">
        <f aca="false">X346-AE346</f>
        <v>0</v>
      </c>
      <c r="AM346" s="19" t="n">
        <f aca="false">Y346-AF346</f>
        <v>0</v>
      </c>
      <c r="AN346" s="19" t="n">
        <f aca="false">Z346-AG346</f>
        <v>0.301012102787935</v>
      </c>
      <c r="AO346" s="19" t="n">
        <f aca="false">M346-Q346</f>
        <v>0</v>
      </c>
      <c r="AP346" s="19" t="n">
        <f aca="false">MIN(AH346,MAX(0,AO346-(AI346+AJ346+AK346+AL346+AM346+AN346)))</f>
        <v>0</v>
      </c>
      <c r="AQ346" s="19" t="n">
        <f aca="false">MIN(AI346,MAX(0,AO346-(AJ346+AK346+AL346+AM346+AN346)))</f>
        <v>0</v>
      </c>
      <c r="AR346" s="19" t="n">
        <f aca="false">MIN(AJ346,MAX(0,AO346-(AK346+AL346+AM346+AN346)))</f>
        <v>0</v>
      </c>
      <c r="AS346" s="19" t="n">
        <f aca="false">MIN(AK346,MAX(0,AO346-(AL346+AM346+AN346)))</f>
        <v>0</v>
      </c>
      <c r="AT346" s="19" t="n">
        <f aca="false">MIN(AL346,MAX(0,AO346-(AM346+AN346)))</f>
        <v>0</v>
      </c>
      <c r="AU346" s="19" t="n">
        <f aca="false">MIN(AM346,MAX(0,AO346-(AN346)))</f>
        <v>0</v>
      </c>
      <c r="AV346" s="19" t="n">
        <f aca="false">MIN(AN346,MAX(0,AO346-(0)))</f>
        <v>0</v>
      </c>
      <c r="AW346" s="19" t="n">
        <f aca="false">AH346-AP346</f>
        <v>0</v>
      </c>
      <c r="AX346" s="19" t="n">
        <f aca="false">AI346-AQ346</f>
        <v>0</v>
      </c>
      <c r="AY346" s="19" t="n">
        <f aca="false">AJ346-AR346</f>
        <v>0</v>
      </c>
      <c r="AZ346" s="19" t="n">
        <f aca="false">AK346-AS346</f>
        <v>0</v>
      </c>
      <c r="BA346" s="19" t="n">
        <f aca="false">AL346-AT346</f>
        <v>0</v>
      </c>
      <c r="BB346" s="19" t="n">
        <f aca="false">AM346-AU346</f>
        <v>0</v>
      </c>
      <c r="BC346" s="19" t="n">
        <f aca="false">AN346-AV346</f>
        <v>0.301012102787935</v>
      </c>
    </row>
    <row r="347" customFormat="false" ht="15" hidden="false" customHeight="false" outlineLevel="0" collapsed="false">
      <c r="B347" s="18" t="n">
        <v>343</v>
      </c>
      <c r="C347" s="18" t="n">
        <f aca="false">RM_TERM-B347+1</f>
        <v>18</v>
      </c>
      <c r="D347" s="19" t="n">
        <f aca="false">K346</f>
        <v>0.301012102787788</v>
      </c>
      <c r="E347" s="19" t="n">
        <f aca="false">D347*(1-(1-RM_CDR)^(1/12))</f>
        <v>0.000252000517275216</v>
      </c>
      <c r="F347" s="19" t="n">
        <f aca="false">D347-E347</f>
        <v>0.300760102270513</v>
      </c>
      <c r="G347" s="19" t="n">
        <f aca="false">IF(F347&gt;0,F347*(RM_WAC/12)/(1-(1+RM_WAC/12)^(-C347)),0)</f>
        <v>0.0177048042104499</v>
      </c>
      <c r="H347" s="19" t="n">
        <f aca="false">F347*RM_WAC/12</f>
        <v>0.00185468729733483</v>
      </c>
      <c r="I347" s="19" t="n">
        <f aca="false">G347-H347+IF(C347&lt;=1,(F347-(G347-H347)-J347),0)</f>
        <v>0.0158501169131151</v>
      </c>
      <c r="J347" s="19" t="n">
        <f aca="false">(F347-(G347-H347))*(1-(1-RM_CPR)^(1/12))</f>
        <v>0.00383259402618006</v>
      </c>
      <c r="K347" s="19" t="n">
        <f aca="false">IF(C347&lt;=1,0,(F347-(G347-H347)-J347))</f>
        <v>0.281077391331218</v>
      </c>
      <c r="L347" s="19" t="n">
        <f aca="false">E347*(1-RM_SEV)</f>
        <v>0.000176400362092651</v>
      </c>
      <c r="M347" s="19" t="n">
        <f aca="false">E347-L347</f>
        <v>7.56001551825647E-005</v>
      </c>
      <c r="N347" s="19" t="n">
        <f aca="false">H347-D347*(RM_SERV+RM_TR)/12</f>
        <v>0.00178946800839748</v>
      </c>
      <c r="O347" s="19" t="n">
        <f aca="false">T347*RM_A1_CP/12+U347*RM_A2_CP/12+V347*RM_A3_CP/12+W347*RM_M1_CP/12+X347*RM_B1_CP/12+Y347*RM_B2_CP/12+Z347*RM_B3_CP/12</f>
        <v>0</v>
      </c>
      <c r="P347" s="19" t="n">
        <f aca="false">MAX(0,N347-O347)</f>
        <v>0.00178946800839748</v>
      </c>
      <c r="Q347" s="19" t="n">
        <f aca="false">MIN(P347,M347)</f>
        <v>7.56001551825647E-005</v>
      </c>
      <c r="R347" s="19" t="n">
        <f aca="false">P347-Q347</f>
        <v>0.00171386785321491</v>
      </c>
      <c r="S347" s="19" t="n">
        <f aca="false">I347+J347+L347+Q347</f>
        <v>0.0199347114565704</v>
      </c>
      <c r="T347" s="19" t="n">
        <f aca="false">AW346</f>
        <v>0</v>
      </c>
      <c r="U347" s="19" t="n">
        <f aca="false">AX346</f>
        <v>0</v>
      </c>
      <c r="V347" s="19" t="n">
        <f aca="false">AY346</f>
        <v>0</v>
      </c>
      <c r="W347" s="19" t="n">
        <f aca="false">AZ346</f>
        <v>0</v>
      </c>
      <c r="X347" s="19" t="n">
        <f aca="false">BA346</f>
        <v>0</v>
      </c>
      <c r="Y347" s="19" t="n">
        <f aca="false">BB346</f>
        <v>0</v>
      </c>
      <c r="Z347" s="19" t="n">
        <f aca="false">BC346</f>
        <v>0.301012102787935</v>
      </c>
      <c r="AA347" s="19" t="n">
        <f aca="false">MIN(T347,MAX(0,S347-(0)))</f>
        <v>0</v>
      </c>
      <c r="AB347" s="19" t="n">
        <f aca="false">MIN(U347,MAX(0,S347-(T347)))</f>
        <v>0</v>
      </c>
      <c r="AC347" s="19" t="n">
        <f aca="false">MIN(V347,MAX(0,S347-(T347+U347)))</f>
        <v>0</v>
      </c>
      <c r="AD347" s="19" t="n">
        <f aca="false">MIN(W347,MAX(0,S347-(T347+U347+V347)))</f>
        <v>0</v>
      </c>
      <c r="AE347" s="19" t="n">
        <f aca="false">MIN(X347,MAX(0,S347-(T347+U347+V347+W347)))</f>
        <v>0</v>
      </c>
      <c r="AF347" s="19" t="n">
        <f aca="false">MIN(Y347,MAX(0,S347-(T347+U347+V347+W347+X347)))</f>
        <v>0</v>
      </c>
      <c r="AG347" s="19" t="n">
        <f aca="false">MIN(Z347,MAX(0,S347-(T347+U347+V347+W347+X347+Y347)))</f>
        <v>0.0199347114565704</v>
      </c>
      <c r="AH347" s="19" t="n">
        <f aca="false">T347-AA347</f>
        <v>0</v>
      </c>
      <c r="AI347" s="19" t="n">
        <f aca="false">U347-AB347</f>
        <v>0</v>
      </c>
      <c r="AJ347" s="19" t="n">
        <f aca="false">V347-AC347</f>
        <v>0</v>
      </c>
      <c r="AK347" s="19" t="n">
        <f aca="false">W347-AD347</f>
        <v>0</v>
      </c>
      <c r="AL347" s="19" t="n">
        <f aca="false">X347-AE347</f>
        <v>0</v>
      </c>
      <c r="AM347" s="19" t="n">
        <f aca="false">Y347-AF347</f>
        <v>0</v>
      </c>
      <c r="AN347" s="19" t="n">
        <f aca="false">Z347-AG347</f>
        <v>0.281077391331364</v>
      </c>
      <c r="AO347" s="19" t="n">
        <f aca="false">M347-Q347</f>
        <v>0</v>
      </c>
      <c r="AP347" s="19" t="n">
        <f aca="false">MIN(AH347,MAX(0,AO347-(AI347+AJ347+AK347+AL347+AM347+AN347)))</f>
        <v>0</v>
      </c>
      <c r="AQ347" s="19" t="n">
        <f aca="false">MIN(AI347,MAX(0,AO347-(AJ347+AK347+AL347+AM347+AN347)))</f>
        <v>0</v>
      </c>
      <c r="AR347" s="19" t="n">
        <f aca="false">MIN(AJ347,MAX(0,AO347-(AK347+AL347+AM347+AN347)))</f>
        <v>0</v>
      </c>
      <c r="AS347" s="19" t="n">
        <f aca="false">MIN(AK347,MAX(0,AO347-(AL347+AM347+AN347)))</f>
        <v>0</v>
      </c>
      <c r="AT347" s="19" t="n">
        <f aca="false">MIN(AL347,MAX(0,AO347-(AM347+AN347)))</f>
        <v>0</v>
      </c>
      <c r="AU347" s="19" t="n">
        <f aca="false">MIN(AM347,MAX(0,AO347-(AN347)))</f>
        <v>0</v>
      </c>
      <c r="AV347" s="19" t="n">
        <f aca="false">MIN(AN347,MAX(0,AO347-(0)))</f>
        <v>0</v>
      </c>
      <c r="AW347" s="19" t="n">
        <f aca="false">AH347-AP347</f>
        <v>0</v>
      </c>
      <c r="AX347" s="19" t="n">
        <f aca="false">AI347-AQ347</f>
        <v>0</v>
      </c>
      <c r="AY347" s="19" t="n">
        <f aca="false">AJ347-AR347</f>
        <v>0</v>
      </c>
      <c r="AZ347" s="19" t="n">
        <f aca="false">AK347-AS347</f>
        <v>0</v>
      </c>
      <c r="BA347" s="19" t="n">
        <f aca="false">AL347-AT347</f>
        <v>0</v>
      </c>
      <c r="BB347" s="19" t="n">
        <f aca="false">AM347-AU347</f>
        <v>0</v>
      </c>
      <c r="BC347" s="19" t="n">
        <f aca="false">AN347-AV347</f>
        <v>0.281077391331364</v>
      </c>
    </row>
    <row r="348" customFormat="false" ht="15" hidden="false" customHeight="false" outlineLevel="0" collapsed="false">
      <c r="B348" s="18" t="n">
        <v>344</v>
      </c>
      <c r="C348" s="18" t="n">
        <f aca="false">RM_TERM-B348+1</f>
        <v>17</v>
      </c>
      <c r="D348" s="19" t="n">
        <f aca="false">K347</f>
        <v>0.281077391331218</v>
      </c>
      <c r="E348" s="19" t="n">
        <f aca="false">D348*(1-(1-RM_CDR)^(1/12))</f>
        <v>0.000235311628183173</v>
      </c>
      <c r="F348" s="19" t="n">
        <f aca="false">D348-E348</f>
        <v>0.280842079703035</v>
      </c>
      <c r="G348" s="19" t="n">
        <f aca="false">IF(F348&gt;0,F348*(RM_WAC/12)/(1-(1+RM_WAC/12)^(-C348)),0)</f>
        <v>0.0174520174467051</v>
      </c>
      <c r="H348" s="19" t="n">
        <f aca="false">F348*RM_WAC/12</f>
        <v>0.00173185949150205</v>
      </c>
      <c r="I348" s="19" t="n">
        <f aca="false">G348-H348+IF(C348&lt;=1,(F348-(G348-H348)-J348),0)</f>
        <v>0.0157201579552031</v>
      </c>
      <c r="J348" s="19" t="n">
        <f aca="false">(F348-(G348-H348))*(1-(1-RM_CPR)^(1/12))</f>
        <v>0.00356640604303669</v>
      </c>
      <c r="K348" s="19" t="n">
        <f aca="false">IF(C348&lt;=1,0,(F348-(G348-H348)-J348))</f>
        <v>0.261555515704795</v>
      </c>
      <c r="L348" s="19" t="n">
        <f aca="false">E348*(1-RM_SEV)</f>
        <v>0.000164718139728221</v>
      </c>
      <c r="M348" s="19" t="n">
        <f aca="false">E348-L348</f>
        <v>7.0593488454952E-005</v>
      </c>
      <c r="N348" s="19" t="n">
        <f aca="false">H348-D348*(RM_SERV+RM_TR)/12</f>
        <v>0.00167095939004695</v>
      </c>
      <c r="O348" s="19" t="n">
        <f aca="false">T348*RM_A1_CP/12+U348*RM_A2_CP/12+V348*RM_A3_CP/12+W348*RM_M1_CP/12+X348*RM_B1_CP/12+Y348*RM_B2_CP/12+Z348*RM_B3_CP/12</f>
        <v>0</v>
      </c>
      <c r="P348" s="19" t="n">
        <f aca="false">MAX(0,N348-O348)</f>
        <v>0.00167095939004695</v>
      </c>
      <c r="Q348" s="19" t="n">
        <f aca="false">MIN(P348,M348)</f>
        <v>7.0593488454952E-005</v>
      </c>
      <c r="R348" s="19" t="n">
        <f aca="false">P348-Q348</f>
        <v>0.001600365901592</v>
      </c>
      <c r="S348" s="19" t="n">
        <f aca="false">I348+J348+L348+Q348</f>
        <v>0.0195218756264229</v>
      </c>
      <c r="T348" s="19" t="n">
        <f aca="false">AW347</f>
        <v>0</v>
      </c>
      <c r="U348" s="19" t="n">
        <f aca="false">AX347</f>
        <v>0</v>
      </c>
      <c r="V348" s="19" t="n">
        <f aca="false">AY347</f>
        <v>0</v>
      </c>
      <c r="W348" s="19" t="n">
        <f aca="false">AZ347</f>
        <v>0</v>
      </c>
      <c r="X348" s="19" t="n">
        <f aca="false">BA347</f>
        <v>0</v>
      </c>
      <c r="Y348" s="19" t="n">
        <f aca="false">BB347</f>
        <v>0</v>
      </c>
      <c r="Z348" s="19" t="n">
        <f aca="false">BC347</f>
        <v>0.281077391331364</v>
      </c>
      <c r="AA348" s="19" t="n">
        <f aca="false">MIN(T348,MAX(0,S348-(0)))</f>
        <v>0</v>
      </c>
      <c r="AB348" s="19" t="n">
        <f aca="false">MIN(U348,MAX(0,S348-(T348)))</f>
        <v>0</v>
      </c>
      <c r="AC348" s="19" t="n">
        <f aca="false">MIN(V348,MAX(0,S348-(T348+U348)))</f>
        <v>0</v>
      </c>
      <c r="AD348" s="19" t="n">
        <f aca="false">MIN(W348,MAX(0,S348-(T348+U348+V348)))</f>
        <v>0</v>
      </c>
      <c r="AE348" s="19" t="n">
        <f aca="false">MIN(X348,MAX(0,S348-(T348+U348+V348+W348)))</f>
        <v>0</v>
      </c>
      <c r="AF348" s="19" t="n">
        <f aca="false">MIN(Y348,MAX(0,S348-(T348+U348+V348+W348+X348)))</f>
        <v>0</v>
      </c>
      <c r="AG348" s="19" t="n">
        <f aca="false">MIN(Z348,MAX(0,S348-(T348+U348+V348+W348+X348+Y348)))</f>
        <v>0.0195218756264229</v>
      </c>
      <c r="AH348" s="19" t="n">
        <f aca="false">T348-AA348</f>
        <v>0</v>
      </c>
      <c r="AI348" s="19" t="n">
        <f aca="false">U348-AB348</f>
        <v>0</v>
      </c>
      <c r="AJ348" s="19" t="n">
        <f aca="false">V348-AC348</f>
        <v>0</v>
      </c>
      <c r="AK348" s="19" t="n">
        <f aca="false">W348-AD348</f>
        <v>0</v>
      </c>
      <c r="AL348" s="19" t="n">
        <f aca="false">X348-AE348</f>
        <v>0</v>
      </c>
      <c r="AM348" s="19" t="n">
        <f aca="false">Y348-AF348</f>
        <v>0</v>
      </c>
      <c r="AN348" s="19" t="n">
        <f aca="false">Z348-AG348</f>
        <v>0.261555515704941</v>
      </c>
      <c r="AO348" s="19" t="n">
        <f aca="false">M348-Q348</f>
        <v>0</v>
      </c>
      <c r="AP348" s="19" t="n">
        <f aca="false">MIN(AH348,MAX(0,AO348-(AI348+AJ348+AK348+AL348+AM348+AN348)))</f>
        <v>0</v>
      </c>
      <c r="AQ348" s="19" t="n">
        <f aca="false">MIN(AI348,MAX(0,AO348-(AJ348+AK348+AL348+AM348+AN348)))</f>
        <v>0</v>
      </c>
      <c r="AR348" s="19" t="n">
        <f aca="false">MIN(AJ348,MAX(0,AO348-(AK348+AL348+AM348+AN348)))</f>
        <v>0</v>
      </c>
      <c r="AS348" s="19" t="n">
        <f aca="false">MIN(AK348,MAX(0,AO348-(AL348+AM348+AN348)))</f>
        <v>0</v>
      </c>
      <c r="AT348" s="19" t="n">
        <f aca="false">MIN(AL348,MAX(0,AO348-(AM348+AN348)))</f>
        <v>0</v>
      </c>
      <c r="AU348" s="19" t="n">
        <f aca="false">MIN(AM348,MAX(0,AO348-(AN348)))</f>
        <v>0</v>
      </c>
      <c r="AV348" s="19" t="n">
        <f aca="false">MIN(AN348,MAX(0,AO348-(0)))</f>
        <v>0</v>
      </c>
      <c r="AW348" s="19" t="n">
        <f aca="false">AH348-AP348</f>
        <v>0</v>
      </c>
      <c r="AX348" s="19" t="n">
        <f aca="false">AI348-AQ348</f>
        <v>0</v>
      </c>
      <c r="AY348" s="19" t="n">
        <f aca="false">AJ348-AR348</f>
        <v>0</v>
      </c>
      <c r="AZ348" s="19" t="n">
        <f aca="false">AK348-AS348</f>
        <v>0</v>
      </c>
      <c r="BA348" s="19" t="n">
        <f aca="false">AL348-AT348</f>
        <v>0</v>
      </c>
      <c r="BB348" s="19" t="n">
        <f aca="false">AM348-AU348</f>
        <v>0</v>
      </c>
      <c r="BC348" s="19" t="n">
        <f aca="false">AN348-AV348</f>
        <v>0.261555515704941</v>
      </c>
    </row>
    <row r="349" customFormat="false" ht="15" hidden="false" customHeight="false" outlineLevel="0" collapsed="false">
      <c r="B349" s="18" t="n">
        <v>345</v>
      </c>
      <c r="C349" s="18" t="n">
        <f aca="false">RM_TERM-B349+1</f>
        <v>16</v>
      </c>
      <c r="D349" s="19" t="n">
        <f aca="false">K348</f>
        <v>0.261555515704795</v>
      </c>
      <c r="E349" s="19" t="n">
        <f aca="false">D349*(1-(1-RM_CDR)^(1/12))</f>
        <v>0.000218968355901164</v>
      </c>
      <c r="F349" s="19" t="n">
        <f aca="false">D349-E349</f>
        <v>0.261336547348894</v>
      </c>
      <c r="G349" s="19" t="n">
        <f aca="false">IF(F349&gt;0,F349*(RM_WAC/12)/(1-(1+RM_WAC/12)^(-C349)),0)</f>
        <v>0.0172028399376668</v>
      </c>
      <c r="H349" s="19" t="n">
        <f aca="false">F349*RM_WAC/12</f>
        <v>0.00161157537531818</v>
      </c>
      <c r="I349" s="19" t="n">
        <f aca="false">G349-H349+IF(C349&lt;=1,(F349-(G349-H349)-J349),0)</f>
        <v>0.0155912645623486</v>
      </c>
      <c r="J349" s="19" t="n">
        <f aca="false">(F349-(G349-H349))*(1-(1-RM_CPR)^(1/12))</f>
        <v>0.00330575252246135</v>
      </c>
      <c r="K349" s="19" t="n">
        <f aca="false">IF(C349&lt;=1,0,(F349-(G349-H349)-J349))</f>
        <v>0.242439530264084</v>
      </c>
      <c r="L349" s="19" t="n">
        <f aca="false">E349*(1-RM_SEV)</f>
        <v>0.000153277849130815</v>
      </c>
      <c r="M349" s="19" t="n">
        <f aca="false">E349-L349</f>
        <v>6.56905067703492E-005</v>
      </c>
      <c r="N349" s="19" t="n">
        <f aca="false">H349-D349*(RM_SERV+RM_TR)/12</f>
        <v>0.00155490501358214</v>
      </c>
      <c r="O349" s="19" t="n">
        <f aca="false">T349*RM_A1_CP/12+U349*RM_A2_CP/12+V349*RM_A3_CP/12+W349*RM_M1_CP/12+X349*RM_B1_CP/12+Y349*RM_B2_CP/12+Z349*RM_B3_CP/12</f>
        <v>0</v>
      </c>
      <c r="P349" s="19" t="n">
        <f aca="false">MAX(0,N349-O349)</f>
        <v>0.00155490501358214</v>
      </c>
      <c r="Q349" s="19" t="n">
        <f aca="false">MIN(P349,M349)</f>
        <v>6.56905067703492E-005</v>
      </c>
      <c r="R349" s="19" t="n">
        <f aca="false">P349-Q349</f>
        <v>0.00148921450681179</v>
      </c>
      <c r="S349" s="19" t="n">
        <f aca="false">I349+J349+L349+Q349</f>
        <v>0.0191159854407111</v>
      </c>
      <c r="T349" s="19" t="n">
        <f aca="false">AW348</f>
        <v>0</v>
      </c>
      <c r="U349" s="19" t="n">
        <f aca="false">AX348</f>
        <v>0</v>
      </c>
      <c r="V349" s="19" t="n">
        <f aca="false">AY348</f>
        <v>0</v>
      </c>
      <c r="W349" s="19" t="n">
        <f aca="false">AZ348</f>
        <v>0</v>
      </c>
      <c r="X349" s="19" t="n">
        <f aca="false">BA348</f>
        <v>0</v>
      </c>
      <c r="Y349" s="19" t="n">
        <f aca="false">BB348</f>
        <v>0</v>
      </c>
      <c r="Z349" s="19" t="n">
        <f aca="false">BC348</f>
        <v>0.261555515704941</v>
      </c>
      <c r="AA349" s="19" t="n">
        <f aca="false">MIN(T349,MAX(0,S349-(0)))</f>
        <v>0</v>
      </c>
      <c r="AB349" s="19" t="n">
        <f aca="false">MIN(U349,MAX(0,S349-(T349)))</f>
        <v>0</v>
      </c>
      <c r="AC349" s="19" t="n">
        <f aca="false">MIN(V349,MAX(0,S349-(T349+U349)))</f>
        <v>0</v>
      </c>
      <c r="AD349" s="19" t="n">
        <f aca="false">MIN(W349,MAX(0,S349-(T349+U349+V349)))</f>
        <v>0</v>
      </c>
      <c r="AE349" s="19" t="n">
        <f aca="false">MIN(X349,MAX(0,S349-(T349+U349+V349+W349)))</f>
        <v>0</v>
      </c>
      <c r="AF349" s="19" t="n">
        <f aca="false">MIN(Y349,MAX(0,S349-(T349+U349+V349+W349+X349)))</f>
        <v>0</v>
      </c>
      <c r="AG349" s="19" t="n">
        <f aca="false">MIN(Z349,MAX(0,S349-(T349+U349+V349+W349+X349+Y349)))</f>
        <v>0.0191159854407111</v>
      </c>
      <c r="AH349" s="19" t="n">
        <f aca="false">T349-AA349</f>
        <v>0</v>
      </c>
      <c r="AI349" s="19" t="n">
        <f aca="false">U349-AB349</f>
        <v>0</v>
      </c>
      <c r="AJ349" s="19" t="n">
        <f aca="false">V349-AC349</f>
        <v>0</v>
      </c>
      <c r="AK349" s="19" t="n">
        <f aca="false">W349-AD349</f>
        <v>0</v>
      </c>
      <c r="AL349" s="19" t="n">
        <f aca="false">X349-AE349</f>
        <v>0</v>
      </c>
      <c r="AM349" s="19" t="n">
        <f aca="false">Y349-AF349</f>
        <v>0</v>
      </c>
      <c r="AN349" s="19" t="n">
        <f aca="false">Z349-AG349</f>
        <v>0.24243953026423</v>
      </c>
      <c r="AO349" s="19" t="n">
        <f aca="false">M349-Q349</f>
        <v>0</v>
      </c>
      <c r="AP349" s="19" t="n">
        <f aca="false">MIN(AH349,MAX(0,AO349-(AI349+AJ349+AK349+AL349+AM349+AN349)))</f>
        <v>0</v>
      </c>
      <c r="AQ349" s="19" t="n">
        <f aca="false">MIN(AI349,MAX(0,AO349-(AJ349+AK349+AL349+AM349+AN349)))</f>
        <v>0</v>
      </c>
      <c r="AR349" s="19" t="n">
        <f aca="false">MIN(AJ349,MAX(0,AO349-(AK349+AL349+AM349+AN349)))</f>
        <v>0</v>
      </c>
      <c r="AS349" s="19" t="n">
        <f aca="false">MIN(AK349,MAX(0,AO349-(AL349+AM349+AN349)))</f>
        <v>0</v>
      </c>
      <c r="AT349" s="19" t="n">
        <f aca="false">MIN(AL349,MAX(0,AO349-(AM349+AN349)))</f>
        <v>0</v>
      </c>
      <c r="AU349" s="19" t="n">
        <f aca="false">MIN(AM349,MAX(0,AO349-(AN349)))</f>
        <v>0</v>
      </c>
      <c r="AV349" s="19" t="n">
        <f aca="false">MIN(AN349,MAX(0,AO349-(0)))</f>
        <v>0</v>
      </c>
      <c r="AW349" s="19" t="n">
        <f aca="false">AH349-AP349</f>
        <v>0</v>
      </c>
      <c r="AX349" s="19" t="n">
        <f aca="false">AI349-AQ349</f>
        <v>0</v>
      </c>
      <c r="AY349" s="19" t="n">
        <f aca="false">AJ349-AR349</f>
        <v>0</v>
      </c>
      <c r="AZ349" s="19" t="n">
        <f aca="false">AK349-AS349</f>
        <v>0</v>
      </c>
      <c r="BA349" s="19" t="n">
        <f aca="false">AL349-AT349</f>
        <v>0</v>
      </c>
      <c r="BB349" s="19" t="n">
        <f aca="false">AM349-AU349</f>
        <v>0</v>
      </c>
      <c r="BC349" s="19" t="n">
        <f aca="false">AN349-AV349</f>
        <v>0.24243953026423</v>
      </c>
    </row>
    <row r="350" customFormat="false" ht="15" hidden="false" customHeight="false" outlineLevel="0" collapsed="false">
      <c r="B350" s="18" t="n">
        <v>346</v>
      </c>
      <c r="C350" s="18" t="n">
        <f aca="false">RM_TERM-B350+1</f>
        <v>15</v>
      </c>
      <c r="D350" s="19" t="n">
        <f aca="false">K349</f>
        <v>0.242439530264084</v>
      </c>
      <c r="E350" s="19" t="n">
        <f aca="false">D350*(1-(1-RM_CDR)^(1/12))</f>
        <v>0.000202964885692922</v>
      </c>
      <c r="F350" s="19" t="n">
        <f aca="false">D350-E350</f>
        <v>0.242236565378391</v>
      </c>
      <c r="G350" s="19" t="n">
        <f aca="false">IF(F350&gt;0,F350*(RM_WAC/12)/(1-(1+RM_WAC/12)^(-C350)),0)</f>
        <v>0.0169572201508918</v>
      </c>
      <c r="H350" s="19" t="n">
        <f aca="false">F350*RM_WAC/12</f>
        <v>0.00149379215316674</v>
      </c>
      <c r="I350" s="19" t="n">
        <f aca="false">G350-H350+IF(C350&lt;=1,(F350-(G350-H350)-J350),0)</f>
        <v>0.0154634279977251</v>
      </c>
      <c r="J350" s="19" t="n">
        <f aca="false">(F350-(G350-H350))*(1-(1-RM_CPR)^(1/12))</f>
        <v>0.00305054022775998</v>
      </c>
      <c r="K350" s="19" t="n">
        <f aca="false">IF(C350&lt;=1,0,(F350-(G350-H350)-J350))</f>
        <v>0.223722597152906</v>
      </c>
      <c r="L350" s="19" t="n">
        <f aca="false">E350*(1-RM_SEV)</f>
        <v>0.000142075419985045</v>
      </c>
      <c r="M350" s="19" t="n">
        <f aca="false">E350-L350</f>
        <v>6.08894657078765E-005</v>
      </c>
      <c r="N350" s="19" t="n">
        <f aca="false">H350-D350*(RM_SERV+RM_TR)/12</f>
        <v>0.00144126358827619</v>
      </c>
      <c r="O350" s="19" t="n">
        <f aca="false">T350*RM_A1_CP/12+U350*RM_A2_CP/12+V350*RM_A3_CP/12+W350*RM_M1_CP/12+X350*RM_B1_CP/12+Y350*RM_B2_CP/12+Z350*RM_B3_CP/12</f>
        <v>0</v>
      </c>
      <c r="P350" s="19" t="n">
        <f aca="false">MAX(0,N350-O350)</f>
        <v>0.00144126358827619</v>
      </c>
      <c r="Q350" s="19" t="n">
        <f aca="false">MIN(P350,M350)</f>
        <v>6.08894657078765E-005</v>
      </c>
      <c r="R350" s="19" t="n">
        <f aca="false">P350-Q350</f>
        <v>0.00138037412256831</v>
      </c>
      <c r="S350" s="19" t="n">
        <f aca="false">I350+J350+L350+Q350</f>
        <v>0.018716933111178</v>
      </c>
      <c r="T350" s="19" t="n">
        <f aca="false">AW349</f>
        <v>0</v>
      </c>
      <c r="U350" s="19" t="n">
        <f aca="false">AX349</f>
        <v>0</v>
      </c>
      <c r="V350" s="19" t="n">
        <f aca="false">AY349</f>
        <v>0</v>
      </c>
      <c r="W350" s="19" t="n">
        <f aca="false">AZ349</f>
        <v>0</v>
      </c>
      <c r="X350" s="19" t="n">
        <f aca="false">BA349</f>
        <v>0</v>
      </c>
      <c r="Y350" s="19" t="n">
        <f aca="false">BB349</f>
        <v>0</v>
      </c>
      <c r="Z350" s="19" t="n">
        <f aca="false">BC349</f>
        <v>0.24243953026423</v>
      </c>
      <c r="AA350" s="19" t="n">
        <f aca="false">MIN(T350,MAX(0,S350-(0)))</f>
        <v>0</v>
      </c>
      <c r="AB350" s="19" t="n">
        <f aca="false">MIN(U350,MAX(0,S350-(T350)))</f>
        <v>0</v>
      </c>
      <c r="AC350" s="19" t="n">
        <f aca="false">MIN(V350,MAX(0,S350-(T350+U350)))</f>
        <v>0</v>
      </c>
      <c r="AD350" s="19" t="n">
        <f aca="false">MIN(W350,MAX(0,S350-(T350+U350+V350)))</f>
        <v>0</v>
      </c>
      <c r="AE350" s="19" t="n">
        <f aca="false">MIN(X350,MAX(0,S350-(T350+U350+V350+W350)))</f>
        <v>0</v>
      </c>
      <c r="AF350" s="19" t="n">
        <f aca="false">MIN(Y350,MAX(0,S350-(T350+U350+V350+W350+X350)))</f>
        <v>0</v>
      </c>
      <c r="AG350" s="19" t="n">
        <f aca="false">MIN(Z350,MAX(0,S350-(T350+U350+V350+W350+X350+Y350)))</f>
        <v>0.018716933111178</v>
      </c>
      <c r="AH350" s="19" t="n">
        <f aca="false">T350-AA350</f>
        <v>0</v>
      </c>
      <c r="AI350" s="19" t="n">
        <f aca="false">U350-AB350</f>
        <v>0</v>
      </c>
      <c r="AJ350" s="19" t="n">
        <f aca="false">V350-AC350</f>
        <v>0</v>
      </c>
      <c r="AK350" s="19" t="n">
        <f aca="false">W350-AD350</f>
        <v>0</v>
      </c>
      <c r="AL350" s="19" t="n">
        <f aca="false">X350-AE350</f>
        <v>0</v>
      </c>
      <c r="AM350" s="19" t="n">
        <f aca="false">Y350-AF350</f>
        <v>0</v>
      </c>
      <c r="AN350" s="19" t="n">
        <f aca="false">Z350-AG350</f>
        <v>0.223722597153052</v>
      </c>
      <c r="AO350" s="19" t="n">
        <f aca="false">M350-Q350</f>
        <v>0</v>
      </c>
      <c r="AP350" s="19" t="n">
        <f aca="false">MIN(AH350,MAX(0,AO350-(AI350+AJ350+AK350+AL350+AM350+AN350)))</f>
        <v>0</v>
      </c>
      <c r="AQ350" s="19" t="n">
        <f aca="false">MIN(AI350,MAX(0,AO350-(AJ350+AK350+AL350+AM350+AN350)))</f>
        <v>0</v>
      </c>
      <c r="AR350" s="19" t="n">
        <f aca="false">MIN(AJ350,MAX(0,AO350-(AK350+AL350+AM350+AN350)))</f>
        <v>0</v>
      </c>
      <c r="AS350" s="19" t="n">
        <f aca="false">MIN(AK350,MAX(0,AO350-(AL350+AM350+AN350)))</f>
        <v>0</v>
      </c>
      <c r="AT350" s="19" t="n">
        <f aca="false">MIN(AL350,MAX(0,AO350-(AM350+AN350)))</f>
        <v>0</v>
      </c>
      <c r="AU350" s="19" t="n">
        <f aca="false">MIN(AM350,MAX(0,AO350-(AN350)))</f>
        <v>0</v>
      </c>
      <c r="AV350" s="19" t="n">
        <f aca="false">MIN(AN350,MAX(0,AO350-(0)))</f>
        <v>0</v>
      </c>
      <c r="AW350" s="19" t="n">
        <f aca="false">AH350-AP350</f>
        <v>0</v>
      </c>
      <c r="AX350" s="19" t="n">
        <f aca="false">AI350-AQ350</f>
        <v>0</v>
      </c>
      <c r="AY350" s="19" t="n">
        <f aca="false">AJ350-AR350</f>
        <v>0</v>
      </c>
      <c r="AZ350" s="19" t="n">
        <f aca="false">AK350-AS350</f>
        <v>0</v>
      </c>
      <c r="BA350" s="19" t="n">
        <f aca="false">AL350-AT350</f>
        <v>0</v>
      </c>
      <c r="BB350" s="19" t="n">
        <f aca="false">AM350-AU350</f>
        <v>0</v>
      </c>
      <c r="BC350" s="19" t="n">
        <f aca="false">AN350-AV350</f>
        <v>0.223722597153052</v>
      </c>
    </row>
    <row r="351" customFormat="false" ht="15" hidden="false" customHeight="false" outlineLevel="0" collapsed="false">
      <c r="B351" s="18" t="n">
        <v>347</v>
      </c>
      <c r="C351" s="18" t="n">
        <f aca="false">RM_TERM-B351+1</f>
        <v>14</v>
      </c>
      <c r="D351" s="19" t="n">
        <f aca="false">K350</f>
        <v>0.223722597152906</v>
      </c>
      <c r="E351" s="19" t="n">
        <f aca="false">D351*(1-(1-RM_CDR)^(1/12))</f>
        <v>0.000187295493060069</v>
      </c>
      <c r="F351" s="19" t="n">
        <f aca="false">D351-E351</f>
        <v>0.223535301659846</v>
      </c>
      <c r="G351" s="19" t="n">
        <f aca="false">IF(F351&gt;0,F351*(RM_WAC/12)/(1-(1+RM_WAC/12)^(-C351)),0)</f>
        <v>0.0167151072897102</v>
      </c>
      <c r="H351" s="19" t="n">
        <f aca="false">F351*RM_WAC/12</f>
        <v>0.00137846769356905</v>
      </c>
      <c r="I351" s="19" t="n">
        <f aca="false">G351-H351+IF(C351&lt;=1,(F351-(G351-H351)-J351),0)</f>
        <v>0.0153366395961412</v>
      </c>
      <c r="J351" s="19" t="n">
        <f aca="false">(F351-(G351-H351))*(1-(1-RM_CPR)^(1/12))</f>
        <v>0.00280067737002295</v>
      </c>
      <c r="K351" s="19" t="n">
        <f aca="false">IF(C351&lt;=1,0,(F351-(G351-H351)-J351))</f>
        <v>0.205397984693681</v>
      </c>
      <c r="L351" s="19" t="n">
        <f aca="false">E351*(1-RM_SEV)</f>
        <v>0.000131106845142048</v>
      </c>
      <c r="M351" s="19" t="n">
        <f aca="false">E351-L351</f>
        <v>5.61886479180207E-005</v>
      </c>
      <c r="N351" s="19" t="n">
        <f aca="false">H351-D351*(RM_SERV+RM_TR)/12</f>
        <v>0.00132999446418592</v>
      </c>
      <c r="O351" s="19" t="n">
        <f aca="false">T351*RM_A1_CP/12+U351*RM_A2_CP/12+V351*RM_A3_CP/12+W351*RM_M1_CP/12+X351*RM_B1_CP/12+Y351*RM_B2_CP/12+Z351*RM_B3_CP/12</f>
        <v>0</v>
      </c>
      <c r="P351" s="19" t="n">
        <f aca="false">MAX(0,N351-O351)</f>
        <v>0.00132999446418592</v>
      </c>
      <c r="Q351" s="19" t="n">
        <f aca="false">MIN(P351,M351)</f>
        <v>5.61886479180207E-005</v>
      </c>
      <c r="R351" s="19" t="n">
        <f aca="false">P351-Q351</f>
        <v>0.0012738058162679</v>
      </c>
      <c r="S351" s="19" t="n">
        <f aca="false">I351+J351+L351+Q351</f>
        <v>0.0183246124592242</v>
      </c>
      <c r="T351" s="19" t="n">
        <f aca="false">AW350</f>
        <v>0</v>
      </c>
      <c r="U351" s="19" t="n">
        <f aca="false">AX350</f>
        <v>0</v>
      </c>
      <c r="V351" s="19" t="n">
        <f aca="false">AY350</f>
        <v>0</v>
      </c>
      <c r="W351" s="19" t="n">
        <f aca="false">AZ350</f>
        <v>0</v>
      </c>
      <c r="X351" s="19" t="n">
        <f aca="false">BA350</f>
        <v>0</v>
      </c>
      <c r="Y351" s="19" t="n">
        <f aca="false">BB350</f>
        <v>0</v>
      </c>
      <c r="Z351" s="19" t="n">
        <f aca="false">BC350</f>
        <v>0.223722597153052</v>
      </c>
      <c r="AA351" s="19" t="n">
        <f aca="false">MIN(T351,MAX(0,S351-(0)))</f>
        <v>0</v>
      </c>
      <c r="AB351" s="19" t="n">
        <f aca="false">MIN(U351,MAX(0,S351-(T351)))</f>
        <v>0</v>
      </c>
      <c r="AC351" s="19" t="n">
        <f aca="false">MIN(V351,MAX(0,S351-(T351+U351)))</f>
        <v>0</v>
      </c>
      <c r="AD351" s="19" t="n">
        <f aca="false">MIN(W351,MAX(0,S351-(T351+U351+V351)))</f>
        <v>0</v>
      </c>
      <c r="AE351" s="19" t="n">
        <f aca="false">MIN(X351,MAX(0,S351-(T351+U351+V351+W351)))</f>
        <v>0</v>
      </c>
      <c r="AF351" s="19" t="n">
        <f aca="false">MIN(Y351,MAX(0,S351-(T351+U351+V351+W351+X351)))</f>
        <v>0</v>
      </c>
      <c r="AG351" s="19" t="n">
        <f aca="false">MIN(Z351,MAX(0,S351-(T351+U351+V351+W351+X351+Y351)))</f>
        <v>0.0183246124592242</v>
      </c>
      <c r="AH351" s="19" t="n">
        <f aca="false">T351-AA351</f>
        <v>0</v>
      </c>
      <c r="AI351" s="19" t="n">
        <f aca="false">U351-AB351</f>
        <v>0</v>
      </c>
      <c r="AJ351" s="19" t="n">
        <f aca="false">V351-AC351</f>
        <v>0</v>
      </c>
      <c r="AK351" s="19" t="n">
        <f aca="false">W351-AD351</f>
        <v>0</v>
      </c>
      <c r="AL351" s="19" t="n">
        <f aca="false">X351-AE351</f>
        <v>0</v>
      </c>
      <c r="AM351" s="19" t="n">
        <f aca="false">Y351-AF351</f>
        <v>0</v>
      </c>
      <c r="AN351" s="19" t="n">
        <f aca="false">Z351-AG351</f>
        <v>0.205397984693828</v>
      </c>
      <c r="AO351" s="19" t="n">
        <f aca="false">M351-Q351</f>
        <v>0</v>
      </c>
      <c r="AP351" s="19" t="n">
        <f aca="false">MIN(AH351,MAX(0,AO351-(AI351+AJ351+AK351+AL351+AM351+AN351)))</f>
        <v>0</v>
      </c>
      <c r="AQ351" s="19" t="n">
        <f aca="false">MIN(AI351,MAX(0,AO351-(AJ351+AK351+AL351+AM351+AN351)))</f>
        <v>0</v>
      </c>
      <c r="AR351" s="19" t="n">
        <f aca="false">MIN(AJ351,MAX(0,AO351-(AK351+AL351+AM351+AN351)))</f>
        <v>0</v>
      </c>
      <c r="AS351" s="19" t="n">
        <f aca="false">MIN(AK351,MAX(0,AO351-(AL351+AM351+AN351)))</f>
        <v>0</v>
      </c>
      <c r="AT351" s="19" t="n">
        <f aca="false">MIN(AL351,MAX(0,AO351-(AM351+AN351)))</f>
        <v>0</v>
      </c>
      <c r="AU351" s="19" t="n">
        <f aca="false">MIN(AM351,MAX(0,AO351-(AN351)))</f>
        <v>0</v>
      </c>
      <c r="AV351" s="19" t="n">
        <f aca="false">MIN(AN351,MAX(0,AO351-(0)))</f>
        <v>0</v>
      </c>
      <c r="AW351" s="19" t="n">
        <f aca="false">AH351-AP351</f>
        <v>0</v>
      </c>
      <c r="AX351" s="19" t="n">
        <f aca="false">AI351-AQ351</f>
        <v>0</v>
      </c>
      <c r="AY351" s="19" t="n">
        <f aca="false">AJ351-AR351</f>
        <v>0</v>
      </c>
      <c r="AZ351" s="19" t="n">
        <f aca="false">AK351-AS351</f>
        <v>0</v>
      </c>
      <c r="BA351" s="19" t="n">
        <f aca="false">AL351-AT351</f>
        <v>0</v>
      </c>
      <c r="BB351" s="19" t="n">
        <f aca="false">AM351-AU351</f>
        <v>0</v>
      </c>
      <c r="BC351" s="19" t="n">
        <f aca="false">AN351-AV351</f>
        <v>0.205397984693828</v>
      </c>
    </row>
    <row r="352" customFormat="false" ht="15" hidden="false" customHeight="false" outlineLevel="0" collapsed="false">
      <c r="B352" s="18" t="n">
        <v>348</v>
      </c>
      <c r="C352" s="18" t="n">
        <f aca="false">RM_TERM-B352+1</f>
        <v>13</v>
      </c>
      <c r="D352" s="19" t="n">
        <f aca="false">K351</f>
        <v>0.205397984693681</v>
      </c>
      <c r="E352" s="19" t="n">
        <f aca="false">D352*(1-(1-RM_CDR)^(1/12))</f>
        <v>0.000171954542394547</v>
      </c>
      <c r="F352" s="19" t="n">
        <f aca="false">D352-E352</f>
        <v>0.205226030151287</v>
      </c>
      <c r="G352" s="19" t="n">
        <f aca="false">IF(F352&gt;0,F352*(RM_WAC/12)/(1-(1+RM_WAC/12)^(-C352)),0)</f>
        <v>0.0164764512827198</v>
      </c>
      <c r="H352" s="19" t="n">
        <f aca="false">F352*RM_WAC/12</f>
        <v>0.00126556051926627</v>
      </c>
      <c r="I352" s="19" t="n">
        <f aca="false">G352-H352+IF(C352&lt;=1,(F352-(G352-H352)-J352),0)</f>
        <v>0.0152108907634535</v>
      </c>
      <c r="J352" s="19" t="n">
        <f aca="false">(F352-(G352-H352))*(1-(1-RM_CPR)^(1/12))</f>
        <v>0.00255607358649802</v>
      </c>
      <c r="K352" s="19" t="n">
        <f aca="false">IF(C352&lt;=1,0,(F352-(G352-H352)-J352))</f>
        <v>0.187459065801335</v>
      </c>
      <c r="L352" s="19" t="n">
        <f aca="false">E352*(1-RM_SEV)</f>
        <v>0.000120368179676183</v>
      </c>
      <c r="M352" s="19" t="n">
        <f aca="false">E352-L352</f>
        <v>5.15863627183642E-005</v>
      </c>
      <c r="N352" s="19" t="n">
        <f aca="false">H352-D352*(RM_SERV+RM_TR)/12</f>
        <v>0.00122105762258264</v>
      </c>
      <c r="O352" s="19" t="n">
        <f aca="false">T352*RM_A1_CP/12+U352*RM_A2_CP/12+V352*RM_A3_CP/12+W352*RM_M1_CP/12+X352*RM_B1_CP/12+Y352*RM_B2_CP/12+Z352*RM_B3_CP/12</f>
        <v>0</v>
      </c>
      <c r="P352" s="19" t="n">
        <f aca="false">MAX(0,N352-O352)</f>
        <v>0.00122105762258264</v>
      </c>
      <c r="Q352" s="19" t="n">
        <f aca="false">MIN(P352,M352)</f>
        <v>5.15863627183642E-005</v>
      </c>
      <c r="R352" s="19" t="n">
        <f aca="false">P352-Q352</f>
        <v>0.00116947125986427</v>
      </c>
      <c r="S352" s="19" t="n">
        <f aca="false">I352+J352+L352+Q352</f>
        <v>0.0179389188923461</v>
      </c>
      <c r="T352" s="19" t="n">
        <f aca="false">AW351</f>
        <v>0</v>
      </c>
      <c r="U352" s="19" t="n">
        <f aca="false">AX351</f>
        <v>0</v>
      </c>
      <c r="V352" s="19" t="n">
        <f aca="false">AY351</f>
        <v>0</v>
      </c>
      <c r="W352" s="19" t="n">
        <f aca="false">AZ351</f>
        <v>0</v>
      </c>
      <c r="X352" s="19" t="n">
        <f aca="false">BA351</f>
        <v>0</v>
      </c>
      <c r="Y352" s="19" t="n">
        <f aca="false">BB351</f>
        <v>0</v>
      </c>
      <c r="Z352" s="19" t="n">
        <f aca="false">BC351</f>
        <v>0.205397984693828</v>
      </c>
      <c r="AA352" s="19" t="n">
        <f aca="false">MIN(T352,MAX(0,S352-(0)))</f>
        <v>0</v>
      </c>
      <c r="AB352" s="19" t="n">
        <f aca="false">MIN(U352,MAX(0,S352-(T352)))</f>
        <v>0</v>
      </c>
      <c r="AC352" s="19" t="n">
        <f aca="false">MIN(V352,MAX(0,S352-(T352+U352)))</f>
        <v>0</v>
      </c>
      <c r="AD352" s="19" t="n">
        <f aca="false">MIN(W352,MAX(0,S352-(T352+U352+V352)))</f>
        <v>0</v>
      </c>
      <c r="AE352" s="19" t="n">
        <f aca="false">MIN(X352,MAX(0,S352-(T352+U352+V352+W352)))</f>
        <v>0</v>
      </c>
      <c r="AF352" s="19" t="n">
        <f aca="false">MIN(Y352,MAX(0,S352-(T352+U352+V352+W352+X352)))</f>
        <v>0</v>
      </c>
      <c r="AG352" s="19" t="n">
        <f aca="false">MIN(Z352,MAX(0,S352-(T352+U352+V352+W352+X352+Y352)))</f>
        <v>0.0179389188923461</v>
      </c>
      <c r="AH352" s="19" t="n">
        <f aca="false">T352-AA352</f>
        <v>0</v>
      </c>
      <c r="AI352" s="19" t="n">
        <f aca="false">U352-AB352</f>
        <v>0</v>
      </c>
      <c r="AJ352" s="19" t="n">
        <f aca="false">V352-AC352</f>
        <v>0</v>
      </c>
      <c r="AK352" s="19" t="n">
        <f aca="false">W352-AD352</f>
        <v>0</v>
      </c>
      <c r="AL352" s="19" t="n">
        <f aca="false">X352-AE352</f>
        <v>0</v>
      </c>
      <c r="AM352" s="19" t="n">
        <f aca="false">Y352-AF352</f>
        <v>0</v>
      </c>
      <c r="AN352" s="19" t="n">
        <f aca="false">Z352-AG352</f>
        <v>0.187459065801482</v>
      </c>
      <c r="AO352" s="19" t="n">
        <f aca="false">M352-Q352</f>
        <v>0</v>
      </c>
      <c r="AP352" s="19" t="n">
        <f aca="false">MIN(AH352,MAX(0,AO352-(AI352+AJ352+AK352+AL352+AM352+AN352)))</f>
        <v>0</v>
      </c>
      <c r="AQ352" s="19" t="n">
        <f aca="false">MIN(AI352,MAX(0,AO352-(AJ352+AK352+AL352+AM352+AN352)))</f>
        <v>0</v>
      </c>
      <c r="AR352" s="19" t="n">
        <f aca="false">MIN(AJ352,MAX(0,AO352-(AK352+AL352+AM352+AN352)))</f>
        <v>0</v>
      </c>
      <c r="AS352" s="19" t="n">
        <f aca="false">MIN(AK352,MAX(0,AO352-(AL352+AM352+AN352)))</f>
        <v>0</v>
      </c>
      <c r="AT352" s="19" t="n">
        <f aca="false">MIN(AL352,MAX(0,AO352-(AM352+AN352)))</f>
        <v>0</v>
      </c>
      <c r="AU352" s="19" t="n">
        <f aca="false">MIN(AM352,MAX(0,AO352-(AN352)))</f>
        <v>0</v>
      </c>
      <c r="AV352" s="19" t="n">
        <f aca="false">MIN(AN352,MAX(0,AO352-(0)))</f>
        <v>0</v>
      </c>
      <c r="AW352" s="19" t="n">
        <f aca="false">AH352-AP352</f>
        <v>0</v>
      </c>
      <c r="AX352" s="19" t="n">
        <f aca="false">AI352-AQ352</f>
        <v>0</v>
      </c>
      <c r="AY352" s="19" t="n">
        <f aca="false">AJ352-AR352</f>
        <v>0</v>
      </c>
      <c r="AZ352" s="19" t="n">
        <f aca="false">AK352-AS352</f>
        <v>0</v>
      </c>
      <c r="BA352" s="19" t="n">
        <f aca="false">AL352-AT352</f>
        <v>0</v>
      </c>
      <c r="BB352" s="19" t="n">
        <f aca="false">AM352-AU352</f>
        <v>0</v>
      </c>
      <c r="BC352" s="19" t="n">
        <f aca="false">AN352-AV352</f>
        <v>0.187459065801482</v>
      </c>
    </row>
    <row r="353" customFormat="false" ht="15" hidden="false" customHeight="false" outlineLevel="0" collapsed="false">
      <c r="B353" s="18" t="n">
        <v>349</v>
      </c>
      <c r="C353" s="18" t="n">
        <f aca="false">RM_TERM-B353+1</f>
        <v>12</v>
      </c>
      <c r="D353" s="19" t="n">
        <f aca="false">K352</f>
        <v>0.187459065801335</v>
      </c>
      <c r="E353" s="19" t="n">
        <f aca="false">D353*(1-(1-RM_CDR)^(1/12))</f>
        <v>0.000156936485650775</v>
      </c>
      <c r="F353" s="19" t="n">
        <f aca="false">D353-E353</f>
        <v>0.187302129315685</v>
      </c>
      <c r="G353" s="19" t="n">
        <f aca="false">IF(F353&gt;0,F353*(RM_WAC/12)/(1-(1+RM_WAC/12)^(-C353)),0)</f>
        <v>0.016241202773431</v>
      </c>
      <c r="H353" s="19" t="n">
        <f aca="false">F353*RM_WAC/12</f>
        <v>0.00115502979744672</v>
      </c>
      <c r="I353" s="19" t="n">
        <f aca="false">G353-H353+IF(C353&lt;=1,(F353-(G353-H353)-J353),0)</f>
        <v>0.0150861729759843</v>
      </c>
      <c r="J353" s="19" t="n">
        <f aca="false">(F353-(G353-H353))*(1-(1-RM_CPR)^(1/12))</f>
        <v>0.00231663991927998</v>
      </c>
      <c r="K353" s="19" t="n">
        <f aca="false">IF(C353&lt;=1,0,(F353-(G353-H353)-J353))</f>
        <v>0.16989931642042</v>
      </c>
      <c r="L353" s="19" t="n">
        <f aca="false">E353*(1-RM_SEV)</f>
        <v>0.000109855539955542</v>
      </c>
      <c r="M353" s="19" t="n">
        <f aca="false">E353-L353</f>
        <v>4.70809456952324E-005</v>
      </c>
      <c r="N353" s="19" t="n">
        <f aca="false">H353-D353*(RM_SERV+RM_TR)/12</f>
        <v>0.0011144136665231</v>
      </c>
      <c r="O353" s="19" t="n">
        <f aca="false">T353*RM_A1_CP/12+U353*RM_A2_CP/12+V353*RM_A3_CP/12+W353*RM_M1_CP/12+X353*RM_B1_CP/12+Y353*RM_B2_CP/12+Z353*RM_B3_CP/12</f>
        <v>0</v>
      </c>
      <c r="P353" s="19" t="n">
        <f aca="false">MAX(0,N353-O353)</f>
        <v>0.0011144136665231</v>
      </c>
      <c r="Q353" s="19" t="n">
        <f aca="false">MIN(P353,M353)</f>
        <v>4.70809456952324E-005</v>
      </c>
      <c r="R353" s="19" t="n">
        <f aca="false">P353-Q353</f>
        <v>0.00106733272082787</v>
      </c>
      <c r="S353" s="19" t="n">
        <f aca="false">I353+J353+L353+Q353</f>
        <v>0.017559749380915</v>
      </c>
      <c r="T353" s="19" t="n">
        <f aca="false">AW352</f>
        <v>0</v>
      </c>
      <c r="U353" s="19" t="n">
        <f aca="false">AX352</f>
        <v>0</v>
      </c>
      <c r="V353" s="19" t="n">
        <f aca="false">AY352</f>
        <v>0</v>
      </c>
      <c r="W353" s="19" t="n">
        <f aca="false">AZ352</f>
        <v>0</v>
      </c>
      <c r="X353" s="19" t="n">
        <f aca="false">BA352</f>
        <v>0</v>
      </c>
      <c r="Y353" s="19" t="n">
        <f aca="false">BB352</f>
        <v>0</v>
      </c>
      <c r="Z353" s="19" t="n">
        <f aca="false">BC352</f>
        <v>0.187459065801482</v>
      </c>
      <c r="AA353" s="19" t="n">
        <f aca="false">MIN(T353,MAX(0,S353-(0)))</f>
        <v>0</v>
      </c>
      <c r="AB353" s="19" t="n">
        <f aca="false">MIN(U353,MAX(0,S353-(T353)))</f>
        <v>0</v>
      </c>
      <c r="AC353" s="19" t="n">
        <f aca="false">MIN(V353,MAX(0,S353-(T353+U353)))</f>
        <v>0</v>
      </c>
      <c r="AD353" s="19" t="n">
        <f aca="false">MIN(W353,MAX(0,S353-(T353+U353+V353)))</f>
        <v>0</v>
      </c>
      <c r="AE353" s="19" t="n">
        <f aca="false">MIN(X353,MAX(0,S353-(T353+U353+V353+W353)))</f>
        <v>0</v>
      </c>
      <c r="AF353" s="19" t="n">
        <f aca="false">MIN(Y353,MAX(0,S353-(T353+U353+V353+W353+X353)))</f>
        <v>0</v>
      </c>
      <c r="AG353" s="19" t="n">
        <f aca="false">MIN(Z353,MAX(0,S353-(T353+U353+V353+W353+X353+Y353)))</f>
        <v>0.017559749380915</v>
      </c>
      <c r="AH353" s="19" t="n">
        <f aca="false">T353-AA353</f>
        <v>0</v>
      </c>
      <c r="AI353" s="19" t="n">
        <f aca="false">U353-AB353</f>
        <v>0</v>
      </c>
      <c r="AJ353" s="19" t="n">
        <f aca="false">V353-AC353</f>
        <v>0</v>
      </c>
      <c r="AK353" s="19" t="n">
        <f aca="false">W353-AD353</f>
        <v>0</v>
      </c>
      <c r="AL353" s="19" t="n">
        <f aca="false">X353-AE353</f>
        <v>0</v>
      </c>
      <c r="AM353" s="19" t="n">
        <f aca="false">Y353-AF353</f>
        <v>0</v>
      </c>
      <c r="AN353" s="19" t="n">
        <f aca="false">Z353-AG353</f>
        <v>0.169899316420567</v>
      </c>
      <c r="AO353" s="19" t="n">
        <f aca="false">M353-Q353</f>
        <v>0</v>
      </c>
      <c r="AP353" s="19" t="n">
        <f aca="false">MIN(AH353,MAX(0,AO353-(AI353+AJ353+AK353+AL353+AM353+AN353)))</f>
        <v>0</v>
      </c>
      <c r="AQ353" s="19" t="n">
        <f aca="false">MIN(AI353,MAX(0,AO353-(AJ353+AK353+AL353+AM353+AN353)))</f>
        <v>0</v>
      </c>
      <c r="AR353" s="19" t="n">
        <f aca="false">MIN(AJ353,MAX(0,AO353-(AK353+AL353+AM353+AN353)))</f>
        <v>0</v>
      </c>
      <c r="AS353" s="19" t="n">
        <f aca="false">MIN(AK353,MAX(0,AO353-(AL353+AM353+AN353)))</f>
        <v>0</v>
      </c>
      <c r="AT353" s="19" t="n">
        <f aca="false">MIN(AL353,MAX(0,AO353-(AM353+AN353)))</f>
        <v>0</v>
      </c>
      <c r="AU353" s="19" t="n">
        <f aca="false">MIN(AM353,MAX(0,AO353-(AN353)))</f>
        <v>0</v>
      </c>
      <c r="AV353" s="19" t="n">
        <f aca="false">MIN(AN353,MAX(0,AO353-(0)))</f>
        <v>0</v>
      </c>
      <c r="AW353" s="19" t="n">
        <f aca="false">AH353-AP353</f>
        <v>0</v>
      </c>
      <c r="AX353" s="19" t="n">
        <f aca="false">AI353-AQ353</f>
        <v>0</v>
      </c>
      <c r="AY353" s="19" t="n">
        <f aca="false">AJ353-AR353</f>
        <v>0</v>
      </c>
      <c r="AZ353" s="19" t="n">
        <f aca="false">AK353-AS353</f>
        <v>0</v>
      </c>
      <c r="BA353" s="19" t="n">
        <f aca="false">AL353-AT353</f>
        <v>0</v>
      </c>
      <c r="BB353" s="19" t="n">
        <f aca="false">AM353-AU353</f>
        <v>0</v>
      </c>
      <c r="BC353" s="19" t="n">
        <f aca="false">AN353-AV353</f>
        <v>0.169899316420567</v>
      </c>
    </row>
    <row r="354" customFormat="false" ht="15" hidden="false" customHeight="false" outlineLevel="0" collapsed="false">
      <c r="B354" s="18" t="n">
        <v>350</v>
      </c>
      <c r="C354" s="18" t="n">
        <f aca="false">RM_TERM-B354+1</f>
        <v>11</v>
      </c>
      <c r="D354" s="19" t="n">
        <f aca="false">K353</f>
        <v>0.16989931642042</v>
      </c>
      <c r="E354" s="19" t="n">
        <f aca="false">D354*(1-(1-RM_CDR)^(1/12))</f>
        <v>0.000142235861037241</v>
      </c>
      <c r="F354" s="19" t="n">
        <f aca="false">D354-E354</f>
        <v>0.169757080559383</v>
      </c>
      <c r="G354" s="19" t="n">
        <f aca="false">IF(F354&gt;0,F354*(RM_WAC/12)/(1-(1+RM_WAC/12)^(-C354)),0)</f>
        <v>0.0160093131100595</v>
      </c>
      <c r="H354" s="19" t="n">
        <f aca="false">F354*RM_WAC/12</f>
        <v>0.0010468353301162</v>
      </c>
      <c r="I354" s="19" t="n">
        <f aca="false">G354-H354+IF(C354&lt;=1,(F354-(G354-H354)-J354),0)</f>
        <v>0.0149624777799433</v>
      </c>
      <c r="J354" s="19" t="n">
        <f aca="false">(F354-(G354-H354))*(1-(1-RM_CPR)^(1/12))</f>
        <v>0.00208228879431232</v>
      </c>
      <c r="K354" s="19" t="n">
        <f aca="false">IF(C354&lt;=1,0,(F354-(G354-H354)-J354))</f>
        <v>0.152712313985128</v>
      </c>
      <c r="L354" s="19" t="n">
        <f aca="false">E354*(1-RM_SEV)</f>
        <v>9.95651027260686E-005</v>
      </c>
      <c r="M354" s="19" t="n">
        <f aca="false">E354-L354</f>
        <v>4.26707583111723E-005</v>
      </c>
      <c r="N354" s="19" t="n">
        <f aca="false">H354-D354*(RM_SERV+RM_TR)/12</f>
        <v>0.00101002381155844</v>
      </c>
      <c r="O354" s="19" t="n">
        <f aca="false">T354*RM_A1_CP/12+U354*RM_A2_CP/12+V354*RM_A3_CP/12+W354*RM_M1_CP/12+X354*RM_B1_CP/12+Y354*RM_B2_CP/12+Z354*RM_B3_CP/12</f>
        <v>0</v>
      </c>
      <c r="P354" s="19" t="n">
        <f aca="false">MAX(0,N354-O354)</f>
        <v>0.00101002381155844</v>
      </c>
      <c r="Q354" s="19" t="n">
        <f aca="false">MIN(P354,M354)</f>
        <v>4.26707583111723E-005</v>
      </c>
      <c r="R354" s="19" t="n">
        <f aca="false">P354-Q354</f>
        <v>0.000967353053247266</v>
      </c>
      <c r="S354" s="19" t="n">
        <f aca="false">I354+J354+L354+Q354</f>
        <v>0.0171870024352929</v>
      </c>
      <c r="T354" s="19" t="n">
        <f aca="false">AW353</f>
        <v>0</v>
      </c>
      <c r="U354" s="19" t="n">
        <f aca="false">AX353</f>
        <v>0</v>
      </c>
      <c r="V354" s="19" t="n">
        <f aca="false">AY353</f>
        <v>0</v>
      </c>
      <c r="W354" s="19" t="n">
        <f aca="false">AZ353</f>
        <v>0</v>
      </c>
      <c r="X354" s="19" t="n">
        <f aca="false">BA353</f>
        <v>0</v>
      </c>
      <c r="Y354" s="19" t="n">
        <f aca="false">BB353</f>
        <v>0</v>
      </c>
      <c r="Z354" s="19" t="n">
        <f aca="false">BC353</f>
        <v>0.169899316420567</v>
      </c>
      <c r="AA354" s="19" t="n">
        <f aca="false">MIN(T354,MAX(0,S354-(0)))</f>
        <v>0</v>
      </c>
      <c r="AB354" s="19" t="n">
        <f aca="false">MIN(U354,MAX(0,S354-(T354)))</f>
        <v>0</v>
      </c>
      <c r="AC354" s="19" t="n">
        <f aca="false">MIN(V354,MAX(0,S354-(T354+U354)))</f>
        <v>0</v>
      </c>
      <c r="AD354" s="19" t="n">
        <f aca="false">MIN(W354,MAX(0,S354-(T354+U354+V354)))</f>
        <v>0</v>
      </c>
      <c r="AE354" s="19" t="n">
        <f aca="false">MIN(X354,MAX(0,S354-(T354+U354+V354+W354)))</f>
        <v>0</v>
      </c>
      <c r="AF354" s="19" t="n">
        <f aca="false">MIN(Y354,MAX(0,S354-(T354+U354+V354+W354+X354)))</f>
        <v>0</v>
      </c>
      <c r="AG354" s="19" t="n">
        <f aca="false">MIN(Z354,MAX(0,S354-(T354+U354+V354+W354+X354+Y354)))</f>
        <v>0.0171870024352929</v>
      </c>
      <c r="AH354" s="19" t="n">
        <f aca="false">T354-AA354</f>
        <v>0</v>
      </c>
      <c r="AI354" s="19" t="n">
        <f aca="false">U354-AB354</f>
        <v>0</v>
      </c>
      <c r="AJ354" s="19" t="n">
        <f aca="false">V354-AC354</f>
        <v>0</v>
      </c>
      <c r="AK354" s="19" t="n">
        <f aca="false">W354-AD354</f>
        <v>0</v>
      </c>
      <c r="AL354" s="19" t="n">
        <f aca="false">X354-AE354</f>
        <v>0</v>
      </c>
      <c r="AM354" s="19" t="n">
        <f aca="false">Y354-AF354</f>
        <v>0</v>
      </c>
      <c r="AN354" s="19" t="n">
        <f aca="false">Z354-AG354</f>
        <v>0.152712313985274</v>
      </c>
      <c r="AO354" s="19" t="n">
        <f aca="false">M354-Q354</f>
        <v>0</v>
      </c>
      <c r="AP354" s="19" t="n">
        <f aca="false">MIN(AH354,MAX(0,AO354-(AI354+AJ354+AK354+AL354+AM354+AN354)))</f>
        <v>0</v>
      </c>
      <c r="AQ354" s="19" t="n">
        <f aca="false">MIN(AI354,MAX(0,AO354-(AJ354+AK354+AL354+AM354+AN354)))</f>
        <v>0</v>
      </c>
      <c r="AR354" s="19" t="n">
        <f aca="false">MIN(AJ354,MAX(0,AO354-(AK354+AL354+AM354+AN354)))</f>
        <v>0</v>
      </c>
      <c r="AS354" s="19" t="n">
        <f aca="false">MIN(AK354,MAX(0,AO354-(AL354+AM354+AN354)))</f>
        <v>0</v>
      </c>
      <c r="AT354" s="19" t="n">
        <f aca="false">MIN(AL354,MAX(0,AO354-(AM354+AN354)))</f>
        <v>0</v>
      </c>
      <c r="AU354" s="19" t="n">
        <f aca="false">MIN(AM354,MAX(0,AO354-(AN354)))</f>
        <v>0</v>
      </c>
      <c r="AV354" s="19" t="n">
        <f aca="false">MIN(AN354,MAX(0,AO354-(0)))</f>
        <v>0</v>
      </c>
      <c r="AW354" s="19" t="n">
        <f aca="false">AH354-AP354</f>
        <v>0</v>
      </c>
      <c r="AX354" s="19" t="n">
        <f aca="false">AI354-AQ354</f>
        <v>0</v>
      </c>
      <c r="AY354" s="19" t="n">
        <f aca="false">AJ354-AR354</f>
        <v>0</v>
      </c>
      <c r="AZ354" s="19" t="n">
        <f aca="false">AK354-AS354</f>
        <v>0</v>
      </c>
      <c r="BA354" s="19" t="n">
        <f aca="false">AL354-AT354</f>
        <v>0</v>
      </c>
      <c r="BB354" s="19" t="n">
        <f aca="false">AM354-AU354</f>
        <v>0</v>
      </c>
      <c r="BC354" s="19" t="n">
        <f aca="false">AN354-AV354</f>
        <v>0.152712313985274</v>
      </c>
    </row>
    <row r="355" customFormat="false" ht="15" hidden="false" customHeight="false" outlineLevel="0" collapsed="false">
      <c r="B355" s="18" t="n">
        <v>351</v>
      </c>
      <c r="C355" s="18" t="n">
        <f aca="false">RM_TERM-B355+1</f>
        <v>10</v>
      </c>
      <c r="D355" s="19" t="n">
        <f aca="false">K354</f>
        <v>0.152712313985128</v>
      </c>
      <c r="E355" s="19" t="n">
        <f aca="false">D355*(1-(1-RM_CDR)^(1/12))</f>
        <v>0.000127847291727263</v>
      </c>
      <c r="F355" s="19" t="n">
        <f aca="false">D355-E355</f>
        <v>0.1525844666934</v>
      </c>
      <c r="G355" s="19" t="n">
        <f aca="false">IF(F355&gt;0,F355*(RM_WAC/12)/(1-(1+RM_WAC/12)^(-C355)),0)</f>
        <v>0.0157807343354645</v>
      </c>
      <c r="H355" s="19" t="n">
        <f aca="false">F355*RM_WAC/12</f>
        <v>0.000940937544609302</v>
      </c>
      <c r="I355" s="19" t="n">
        <f aca="false">G355-H355+IF(C355&lt;=1,(F355-(G355-H355)-J355),0)</f>
        <v>0.0148397967908552</v>
      </c>
      <c r="J355" s="19" t="n">
        <f aca="false">(F355-(G355-H355))*(1-(1-RM_CPR)^(1/12))</f>
        <v>0.00185293400069641</v>
      </c>
      <c r="K355" s="19" t="n">
        <f aca="false">IF(C355&lt;=1,0,(F355-(G355-H355)-J355))</f>
        <v>0.135891735901849</v>
      </c>
      <c r="L355" s="19" t="n">
        <f aca="false">E355*(1-RM_SEV)</f>
        <v>8.94931042090843E-005</v>
      </c>
      <c r="M355" s="19" t="n">
        <f aca="false">E355-L355</f>
        <v>3.8354187518179E-005</v>
      </c>
      <c r="N355" s="19" t="n">
        <f aca="false">H355-D355*(RM_SERV+RM_TR)/12</f>
        <v>0.000907849876579191</v>
      </c>
      <c r="O355" s="19" t="n">
        <f aca="false">T355*RM_A1_CP/12+U355*RM_A2_CP/12+V355*RM_A3_CP/12+W355*RM_M1_CP/12+X355*RM_B1_CP/12+Y355*RM_B2_CP/12+Z355*RM_B3_CP/12</f>
        <v>0</v>
      </c>
      <c r="P355" s="19" t="n">
        <f aca="false">MAX(0,N355-O355)</f>
        <v>0.000907849876579191</v>
      </c>
      <c r="Q355" s="19" t="n">
        <f aca="false">MIN(P355,M355)</f>
        <v>3.8354187518179E-005</v>
      </c>
      <c r="R355" s="19" t="n">
        <f aca="false">P355-Q355</f>
        <v>0.000869495689061012</v>
      </c>
      <c r="S355" s="19" t="n">
        <f aca="false">I355+J355+L355+Q355</f>
        <v>0.0168205780832789</v>
      </c>
      <c r="T355" s="19" t="n">
        <f aca="false">AW354</f>
        <v>0</v>
      </c>
      <c r="U355" s="19" t="n">
        <f aca="false">AX354</f>
        <v>0</v>
      </c>
      <c r="V355" s="19" t="n">
        <f aca="false">AY354</f>
        <v>0</v>
      </c>
      <c r="W355" s="19" t="n">
        <f aca="false">AZ354</f>
        <v>0</v>
      </c>
      <c r="X355" s="19" t="n">
        <f aca="false">BA354</f>
        <v>0</v>
      </c>
      <c r="Y355" s="19" t="n">
        <f aca="false">BB354</f>
        <v>0</v>
      </c>
      <c r="Z355" s="19" t="n">
        <f aca="false">BC354</f>
        <v>0.152712313985274</v>
      </c>
      <c r="AA355" s="19" t="n">
        <f aca="false">MIN(T355,MAX(0,S355-(0)))</f>
        <v>0</v>
      </c>
      <c r="AB355" s="19" t="n">
        <f aca="false">MIN(U355,MAX(0,S355-(T355)))</f>
        <v>0</v>
      </c>
      <c r="AC355" s="19" t="n">
        <f aca="false">MIN(V355,MAX(0,S355-(T355+U355)))</f>
        <v>0</v>
      </c>
      <c r="AD355" s="19" t="n">
        <f aca="false">MIN(W355,MAX(0,S355-(T355+U355+V355)))</f>
        <v>0</v>
      </c>
      <c r="AE355" s="19" t="n">
        <f aca="false">MIN(X355,MAX(0,S355-(T355+U355+V355+W355)))</f>
        <v>0</v>
      </c>
      <c r="AF355" s="19" t="n">
        <f aca="false">MIN(Y355,MAX(0,S355-(T355+U355+V355+W355+X355)))</f>
        <v>0</v>
      </c>
      <c r="AG355" s="19" t="n">
        <f aca="false">MIN(Z355,MAX(0,S355-(T355+U355+V355+W355+X355+Y355)))</f>
        <v>0.0168205780832789</v>
      </c>
      <c r="AH355" s="19" t="n">
        <f aca="false">T355-AA355</f>
        <v>0</v>
      </c>
      <c r="AI355" s="19" t="n">
        <f aca="false">U355-AB355</f>
        <v>0</v>
      </c>
      <c r="AJ355" s="19" t="n">
        <f aca="false">V355-AC355</f>
        <v>0</v>
      </c>
      <c r="AK355" s="19" t="n">
        <f aca="false">W355-AD355</f>
        <v>0</v>
      </c>
      <c r="AL355" s="19" t="n">
        <f aca="false">X355-AE355</f>
        <v>0</v>
      </c>
      <c r="AM355" s="19" t="n">
        <f aca="false">Y355-AF355</f>
        <v>0</v>
      </c>
      <c r="AN355" s="19" t="n">
        <f aca="false">Z355-AG355</f>
        <v>0.135891735901995</v>
      </c>
      <c r="AO355" s="19" t="n">
        <f aca="false">M355-Q355</f>
        <v>0</v>
      </c>
      <c r="AP355" s="19" t="n">
        <f aca="false">MIN(AH355,MAX(0,AO355-(AI355+AJ355+AK355+AL355+AM355+AN355)))</f>
        <v>0</v>
      </c>
      <c r="AQ355" s="19" t="n">
        <f aca="false">MIN(AI355,MAX(0,AO355-(AJ355+AK355+AL355+AM355+AN355)))</f>
        <v>0</v>
      </c>
      <c r="AR355" s="19" t="n">
        <f aca="false">MIN(AJ355,MAX(0,AO355-(AK355+AL355+AM355+AN355)))</f>
        <v>0</v>
      </c>
      <c r="AS355" s="19" t="n">
        <f aca="false">MIN(AK355,MAX(0,AO355-(AL355+AM355+AN355)))</f>
        <v>0</v>
      </c>
      <c r="AT355" s="19" t="n">
        <f aca="false">MIN(AL355,MAX(0,AO355-(AM355+AN355)))</f>
        <v>0</v>
      </c>
      <c r="AU355" s="19" t="n">
        <f aca="false">MIN(AM355,MAX(0,AO355-(AN355)))</f>
        <v>0</v>
      </c>
      <c r="AV355" s="19" t="n">
        <f aca="false">MIN(AN355,MAX(0,AO355-(0)))</f>
        <v>0</v>
      </c>
      <c r="AW355" s="19" t="n">
        <f aca="false">AH355-AP355</f>
        <v>0</v>
      </c>
      <c r="AX355" s="19" t="n">
        <f aca="false">AI355-AQ355</f>
        <v>0</v>
      </c>
      <c r="AY355" s="19" t="n">
        <f aca="false">AJ355-AR355</f>
        <v>0</v>
      </c>
      <c r="AZ355" s="19" t="n">
        <f aca="false">AK355-AS355</f>
        <v>0</v>
      </c>
      <c r="BA355" s="19" t="n">
        <f aca="false">AL355-AT355</f>
        <v>0</v>
      </c>
      <c r="BB355" s="19" t="n">
        <f aca="false">AM355-AU355</f>
        <v>0</v>
      </c>
      <c r="BC355" s="19" t="n">
        <f aca="false">AN355-AV355</f>
        <v>0.135891735901995</v>
      </c>
    </row>
    <row r="356" customFormat="false" ht="15" hidden="false" customHeight="false" outlineLevel="0" collapsed="false">
      <c r="B356" s="18" t="n">
        <v>352</v>
      </c>
      <c r="C356" s="18" t="n">
        <f aca="false">RM_TERM-B356+1</f>
        <v>9</v>
      </c>
      <c r="D356" s="19" t="n">
        <f aca="false">K355</f>
        <v>0.135891735901849</v>
      </c>
      <c r="E356" s="19" t="n">
        <f aca="false">D356*(1-(1-RM_CDR)^(1/12))</f>
        <v>0.000113765484588622</v>
      </c>
      <c r="F356" s="19" t="n">
        <f aca="false">D356-E356</f>
        <v>0.13577797041726</v>
      </c>
      <c r="G356" s="19" t="n">
        <f aca="false">IF(F356&gt;0,F356*(RM_WAC/12)/(1-(1+RM_WAC/12)^(-C356)),0)</f>
        <v>0.0155554191772305</v>
      </c>
      <c r="H356" s="19" t="n">
        <f aca="false">F356*RM_WAC/12</f>
        <v>0.000837297484239771</v>
      </c>
      <c r="I356" s="19" t="n">
        <f aca="false">G356-H356+IF(C356&lt;=1,(F356-(G356-H356)-J356),0)</f>
        <v>0.0147181216929907</v>
      </c>
      <c r="J356" s="19" t="n">
        <f aca="false">(F356-(G356-H356))*(1-(1-RM_CPR)^(1/12))</f>
        <v>0.00162849067030374</v>
      </c>
      <c r="K356" s="19" t="n">
        <f aca="false">IF(C356&lt;=1,0,(F356-(G356-H356)-J356))</f>
        <v>0.119431358053966</v>
      </c>
      <c r="L356" s="19" t="n">
        <f aca="false">E356*(1-RM_SEV)</f>
        <v>7.96358392120356E-005</v>
      </c>
      <c r="M356" s="19" t="n">
        <f aca="false">E356-L356</f>
        <v>3.41296453765867E-005</v>
      </c>
      <c r="N356" s="19" t="n">
        <f aca="false">H356-D356*(RM_SERV+RM_TR)/12</f>
        <v>0.00080785427479437</v>
      </c>
      <c r="O356" s="19" t="n">
        <f aca="false">T356*RM_A1_CP/12+U356*RM_A2_CP/12+V356*RM_A3_CP/12+W356*RM_M1_CP/12+X356*RM_B1_CP/12+Y356*RM_B2_CP/12+Z356*RM_B3_CP/12</f>
        <v>0</v>
      </c>
      <c r="P356" s="19" t="n">
        <f aca="false">MAX(0,N356-O356)</f>
        <v>0.00080785427479437</v>
      </c>
      <c r="Q356" s="19" t="n">
        <f aca="false">MIN(P356,M356)</f>
        <v>3.41296453765867E-005</v>
      </c>
      <c r="R356" s="19" t="n">
        <f aca="false">P356-Q356</f>
        <v>0.000773724629417783</v>
      </c>
      <c r="S356" s="19" t="n">
        <f aca="false">I356+J356+L356+Q356</f>
        <v>0.0164603778478831</v>
      </c>
      <c r="T356" s="19" t="n">
        <f aca="false">AW355</f>
        <v>0</v>
      </c>
      <c r="U356" s="19" t="n">
        <f aca="false">AX355</f>
        <v>0</v>
      </c>
      <c r="V356" s="19" t="n">
        <f aca="false">AY355</f>
        <v>0</v>
      </c>
      <c r="W356" s="19" t="n">
        <f aca="false">AZ355</f>
        <v>0</v>
      </c>
      <c r="X356" s="19" t="n">
        <f aca="false">BA355</f>
        <v>0</v>
      </c>
      <c r="Y356" s="19" t="n">
        <f aca="false">BB355</f>
        <v>0</v>
      </c>
      <c r="Z356" s="19" t="n">
        <f aca="false">BC355</f>
        <v>0.135891735901995</v>
      </c>
      <c r="AA356" s="19" t="n">
        <f aca="false">MIN(T356,MAX(0,S356-(0)))</f>
        <v>0</v>
      </c>
      <c r="AB356" s="19" t="n">
        <f aca="false">MIN(U356,MAX(0,S356-(T356)))</f>
        <v>0</v>
      </c>
      <c r="AC356" s="19" t="n">
        <f aca="false">MIN(V356,MAX(0,S356-(T356+U356)))</f>
        <v>0</v>
      </c>
      <c r="AD356" s="19" t="n">
        <f aca="false">MIN(W356,MAX(0,S356-(T356+U356+V356)))</f>
        <v>0</v>
      </c>
      <c r="AE356" s="19" t="n">
        <f aca="false">MIN(X356,MAX(0,S356-(T356+U356+V356+W356)))</f>
        <v>0</v>
      </c>
      <c r="AF356" s="19" t="n">
        <f aca="false">MIN(Y356,MAX(0,S356-(T356+U356+V356+W356+X356)))</f>
        <v>0</v>
      </c>
      <c r="AG356" s="19" t="n">
        <f aca="false">MIN(Z356,MAX(0,S356-(T356+U356+V356+W356+X356+Y356)))</f>
        <v>0.0164603778478831</v>
      </c>
      <c r="AH356" s="19" t="n">
        <f aca="false">T356-AA356</f>
        <v>0</v>
      </c>
      <c r="AI356" s="19" t="n">
        <f aca="false">U356-AB356</f>
        <v>0</v>
      </c>
      <c r="AJ356" s="19" t="n">
        <f aca="false">V356-AC356</f>
        <v>0</v>
      </c>
      <c r="AK356" s="19" t="n">
        <f aca="false">W356-AD356</f>
        <v>0</v>
      </c>
      <c r="AL356" s="19" t="n">
        <f aca="false">X356-AE356</f>
        <v>0</v>
      </c>
      <c r="AM356" s="19" t="n">
        <f aca="false">Y356-AF356</f>
        <v>0</v>
      </c>
      <c r="AN356" s="19" t="n">
        <f aca="false">Z356-AG356</f>
        <v>0.119431358054112</v>
      </c>
      <c r="AO356" s="19" t="n">
        <f aca="false">M356-Q356</f>
        <v>0</v>
      </c>
      <c r="AP356" s="19" t="n">
        <f aca="false">MIN(AH356,MAX(0,AO356-(AI356+AJ356+AK356+AL356+AM356+AN356)))</f>
        <v>0</v>
      </c>
      <c r="AQ356" s="19" t="n">
        <f aca="false">MIN(AI356,MAX(0,AO356-(AJ356+AK356+AL356+AM356+AN356)))</f>
        <v>0</v>
      </c>
      <c r="AR356" s="19" t="n">
        <f aca="false">MIN(AJ356,MAX(0,AO356-(AK356+AL356+AM356+AN356)))</f>
        <v>0</v>
      </c>
      <c r="AS356" s="19" t="n">
        <f aca="false">MIN(AK356,MAX(0,AO356-(AL356+AM356+AN356)))</f>
        <v>0</v>
      </c>
      <c r="AT356" s="19" t="n">
        <f aca="false">MIN(AL356,MAX(0,AO356-(AM356+AN356)))</f>
        <v>0</v>
      </c>
      <c r="AU356" s="19" t="n">
        <f aca="false">MIN(AM356,MAX(0,AO356-(AN356)))</f>
        <v>0</v>
      </c>
      <c r="AV356" s="19" t="n">
        <f aca="false">MIN(AN356,MAX(0,AO356-(0)))</f>
        <v>0</v>
      </c>
      <c r="AW356" s="19" t="n">
        <f aca="false">AH356-AP356</f>
        <v>0</v>
      </c>
      <c r="AX356" s="19" t="n">
        <f aca="false">AI356-AQ356</f>
        <v>0</v>
      </c>
      <c r="AY356" s="19" t="n">
        <f aca="false">AJ356-AR356</f>
        <v>0</v>
      </c>
      <c r="AZ356" s="19" t="n">
        <f aca="false">AK356-AS356</f>
        <v>0</v>
      </c>
      <c r="BA356" s="19" t="n">
        <f aca="false">AL356-AT356</f>
        <v>0</v>
      </c>
      <c r="BB356" s="19" t="n">
        <f aca="false">AM356-AU356</f>
        <v>0</v>
      </c>
      <c r="BC356" s="19" t="n">
        <f aca="false">AN356-AV356</f>
        <v>0.119431358054112</v>
      </c>
    </row>
    <row r="357" customFormat="false" ht="15" hidden="false" customHeight="false" outlineLevel="0" collapsed="false">
      <c r="B357" s="18" t="n">
        <v>353</v>
      </c>
      <c r="C357" s="18" t="n">
        <f aca="false">RM_TERM-B357+1</f>
        <v>8</v>
      </c>
      <c r="D357" s="19" t="n">
        <f aca="false">K356</f>
        <v>0.119431358053966</v>
      </c>
      <c r="E357" s="19" t="n">
        <f aca="false">D357*(1-(1-RM_CDR)^(1/12))</f>
        <v>9.99852289318044E-005</v>
      </c>
      <c r="F357" s="19" t="n">
        <f aca="false">D357-E357</f>
        <v>0.119331372825034</v>
      </c>
      <c r="G357" s="19" t="n">
        <f aca="false">IF(F357&gt;0,F357*(RM_WAC/12)/(1-(1+RM_WAC/12)^(-C357)),0)</f>
        <v>0.0153333210378912</v>
      </c>
      <c r="H357" s="19" t="n">
        <f aca="false">F357*RM_WAC/12</f>
        <v>0.000735876799087709</v>
      </c>
      <c r="I357" s="19" t="n">
        <f aca="false">G357-H357+IF(C357&lt;=1,(F357-(G357-H357)-J357),0)</f>
        <v>0.0145974442388035</v>
      </c>
      <c r="J357" s="19" t="n">
        <f aca="false">(F357-(G357-H357))*(1-(1-RM_CPR)^(1/12))</f>
        <v>0.00140887525768683</v>
      </c>
      <c r="K357" s="19" t="n">
        <f aca="false">IF(C357&lt;=1,0,(F357-(G357-H357)-J357))</f>
        <v>0.103325053328543</v>
      </c>
      <c r="L357" s="19" t="n">
        <f aca="false">E357*(1-RM_SEV)</f>
        <v>6.99896602522631E-005</v>
      </c>
      <c r="M357" s="19" t="n">
        <f aca="false">E357-L357</f>
        <v>2.99955686795413E-005</v>
      </c>
      <c r="N357" s="19" t="n">
        <f aca="false">H357-D357*(RM_SERV+RM_TR)/12</f>
        <v>0.000710000004842683</v>
      </c>
      <c r="O357" s="19" t="n">
        <f aca="false">T357*RM_A1_CP/12+U357*RM_A2_CP/12+V357*RM_A3_CP/12+W357*RM_M1_CP/12+X357*RM_B1_CP/12+Y357*RM_B2_CP/12+Z357*RM_B3_CP/12</f>
        <v>0</v>
      </c>
      <c r="P357" s="19" t="n">
        <f aca="false">MAX(0,N357-O357)</f>
        <v>0.000710000004842683</v>
      </c>
      <c r="Q357" s="19" t="n">
        <f aca="false">MIN(P357,M357)</f>
        <v>2.99955686795413E-005</v>
      </c>
      <c r="R357" s="19" t="n">
        <f aca="false">P357-Q357</f>
        <v>0.000680004436163141</v>
      </c>
      <c r="S357" s="19" t="n">
        <f aca="false">I357+J357+L357+Q357</f>
        <v>0.0161063047254222</v>
      </c>
      <c r="T357" s="19" t="n">
        <f aca="false">AW356</f>
        <v>0</v>
      </c>
      <c r="U357" s="19" t="n">
        <f aca="false">AX356</f>
        <v>0</v>
      </c>
      <c r="V357" s="19" t="n">
        <f aca="false">AY356</f>
        <v>0</v>
      </c>
      <c r="W357" s="19" t="n">
        <f aca="false">AZ356</f>
        <v>0</v>
      </c>
      <c r="X357" s="19" t="n">
        <f aca="false">BA356</f>
        <v>0</v>
      </c>
      <c r="Y357" s="19" t="n">
        <f aca="false">BB356</f>
        <v>0</v>
      </c>
      <c r="Z357" s="19" t="n">
        <f aca="false">BC356</f>
        <v>0.119431358054112</v>
      </c>
      <c r="AA357" s="19" t="n">
        <f aca="false">MIN(T357,MAX(0,S357-(0)))</f>
        <v>0</v>
      </c>
      <c r="AB357" s="19" t="n">
        <f aca="false">MIN(U357,MAX(0,S357-(T357)))</f>
        <v>0</v>
      </c>
      <c r="AC357" s="19" t="n">
        <f aca="false">MIN(V357,MAX(0,S357-(T357+U357)))</f>
        <v>0</v>
      </c>
      <c r="AD357" s="19" t="n">
        <f aca="false">MIN(W357,MAX(0,S357-(T357+U357+V357)))</f>
        <v>0</v>
      </c>
      <c r="AE357" s="19" t="n">
        <f aca="false">MIN(X357,MAX(0,S357-(T357+U357+V357+W357)))</f>
        <v>0</v>
      </c>
      <c r="AF357" s="19" t="n">
        <f aca="false">MIN(Y357,MAX(0,S357-(T357+U357+V357+W357+X357)))</f>
        <v>0</v>
      </c>
      <c r="AG357" s="19" t="n">
        <f aca="false">MIN(Z357,MAX(0,S357-(T357+U357+V357+W357+X357+Y357)))</f>
        <v>0.0161063047254222</v>
      </c>
      <c r="AH357" s="19" t="n">
        <f aca="false">T357-AA357</f>
        <v>0</v>
      </c>
      <c r="AI357" s="19" t="n">
        <f aca="false">U357-AB357</f>
        <v>0</v>
      </c>
      <c r="AJ357" s="19" t="n">
        <f aca="false">V357-AC357</f>
        <v>0</v>
      </c>
      <c r="AK357" s="19" t="n">
        <f aca="false">W357-AD357</f>
        <v>0</v>
      </c>
      <c r="AL357" s="19" t="n">
        <f aca="false">X357-AE357</f>
        <v>0</v>
      </c>
      <c r="AM357" s="19" t="n">
        <f aca="false">Y357-AF357</f>
        <v>0</v>
      </c>
      <c r="AN357" s="19" t="n">
        <f aca="false">Z357-AG357</f>
        <v>0.10332505332869</v>
      </c>
      <c r="AO357" s="19" t="n">
        <f aca="false">M357-Q357</f>
        <v>0</v>
      </c>
      <c r="AP357" s="19" t="n">
        <f aca="false">MIN(AH357,MAX(0,AO357-(AI357+AJ357+AK357+AL357+AM357+AN357)))</f>
        <v>0</v>
      </c>
      <c r="AQ357" s="19" t="n">
        <f aca="false">MIN(AI357,MAX(0,AO357-(AJ357+AK357+AL357+AM357+AN357)))</f>
        <v>0</v>
      </c>
      <c r="AR357" s="19" t="n">
        <f aca="false">MIN(AJ357,MAX(0,AO357-(AK357+AL357+AM357+AN357)))</f>
        <v>0</v>
      </c>
      <c r="AS357" s="19" t="n">
        <f aca="false">MIN(AK357,MAX(0,AO357-(AL357+AM357+AN357)))</f>
        <v>0</v>
      </c>
      <c r="AT357" s="19" t="n">
        <f aca="false">MIN(AL357,MAX(0,AO357-(AM357+AN357)))</f>
        <v>0</v>
      </c>
      <c r="AU357" s="19" t="n">
        <f aca="false">MIN(AM357,MAX(0,AO357-(AN357)))</f>
        <v>0</v>
      </c>
      <c r="AV357" s="19" t="n">
        <f aca="false">MIN(AN357,MAX(0,AO357-(0)))</f>
        <v>0</v>
      </c>
      <c r="AW357" s="19" t="n">
        <f aca="false">AH357-AP357</f>
        <v>0</v>
      </c>
      <c r="AX357" s="19" t="n">
        <f aca="false">AI357-AQ357</f>
        <v>0</v>
      </c>
      <c r="AY357" s="19" t="n">
        <f aca="false">AJ357-AR357</f>
        <v>0</v>
      </c>
      <c r="AZ357" s="19" t="n">
        <f aca="false">AK357-AS357</f>
        <v>0</v>
      </c>
      <c r="BA357" s="19" t="n">
        <f aca="false">AL357-AT357</f>
        <v>0</v>
      </c>
      <c r="BB357" s="19" t="n">
        <f aca="false">AM357-AU357</f>
        <v>0</v>
      </c>
      <c r="BC357" s="19" t="n">
        <f aca="false">AN357-AV357</f>
        <v>0.10332505332869</v>
      </c>
    </row>
    <row r="358" customFormat="false" ht="15" hidden="false" customHeight="false" outlineLevel="0" collapsed="false">
      <c r="B358" s="18" t="n">
        <v>354</v>
      </c>
      <c r="C358" s="18" t="n">
        <f aca="false">RM_TERM-B358+1</f>
        <v>7</v>
      </c>
      <c r="D358" s="19" t="n">
        <f aca="false">K357</f>
        <v>0.103325053328543</v>
      </c>
      <c r="E358" s="19" t="n">
        <f aca="false">D358*(1-(1-RM_CDR)^(1/12))</f>
        <v>8.6501395276584E-005</v>
      </c>
      <c r="F358" s="19" t="n">
        <f aca="false">D358-E358</f>
        <v>0.103238551933267</v>
      </c>
      <c r="G358" s="19" t="n">
        <f aca="false">IF(F358&gt;0,F358*(RM_WAC/12)/(1-(1+RM_WAC/12)^(-C358)),0)</f>
        <v>0.0151143939852927</v>
      </c>
      <c r="H358" s="19" t="n">
        <f aca="false">F358*RM_WAC/12</f>
        <v>0.000636637736921812</v>
      </c>
      <c r="I358" s="19" t="n">
        <f aca="false">G358-H358+IF(C358&lt;=1,(F358-(G358-H358)-J358),0)</f>
        <v>0.0144777562483708</v>
      </c>
      <c r="J358" s="19" t="n">
        <f aca="false">(F358-(G358-H358))*(1-(1-RM_CPR)^(1/12))</f>
        <v>0.00119400552028454</v>
      </c>
      <c r="K358" s="19" t="n">
        <f aca="false">IF(C358&lt;=1,0,(F358-(G358-H358)-J358))</f>
        <v>0.0875667901646115</v>
      </c>
      <c r="L358" s="19" t="n">
        <f aca="false">E358*(1-RM_SEV)</f>
        <v>6.05509766936088E-005</v>
      </c>
      <c r="M358" s="19" t="n">
        <f aca="false">E358-L358</f>
        <v>2.59504185829752E-005</v>
      </c>
      <c r="N358" s="19" t="n">
        <f aca="false">H358-D358*(RM_SERV+RM_TR)/12</f>
        <v>0.000614250642033961</v>
      </c>
      <c r="O358" s="19" t="n">
        <f aca="false">T358*RM_A1_CP/12+U358*RM_A2_CP/12+V358*RM_A3_CP/12+W358*RM_M1_CP/12+X358*RM_B1_CP/12+Y358*RM_B2_CP/12+Z358*RM_B3_CP/12</f>
        <v>0</v>
      </c>
      <c r="P358" s="19" t="n">
        <f aca="false">MAX(0,N358-O358)</f>
        <v>0.000614250642033961</v>
      </c>
      <c r="Q358" s="19" t="n">
        <f aca="false">MIN(P358,M358)</f>
        <v>2.59504185829752E-005</v>
      </c>
      <c r="R358" s="19" t="n">
        <f aca="false">P358-Q358</f>
        <v>0.000588300223450986</v>
      </c>
      <c r="S358" s="19" t="n">
        <f aca="false">I358+J358+L358+Q358</f>
        <v>0.015758263163932</v>
      </c>
      <c r="T358" s="19" t="n">
        <f aca="false">AW357</f>
        <v>0</v>
      </c>
      <c r="U358" s="19" t="n">
        <f aca="false">AX357</f>
        <v>0</v>
      </c>
      <c r="V358" s="19" t="n">
        <f aca="false">AY357</f>
        <v>0</v>
      </c>
      <c r="W358" s="19" t="n">
        <f aca="false">AZ357</f>
        <v>0</v>
      </c>
      <c r="X358" s="19" t="n">
        <f aca="false">BA357</f>
        <v>0</v>
      </c>
      <c r="Y358" s="19" t="n">
        <f aca="false">BB357</f>
        <v>0</v>
      </c>
      <c r="Z358" s="19" t="n">
        <f aca="false">BC357</f>
        <v>0.10332505332869</v>
      </c>
      <c r="AA358" s="19" t="n">
        <f aca="false">MIN(T358,MAX(0,S358-(0)))</f>
        <v>0</v>
      </c>
      <c r="AB358" s="19" t="n">
        <f aca="false">MIN(U358,MAX(0,S358-(T358)))</f>
        <v>0</v>
      </c>
      <c r="AC358" s="19" t="n">
        <f aca="false">MIN(V358,MAX(0,S358-(T358+U358)))</f>
        <v>0</v>
      </c>
      <c r="AD358" s="19" t="n">
        <f aca="false">MIN(W358,MAX(0,S358-(T358+U358+V358)))</f>
        <v>0</v>
      </c>
      <c r="AE358" s="19" t="n">
        <f aca="false">MIN(X358,MAX(0,S358-(T358+U358+V358+W358)))</f>
        <v>0</v>
      </c>
      <c r="AF358" s="19" t="n">
        <f aca="false">MIN(Y358,MAX(0,S358-(T358+U358+V358+W358+X358)))</f>
        <v>0</v>
      </c>
      <c r="AG358" s="19" t="n">
        <f aca="false">MIN(Z358,MAX(0,S358-(T358+U358+V358+W358+X358+Y358)))</f>
        <v>0.015758263163932</v>
      </c>
      <c r="AH358" s="19" t="n">
        <f aca="false">T358-AA358</f>
        <v>0</v>
      </c>
      <c r="AI358" s="19" t="n">
        <f aca="false">U358-AB358</f>
        <v>0</v>
      </c>
      <c r="AJ358" s="19" t="n">
        <f aca="false">V358-AC358</f>
        <v>0</v>
      </c>
      <c r="AK358" s="19" t="n">
        <f aca="false">W358-AD358</f>
        <v>0</v>
      </c>
      <c r="AL358" s="19" t="n">
        <f aca="false">X358-AE358</f>
        <v>0</v>
      </c>
      <c r="AM358" s="19" t="n">
        <f aca="false">Y358-AF358</f>
        <v>0</v>
      </c>
      <c r="AN358" s="19" t="n">
        <f aca="false">Z358-AG358</f>
        <v>0.087566790164758</v>
      </c>
      <c r="AO358" s="19" t="n">
        <f aca="false">M358-Q358</f>
        <v>0</v>
      </c>
      <c r="AP358" s="19" t="n">
        <f aca="false">MIN(AH358,MAX(0,AO358-(AI358+AJ358+AK358+AL358+AM358+AN358)))</f>
        <v>0</v>
      </c>
      <c r="AQ358" s="19" t="n">
        <f aca="false">MIN(AI358,MAX(0,AO358-(AJ358+AK358+AL358+AM358+AN358)))</f>
        <v>0</v>
      </c>
      <c r="AR358" s="19" t="n">
        <f aca="false">MIN(AJ358,MAX(0,AO358-(AK358+AL358+AM358+AN358)))</f>
        <v>0</v>
      </c>
      <c r="AS358" s="19" t="n">
        <f aca="false">MIN(AK358,MAX(0,AO358-(AL358+AM358+AN358)))</f>
        <v>0</v>
      </c>
      <c r="AT358" s="19" t="n">
        <f aca="false">MIN(AL358,MAX(0,AO358-(AM358+AN358)))</f>
        <v>0</v>
      </c>
      <c r="AU358" s="19" t="n">
        <f aca="false">MIN(AM358,MAX(0,AO358-(AN358)))</f>
        <v>0</v>
      </c>
      <c r="AV358" s="19" t="n">
        <f aca="false">MIN(AN358,MAX(0,AO358-(0)))</f>
        <v>0</v>
      </c>
      <c r="AW358" s="19" t="n">
        <f aca="false">AH358-AP358</f>
        <v>0</v>
      </c>
      <c r="AX358" s="19" t="n">
        <f aca="false">AI358-AQ358</f>
        <v>0</v>
      </c>
      <c r="AY358" s="19" t="n">
        <f aca="false">AJ358-AR358</f>
        <v>0</v>
      </c>
      <c r="AZ358" s="19" t="n">
        <f aca="false">AK358-AS358</f>
        <v>0</v>
      </c>
      <c r="BA358" s="19" t="n">
        <f aca="false">AL358-AT358</f>
        <v>0</v>
      </c>
      <c r="BB358" s="19" t="n">
        <f aca="false">AM358-AU358</f>
        <v>0</v>
      </c>
      <c r="BC358" s="19" t="n">
        <f aca="false">AN358-AV358</f>
        <v>0.087566790164758</v>
      </c>
    </row>
    <row r="359" customFormat="false" ht="15" hidden="false" customHeight="false" outlineLevel="0" collapsed="false">
      <c r="B359" s="18" t="n">
        <v>355</v>
      </c>
      <c r="C359" s="18" t="n">
        <f aca="false">RM_TERM-B359+1</f>
        <v>6</v>
      </c>
      <c r="D359" s="19" t="n">
        <f aca="false">K358</f>
        <v>0.0875667901646115</v>
      </c>
      <c r="E359" s="19" t="n">
        <f aca="false">D359*(1-(1-RM_CDR)^(1/12))</f>
        <v>7.33089341366762E-005</v>
      </c>
      <c r="F359" s="19" t="n">
        <f aca="false">D359-E359</f>
        <v>0.0874934812304748</v>
      </c>
      <c r="G359" s="19" t="n">
        <f aca="false">IF(F359&gt;0,F359*(RM_WAC/12)/(1-(1+RM_WAC/12)^(-C359)),0)</f>
        <v>0.0148985927430936</v>
      </c>
      <c r="H359" s="19" t="n">
        <f aca="false">F359*RM_WAC/12</f>
        <v>0.000539543134254595</v>
      </c>
      <c r="I359" s="19" t="n">
        <f aca="false">G359-H359+IF(C359&lt;=1,(F359-(G359-H359)-J359),0)</f>
        <v>0.014359049608839</v>
      </c>
      <c r="J359" s="19" t="n">
        <f aca="false">(F359-(G359-H359))*(1-(1-RM_CPR)^(1/12))</f>
        <v>0.000983800498917395</v>
      </c>
      <c r="K359" s="19" t="n">
        <f aca="false">IF(C359&lt;=1,0,(F359-(G359-H359)-J359))</f>
        <v>0.0721506311227184</v>
      </c>
      <c r="L359" s="19" t="n">
        <f aca="false">E359*(1-RM_SEV)</f>
        <v>5.13162538956733E-005</v>
      </c>
      <c r="M359" s="19" t="n">
        <f aca="false">E359-L359</f>
        <v>2.19926802410029E-005</v>
      </c>
      <c r="N359" s="19" t="n">
        <f aca="false">H359-D359*(RM_SERV+RM_TR)/12</f>
        <v>0.000520570329718929</v>
      </c>
      <c r="O359" s="19" t="n">
        <f aca="false">T359*RM_A1_CP/12+U359*RM_A2_CP/12+V359*RM_A3_CP/12+W359*RM_M1_CP/12+X359*RM_B1_CP/12+Y359*RM_B2_CP/12+Z359*RM_B3_CP/12</f>
        <v>0</v>
      </c>
      <c r="P359" s="19" t="n">
        <f aca="false">MAX(0,N359-O359)</f>
        <v>0.000520570329718929</v>
      </c>
      <c r="Q359" s="19" t="n">
        <f aca="false">MIN(P359,M359)</f>
        <v>2.19926802410029E-005</v>
      </c>
      <c r="R359" s="19" t="n">
        <f aca="false">P359-Q359</f>
        <v>0.000498577649477926</v>
      </c>
      <c r="S359" s="19" t="n">
        <f aca="false">I359+J359+L359+Q359</f>
        <v>0.015416159041893</v>
      </c>
      <c r="T359" s="19" t="n">
        <f aca="false">AW358</f>
        <v>0</v>
      </c>
      <c r="U359" s="19" t="n">
        <f aca="false">AX358</f>
        <v>0</v>
      </c>
      <c r="V359" s="19" t="n">
        <f aca="false">AY358</f>
        <v>0</v>
      </c>
      <c r="W359" s="19" t="n">
        <f aca="false">AZ358</f>
        <v>0</v>
      </c>
      <c r="X359" s="19" t="n">
        <f aca="false">BA358</f>
        <v>0</v>
      </c>
      <c r="Y359" s="19" t="n">
        <f aca="false">BB358</f>
        <v>0</v>
      </c>
      <c r="Z359" s="19" t="n">
        <f aca="false">BC358</f>
        <v>0.087566790164758</v>
      </c>
      <c r="AA359" s="19" t="n">
        <f aca="false">MIN(T359,MAX(0,S359-(0)))</f>
        <v>0</v>
      </c>
      <c r="AB359" s="19" t="n">
        <f aca="false">MIN(U359,MAX(0,S359-(T359)))</f>
        <v>0</v>
      </c>
      <c r="AC359" s="19" t="n">
        <f aca="false">MIN(V359,MAX(0,S359-(T359+U359)))</f>
        <v>0</v>
      </c>
      <c r="AD359" s="19" t="n">
        <f aca="false">MIN(W359,MAX(0,S359-(T359+U359+V359)))</f>
        <v>0</v>
      </c>
      <c r="AE359" s="19" t="n">
        <f aca="false">MIN(X359,MAX(0,S359-(T359+U359+V359+W359)))</f>
        <v>0</v>
      </c>
      <c r="AF359" s="19" t="n">
        <f aca="false">MIN(Y359,MAX(0,S359-(T359+U359+V359+W359+X359)))</f>
        <v>0</v>
      </c>
      <c r="AG359" s="19" t="n">
        <f aca="false">MIN(Z359,MAX(0,S359-(T359+U359+V359+W359+X359+Y359)))</f>
        <v>0.015416159041893</v>
      </c>
      <c r="AH359" s="19" t="n">
        <f aca="false">T359-AA359</f>
        <v>0</v>
      </c>
      <c r="AI359" s="19" t="n">
        <f aca="false">U359-AB359</f>
        <v>0</v>
      </c>
      <c r="AJ359" s="19" t="n">
        <f aca="false">V359-AC359</f>
        <v>0</v>
      </c>
      <c r="AK359" s="19" t="n">
        <f aca="false">W359-AD359</f>
        <v>0</v>
      </c>
      <c r="AL359" s="19" t="n">
        <f aca="false">X359-AE359</f>
        <v>0</v>
      </c>
      <c r="AM359" s="19" t="n">
        <f aca="false">Y359-AF359</f>
        <v>0</v>
      </c>
      <c r="AN359" s="19" t="n">
        <f aca="false">Z359-AG359</f>
        <v>0.0721506311228649</v>
      </c>
      <c r="AO359" s="19" t="n">
        <f aca="false">M359-Q359</f>
        <v>0</v>
      </c>
      <c r="AP359" s="19" t="n">
        <f aca="false">MIN(AH359,MAX(0,AO359-(AI359+AJ359+AK359+AL359+AM359+AN359)))</f>
        <v>0</v>
      </c>
      <c r="AQ359" s="19" t="n">
        <f aca="false">MIN(AI359,MAX(0,AO359-(AJ359+AK359+AL359+AM359+AN359)))</f>
        <v>0</v>
      </c>
      <c r="AR359" s="19" t="n">
        <f aca="false">MIN(AJ359,MAX(0,AO359-(AK359+AL359+AM359+AN359)))</f>
        <v>0</v>
      </c>
      <c r="AS359" s="19" t="n">
        <f aca="false">MIN(AK359,MAX(0,AO359-(AL359+AM359+AN359)))</f>
        <v>0</v>
      </c>
      <c r="AT359" s="19" t="n">
        <f aca="false">MIN(AL359,MAX(0,AO359-(AM359+AN359)))</f>
        <v>0</v>
      </c>
      <c r="AU359" s="19" t="n">
        <f aca="false">MIN(AM359,MAX(0,AO359-(AN359)))</f>
        <v>0</v>
      </c>
      <c r="AV359" s="19" t="n">
        <f aca="false">MIN(AN359,MAX(0,AO359-(0)))</f>
        <v>0</v>
      </c>
      <c r="AW359" s="19" t="n">
        <f aca="false">AH359-AP359</f>
        <v>0</v>
      </c>
      <c r="AX359" s="19" t="n">
        <f aca="false">AI359-AQ359</f>
        <v>0</v>
      </c>
      <c r="AY359" s="19" t="n">
        <f aca="false">AJ359-AR359</f>
        <v>0</v>
      </c>
      <c r="AZ359" s="19" t="n">
        <f aca="false">AK359-AS359</f>
        <v>0</v>
      </c>
      <c r="BA359" s="19" t="n">
        <f aca="false">AL359-AT359</f>
        <v>0</v>
      </c>
      <c r="BB359" s="19" t="n">
        <f aca="false">AM359-AU359</f>
        <v>0</v>
      </c>
      <c r="BC359" s="19" t="n">
        <f aca="false">AN359-AV359</f>
        <v>0.0721506311228649</v>
      </c>
    </row>
    <row r="360" customFormat="false" ht="15" hidden="false" customHeight="false" outlineLevel="0" collapsed="false">
      <c r="B360" s="18" t="n">
        <v>356</v>
      </c>
      <c r="C360" s="18" t="n">
        <f aca="false">RM_TERM-B360+1</f>
        <v>5</v>
      </c>
      <c r="D360" s="19" t="n">
        <f aca="false">K359</f>
        <v>0.0721506311227184</v>
      </c>
      <c r="E360" s="19" t="n">
        <f aca="false">D360*(1-(1-RM_CDR)^(1/12))</f>
        <v>6.04028748222012E-005</v>
      </c>
      <c r="F360" s="19" t="n">
        <f aca="false">D360-E360</f>
        <v>0.0720902282478962</v>
      </c>
      <c r="G360" s="19" t="n">
        <f aca="false">IF(F360&gt;0,F360*(RM_WAC/12)/(1-(1+RM_WAC/12)^(-C360)),0)</f>
        <v>0.0146858726814023</v>
      </c>
      <c r="H360" s="19" t="n">
        <f aca="false">F360*RM_WAC/12</f>
        <v>0.000444556407528693</v>
      </c>
      <c r="I360" s="19" t="n">
        <f aca="false">G360-H360+IF(C360&lt;=1,(F360-(G360-H360)-J360),0)</f>
        <v>0.0142413162738736</v>
      </c>
      <c r="J360" s="19" t="n">
        <f aca="false">(F360-(G360-H360))*(1-(1-RM_CPR)^(1/12))</f>
        <v>0.000778180498568821</v>
      </c>
      <c r="K360" s="19" t="n">
        <f aca="false">IF(C360&lt;=1,0,(F360-(G360-H360)-J360))</f>
        <v>0.0570707314754538</v>
      </c>
      <c r="L360" s="19" t="n">
        <f aca="false">E360*(1-RM_SEV)</f>
        <v>4.22820123755408E-005</v>
      </c>
      <c r="M360" s="19" t="n">
        <f aca="false">E360-L360</f>
        <v>1.81208624466604E-005</v>
      </c>
      <c r="N360" s="19" t="n">
        <f aca="false">H360-D360*(RM_SERV+RM_TR)/12</f>
        <v>0.000428923770785438</v>
      </c>
      <c r="O360" s="19" t="n">
        <f aca="false">T360*RM_A1_CP/12+U360*RM_A2_CP/12+V360*RM_A3_CP/12+W360*RM_M1_CP/12+X360*RM_B1_CP/12+Y360*RM_B2_CP/12+Z360*RM_B3_CP/12</f>
        <v>0</v>
      </c>
      <c r="P360" s="19" t="n">
        <f aca="false">MAX(0,N360-O360)</f>
        <v>0.000428923770785438</v>
      </c>
      <c r="Q360" s="19" t="n">
        <f aca="false">MIN(P360,M360)</f>
        <v>1.81208624466604E-005</v>
      </c>
      <c r="R360" s="19" t="n">
        <f aca="false">P360-Q360</f>
        <v>0.000410802908338777</v>
      </c>
      <c r="S360" s="19" t="n">
        <f aca="false">I360+J360+L360+Q360</f>
        <v>0.0150798996472646</v>
      </c>
      <c r="T360" s="19" t="n">
        <f aca="false">AW359</f>
        <v>0</v>
      </c>
      <c r="U360" s="19" t="n">
        <f aca="false">AX359</f>
        <v>0</v>
      </c>
      <c r="V360" s="19" t="n">
        <f aca="false">AY359</f>
        <v>0</v>
      </c>
      <c r="W360" s="19" t="n">
        <f aca="false">AZ359</f>
        <v>0</v>
      </c>
      <c r="X360" s="19" t="n">
        <f aca="false">BA359</f>
        <v>0</v>
      </c>
      <c r="Y360" s="19" t="n">
        <f aca="false">BB359</f>
        <v>0</v>
      </c>
      <c r="Z360" s="19" t="n">
        <f aca="false">BC359</f>
        <v>0.0721506311228649</v>
      </c>
      <c r="AA360" s="19" t="n">
        <f aca="false">MIN(T360,MAX(0,S360-(0)))</f>
        <v>0</v>
      </c>
      <c r="AB360" s="19" t="n">
        <f aca="false">MIN(U360,MAX(0,S360-(T360)))</f>
        <v>0</v>
      </c>
      <c r="AC360" s="19" t="n">
        <f aca="false">MIN(V360,MAX(0,S360-(T360+U360)))</f>
        <v>0</v>
      </c>
      <c r="AD360" s="19" t="n">
        <f aca="false">MIN(W360,MAX(0,S360-(T360+U360+V360)))</f>
        <v>0</v>
      </c>
      <c r="AE360" s="19" t="n">
        <f aca="false">MIN(X360,MAX(0,S360-(T360+U360+V360+W360)))</f>
        <v>0</v>
      </c>
      <c r="AF360" s="19" t="n">
        <f aca="false">MIN(Y360,MAX(0,S360-(T360+U360+V360+W360+X360)))</f>
        <v>0</v>
      </c>
      <c r="AG360" s="19" t="n">
        <f aca="false">MIN(Z360,MAX(0,S360-(T360+U360+V360+W360+X360+Y360)))</f>
        <v>0.0150798996472646</v>
      </c>
      <c r="AH360" s="19" t="n">
        <f aca="false">T360-AA360</f>
        <v>0</v>
      </c>
      <c r="AI360" s="19" t="n">
        <f aca="false">U360-AB360</f>
        <v>0</v>
      </c>
      <c r="AJ360" s="19" t="n">
        <f aca="false">V360-AC360</f>
        <v>0</v>
      </c>
      <c r="AK360" s="19" t="n">
        <f aca="false">W360-AD360</f>
        <v>0</v>
      </c>
      <c r="AL360" s="19" t="n">
        <f aca="false">X360-AE360</f>
        <v>0</v>
      </c>
      <c r="AM360" s="19" t="n">
        <f aca="false">Y360-AF360</f>
        <v>0</v>
      </c>
      <c r="AN360" s="19" t="n">
        <f aca="false">Z360-AG360</f>
        <v>0.0570707314756003</v>
      </c>
      <c r="AO360" s="19" t="n">
        <f aca="false">M360-Q360</f>
        <v>0</v>
      </c>
      <c r="AP360" s="19" t="n">
        <f aca="false">MIN(AH360,MAX(0,AO360-(AI360+AJ360+AK360+AL360+AM360+AN360)))</f>
        <v>0</v>
      </c>
      <c r="AQ360" s="19" t="n">
        <f aca="false">MIN(AI360,MAX(0,AO360-(AJ360+AK360+AL360+AM360+AN360)))</f>
        <v>0</v>
      </c>
      <c r="AR360" s="19" t="n">
        <f aca="false">MIN(AJ360,MAX(0,AO360-(AK360+AL360+AM360+AN360)))</f>
        <v>0</v>
      </c>
      <c r="AS360" s="19" t="n">
        <f aca="false">MIN(AK360,MAX(0,AO360-(AL360+AM360+AN360)))</f>
        <v>0</v>
      </c>
      <c r="AT360" s="19" t="n">
        <f aca="false">MIN(AL360,MAX(0,AO360-(AM360+AN360)))</f>
        <v>0</v>
      </c>
      <c r="AU360" s="19" t="n">
        <f aca="false">MIN(AM360,MAX(0,AO360-(AN360)))</f>
        <v>0</v>
      </c>
      <c r="AV360" s="19" t="n">
        <f aca="false">MIN(AN360,MAX(0,AO360-(0)))</f>
        <v>0</v>
      </c>
      <c r="AW360" s="19" t="n">
        <f aca="false">AH360-AP360</f>
        <v>0</v>
      </c>
      <c r="AX360" s="19" t="n">
        <f aca="false">AI360-AQ360</f>
        <v>0</v>
      </c>
      <c r="AY360" s="19" t="n">
        <f aca="false">AJ360-AR360</f>
        <v>0</v>
      </c>
      <c r="AZ360" s="19" t="n">
        <f aca="false">AK360-AS360</f>
        <v>0</v>
      </c>
      <c r="BA360" s="19" t="n">
        <f aca="false">AL360-AT360</f>
        <v>0</v>
      </c>
      <c r="BB360" s="19" t="n">
        <f aca="false">AM360-AU360</f>
        <v>0</v>
      </c>
      <c r="BC360" s="19" t="n">
        <f aca="false">AN360-AV360</f>
        <v>0.0570707314756003</v>
      </c>
    </row>
    <row r="361" customFormat="false" ht="15" hidden="false" customHeight="false" outlineLevel="0" collapsed="false">
      <c r="B361" s="18" t="n">
        <v>357</v>
      </c>
      <c r="C361" s="18" t="n">
        <f aca="false">RM_TERM-B361+1</f>
        <v>4</v>
      </c>
      <c r="D361" s="19" t="n">
        <f aca="false">K360</f>
        <v>0.0570707314754538</v>
      </c>
      <c r="E361" s="19" t="n">
        <f aca="false">D361*(1-(1-RM_CDR)^(1/12))</f>
        <v>4.77783242597007E-005</v>
      </c>
      <c r="F361" s="19" t="n">
        <f aca="false">D361-E361</f>
        <v>0.0570229531511941</v>
      </c>
      <c r="G361" s="19" t="n">
        <f aca="false">IF(F361&gt;0,F361*(RM_WAC/12)/(1-(1+RM_WAC/12)^(-C361)),0)</f>
        <v>0.0144761898075466</v>
      </c>
      <c r="H361" s="19" t="n">
        <f aca="false">F361*RM_WAC/12</f>
        <v>0.000351641544432364</v>
      </c>
      <c r="I361" s="19" t="n">
        <f aca="false">G361-H361+IF(C361&lt;=1,(F361-(G361-H361)-J361),0)</f>
        <v>0.0141245482631142</v>
      </c>
      <c r="J361" s="19" t="n">
        <f aca="false">(F361-(G361-H361))*(1-(1-RM_CPR)^(1/12))</f>
        <v>0.000577067069448149</v>
      </c>
      <c r="K361" s="19" t="n">
        <f aca="false">IF(C361&lt;=1,0,(F361-(G361-H361)-J361))</f>
        <v>0.0423213378186317</v>
      </c>
      <c r="L361" s="19" t="n">
        <f aca="false">E361*(1-RM_SEV)</f>
        <v>3.34448269817905E-005</v>
      </c>
      <c r="M361" s="19" t="n">
        <f aca="false">E361-L361</f>
        <v>1.43334972779102E-005</v>
      </c>
      <c r="N361" s="19" t="n">
        <f aca="false">H361-D361*(RM_SERV+RM_TR)/12</f>
        <v>0.000339276219279349</v>
      </c>
      <c r="O361" s="19" t="n">
        <f aca="false">T361*RM_A1_CP/12+U361*RM_A2_CP/12+V361*RM_A3_CP/12+W361*RM_M1_CP/12+X361*RM_B1_CP/12+Y361*RM_B2_CP/12+Z361*RM_B3_CP/12</f>
        <v>0</v>
      </c>
      <c r="P361" s="19" t="n">
        <f aca="false">MAX(0,N361-O361)</f>
        <v>0.000339276219279349</v>
      </c>
      <c r="Q361" s="19" t="n">
        <f aca="false">MIN(P361,M361)</f>
        <v>1.43334972779102E-005</v>
      </c>
      <c r="R361" s="19" t="n">
        <f aca="false">P361-Q361</f>
        <v>0.000324942722001438</v>
      </c>
      <c r="S361" s="19" t="n">
        <f aca="false">I361+J361+L361+Q361</f>
        <v>0.0147493936568221</v>
      </c>
      <c r="T361" s="19" t="n">
        <f aca="false">AW360</f>
        <v>0</v>
      </c>
      <c r="U361" s="19" t="n">
        <f aca="false">AX360</f>
        <v>0</v>
      </c>
      <c r="V361" s="19" t="n">
        <f aca="false">AY360</f>
        <v>0</v>
      </c>
      <c r="W361" s="19" t="n">
        <f aca="false">AZ360</f>
        <v>0</v>
      </c>
      <c r="X361" s="19" t="n">
        <f aca="false">BA360</f>
        <v>0</v>
      </c>
      <c r="Y361" s="19" t="n">
        <f aca="false">BB360</f>
        <v>0</v>
      </c>
      <c r="Z361" s="19" t="n">
        <f aca="false">BC360</f>
        <v>0.0570707314756003</v>
      </c>
      <c r="AA361" s="19" t="n">
        <f aca="false">MIN(T361,MAX(0,S361-(0)))</f>
        <v>0</v>
      </c>
      <c r="AB361" s="19" t="n">
        <f aca="false">MIN(U361,MAX(0,S361-(T361)))</f>
        <v>0</v>
      </c>
      <c r="AC361" s="19" t="n">
        <f aca="false">MIN(V361,MAX(0,S361-(T361+U361)))</f>
        <v>0</v>
      </c>
      <c r="AD361" s="19" t="n">
        <f aca="false">MIN(W361,MAX(0,S361-(T361+U361+V361)))</f>
        <v>0</v>
      </c>
      <c r="AE361" s="19" t="n">
        <f aca="false">MIN(X361,MAX(0,S361-(T361+U361+V361+W361)))</f>
        <v>0</v>
      </c>
      <c r="AF361" s="19" t="n">
        <f aca="false">MIN(Y361,MAX(0,S361-(T361+U361+V361+W361+X361)))</f>
        <v>0</v>
      </c>
      <c r="AG361" s="19" t="n">
        <f aca="false">MIN(Z361,MAX(0,S361-(T361+U361+V361+W361+X361+Y361)))</f>
        <v>0.0147493936568221</v>
      </c>
      <c r="AH361" s="19" t="n">
        <f aca="false">T361-AA361</f>
        <v>0</v>
      </c>
      <c r="AI361" s="19" t="n">
        <f aca="false">U361-AB361</f>
        <v>0</v>
      </c>
      <c r="AJ361" s="19" t="n">
        <f aca="false">V361-AC361</f>
        <v>0</v>
      </c>
      <c r="AK361" s="19" t="n">
        <f aca="false">W361-AD361</f>
        <v>0</v>
      </c>
      <c r="AL361" s="19" t="n">
        <f aca="false">X361-AE361</f>
        <v>0</v>
      </c>
      <c r="AM361" s="19" t="n">
        <f aca="false">Y361-AF361</f>
        <v>0</v>
      </c>
      <c r="AN361" s="19" t="n">
        <f aca="false">Z361-AG361</f>
        <v>0.0423213378187782</v>
      </c>
      <c r="AO361" s="19" t="n">
        <f aca="false">M361-Q361</f>
        <v>0</v>
      </c>
      <c r="AP361" s="19" t="n">
        <f aca="false">MIN(AH361,MAX(0,AO361-(AI361+AJ361+AK361+AL361+AM361+AN361)))</f>
        <v>0</v>
      </c>
      <c r="AQ361" s="19" t="n">
        <f aca="false">MIN(AI361,MAX(0,AO361-(AJ361+AK361+AL361+AM361+AN361)))</f>
        <v>0</v>
      </c>
      <c r="AR361" s="19" t="n">
        <f aca="false">MIN(AJ361,MAX(0,AO361-(AK361+AL361+AM361+AN361)))</f>
        <v>0</v>
      </c>
      <c r="AS361" s="19" t="n">
        <f aca="false">MIN(AK361,MAX(0,AO361-(AL361+AM361+AN361)))</f>
        <v>0</v>
      </c>
      <c r="AT361" s="19" t="n">
        <f aca="false">MIN(AL361,MAX(0,AO361-(AM361+AN361)))</f>
        <v>0</v>
      </c>
      <c r="AU361" s="19" t="n">
        <f aca="false">MIN(AM361,MAX(0,AO361-(AN361)))</f>
        <v>0</v>
      </c>
      <c r="AV361" s="19" t="n">
        <f aca="false">MIN(AN361,MAX(0,AO361-(0)))</f>
        <v>0</v>
      </c>
      <c r="AW361" s="19" t="n">
        <f aca="false">AH361-AP361</f>
        <v>0</v>
      </c>
      <c r="AX361" s="19" t="n">
        <f aca="false">AI361-AQ361</f>
        <v>0</v>
      </c>
      <c r="AY361" s="19" t="n">
        <f aca="false">AJ361-AR361</f>
        <v>0</v>
      </c>
      <c r="AZ361" s="19" t="n">
        <f aca="false">AK361-AS361</f>
        <v>0</v>
      </c>
      <c r="BA361" s="19" t="n">
        <f aca="false">AL361-AT361</f>
        <v>0</v>
      </c>
      <c r="BB361" s="19" t="n">
        <f aca="false">AM361-AU361</f>
        <v>0</v>
      </c>
      <c r="BC361" s="19" t="n">
        <f aca="false">AN361-AV361</f>
        <v>0.0423213378187782</v>
      </c>
    </row>
    <row r="362" customFormat="false" ht="15" hidden="false" customHeight="false" outlineLevel="0" collapsed="false">
      <c r="B362" s="18" t="n">
        <v>358</v>
      </c>
      <c r="C362" s="18" t="n">
        <f aca="false">RM_TERM-B362+1</f>
        <v>3</v>
      </c>
      <c r="D362" s="19" t="n">
        <f aca="false">K361</f>
        <v>0.0423213378186317</v>
      </c>
      <c r="E362" s="19" t="n">
        <f aca="false">D362*(1-(1-RM_CDR)^(1/12))</f>
        <v>3.54304658294524E-005</v>
      </c>
      <c r="F362" s="19" t="n">
        <f aca="false">D362-E362</f>
        <v>0.0422859073528023</v>
      </c>
      <c r="G362" s="19" t="n">
        <f aca="false">IF(F362&gt;0,F362*(RM_WAC/12)/(1-(1+RM_WAC/12)^(-C362)),0)</f>
        <v>0.0142695007569754</v>
      </c>
      <c r="H362" s="19" t="n">
        <f aca="false">F362*RM_WAC/12</f>
        <v>0.000260763095342281</v>
      </c>
      <c r="I362" s="19" t="n">
        <f aca="false">G362-H362+IF(C362&lt;=1,(F362-(G362-H362)-J362),0)</f>
        <v>0.0140087376616331</v>
      </c>
      <c r="J362" s="19" t="n">
        <f aca="false">(F362-(G362-H362))*(1-(1-RM_CPR)^(1/12))</f>
        <v>0.000380382988331233</v>
      </c>
      <c r="K362" s="19" t="n">
        <f aca="false">IF(C362&lt;=1,0,(F362-(G362-H362)-J362))</f>
        <v>0.0278967867028379</v>
      </c>
      <c r="L362" s="19" t="n">
        <f aca="false">E362*(1-RM_SEV)</f>
        <v>2.48013260806167E-005</v>
      </c>
      <c r="M362" s="19" t="n">
        <f aca="false">E362-L362</f>
        <v>1.06291397488357E-005</v>
      </c>
      <c r="N362" s="19" t="n">
        <f aca="false">H362-D362*(RM_SERV+RM_TR)/12</f>
        <v>0.000251593472148244</v>
      </c>
      <c r="O362" s="19" t="n">
        <f aca="false">T362*RM_A1_CP/12+U362*RM_A2_CP/12+V362*RM_A3_CP/12+W362*RM_M1_CP/12+X362*RM_B1_CP/12+Y362*RM_B2_CP/12+Z362*RM_B3_CP/12</f>
        <v>0</v>
      </c>
      <c r="P362" s="19" t="n">
        <f aca="false">MAX(0,N362-O362)</f>
        <v>0.000251593472148244</v>
      </c>
      <c r="Q362" s="19" t="n">
        <f aca="false">MIN(P362,M362)</f>
        <v>1.06291397488357E-005</v>
      </c>
      <c r="R362" s="19" t="n">
        <f aca="false">P362-Q362</f>
        <v>0.000240964332399408</v>
      </c>
      <c r="S362" s="19" t="n">
        <f aca="false">I362+J362+L362+Q362</f>
        <v>0.0144245511157938</v>
      </c>
      <c r="T362" s="19" t="n">
        <f aca="false">AW361</f>
        <v>0</v>
      </c>
      <c r="U362" s="19" t="n">
        <f aca="false">AX361</f>
        <v>0</v>
      </c>
      <c r="V362" s="19" t="n">
        <f aca="false">AY361</f>
        <v>0</v>
      </c>
      <c r="W362" s="19" t="n">
        <f aca="false">AZ361</f>
        <v>0</v>
      </c>
      <c r="X362" s="19" t="n">
        <f aca="false">BA361</f>
        <v>0</v>
      </c>
      <c r="Y362" s="19" t="n">
        <f aca="false">BB361</f>
        <v>0</v>
      </c>
      <c r="Z362" s="19" t="n">
        <f aca="false">BC361</f>
        <v>0.0423213378187782</v>
      </c>
      <c r="AA362" s="19" t="n">
        <f aca="false">MIN(T362,MAX(0,S362-(0)))</f>
        <v>0</v>
      </c>
      <c r="AB362" s="19" t="n">
        <f aca="false">MIN(U362,MAX(0,S362-(T362)))</f>
        <v>0</v>
      </c>
      <c r="AC362" s="19" t="n">
        <f aca="false">MIN(V362,MAX(0,S362-(T362+U362)))</f>
        <v>0</v>
      </c>
      <c r="AD362" s="19" t="n">
        <f aca="false">MIN(W362,MAX(0,S362-(T362+U362+V362)))</f>
        <v>0</v>
      </c>
      <c r="AE362" s="19" t="n">
        <f aca="false">MIN(X362,MAX(0,S362-(T362+U362+V362+W362)))</f>
        <v>0</v>
      </c>
      <c r="AF362" s="19" t="n">
        <f aca="false">MIN(Y362,MAX(0,S362-(T362+U362+V362+W362+X362)))</f>
        <v>0</v>
      </c>
      <c r="AG362" s="19" t="n">
        <f aca="false">MIN(Z362,MAX(0,S362-(T362+U362+V362+W362+X362+Y362)))</f>
        <v>0.0144245511157938</v>
      </c>
      <c r="AH362" s="19" t="n">
        <f aca="false">T362-AA362</f>
        <v>0</v>
      </c>
      <c r="AI362" s="19" t="n">
        <f aca="false">U362-AB362</f>
        <v>0</v>
      </c>
      <c r="AJ362" s="19" t="n">
        <f aca="false">V362-AC362</f>
        <v>0</v>
      </c>
      <c r="AK362" s="19" t="n">
        <f aca="false">W362-AD362</f>
        <v>0</v>
      </c>
      <c r="AL362" s="19" t="n">
        <f aca="false">X362-AE362</f>
        <v>0</v>
      </c>
      <c r="AM362" s="19" t="n">
        <f aca="false">Y362-AF362</f>
        <v>0</v>
      </c>
      <c r="AN362" s="19" t="n">
        <f aca="false">Z362-AG362</f>
        <v>0.0278967867029844</v>
      </c>
      <c r="AO362" s="19" t="n">
        <f aca="false">M362-Q362</f>
        <v>0</v>
      </c>
      <c r="AP362" s="19" t="n">
        <f aca="false">MIN(AH362,MAX(0,AO362-(AI362+AJ362+AK362+AL362+AM362+AN362)))</f>
        <v>0</v>
      </c>
      <c r="AQ362" s="19" t="n">
        <f aca="false">MIN(AI362,MAX(0,AO362-(AJ362+AK362+AL362+AM362+AN362)))</f>
        <v>0</v>
      </c>
      <c r="AR362" s="19" t="n">
        <f aca="false">MIN(AJ362,MAX(0,AO362-(AK362+AL362+AM362+AN362)))</f>
        <v>0</v>
      </c>
      <c r="AS362" s="19" t="n">
        <f aca="false">MIN(AK362,MAX(0,AO362-(AL362+AM362+AN362)))</f>
        <v>0</v>
      </c>
      <c r="AT362" s="19" t="n">
        <f aca="false">MIN(AL362,MAX(0,AO362-(AM362+AN362)))</f>
        <v>0</v>
      </c>
      <c r="AU362" s="19" t="n">
        <f aca="false">MIN(AM362,MAX(0,AO362-(AN362)))</f>
        <v>0</v>
      </c>
      <c r="AV362" s="19" t="n">
        <f aca="false">MIN(AN362,MAX(0,AO362-(0)))</f>
        <v>0</v>
      </c>
      <c r="AW362" s="19" t="n">
        <f aca="false">AH362-AP362</f>
        <v>0</v>
      </c>
      <c r="AX362" s="19" t="n">
        <f aca="false">AI362-AQ362</f>
        <v>0</v>
      </c>
      <c r="AY362" s="19" t="n">
        <f aca="false">AJ362-AR362</f>
        <v>0</v>
      </c>
      <c r="AZ362" s="19" t="n">
        <f aca="false">AK362-AS362</f>
        <v>0</v>
      </c>
      <c r="BA362" s="19" t="n">
        <f aca="false">AL362-AT362</f>
        <v>0</v>
      </c>
      <c r="BB362" s="19" t="n">
        <f aca="false">AM362-AU362</f>
        <v>0</v>
      </c>
      <c r="BC362" s="19" t="n">
        <f aca="false">AN362-AV362</f>
        <v>0.0278967867029844</v>
      </c>
    </row>
    <row r="363" customFormat="false" ht="15" hidden="false" customHeight="false" outlineLevel="0" collapsed="false">
      <c r="B363" s="18" t="n">
        <v>359</v>
      </c>
      <c r="C363" s="18" t="n">
        <f aca="false">RM_TERM-B363+1</f>
        <v>2</v>
      </c>
      <c r="D363" s="19" t="n">
        <f aca="false">K362</f>
        <v>0.0278967867028379</v>
      </c>
      <c r="E363" s="19" t="n">
        <f aca="false">D363*(1-(1-RM_CDR)^(1/12))</f>
        <v>2.33545582198322E-005</v>
      </c>
      <c r="F363" s="19" t="n">
        <f aca="false">D363-E363</f>
        <v>0.0278734321446181</v>
      </c>
      <c r="G363" s="19" t="n">
        <f aca="false">IF(F363&gt;0,F363*(RM_WAC/12)/(1-(1+RM_WAC/12)^(-C363)),0)</f>
        <v>0.014065762784291</v>
      </c>
      <c r="H363" s="19" t="n">
        <f aca="false">F363*RM_WAC/12</f>
        <v>0.000171886164891811</v>
      </c>
      <c r="I363" s="19" t="n">
        <f aca="false">G363-H363+IF(C363&lt;=1,(F363-(G363-H363)-J363),0)</f>
        <v>0.0138938766193992</v>
      </c>
      <c r="J363" s="19" t="n">
        <f aca="false">(F363-(G363-H363))*(1-(1-RM_CPR)^(1/12))</f>
        <v>0.000188052240174723</v>
      </c>
      <c r="K363" s="19" t="n">
        <f aca="false">IF(C363&lt;=1,0,(F363-(G363-H363)-J363))</f>
        <v>0.0137915032850441</v>
      </c>
      <c r="L363" s="19" t="n">
        <f aca="false">E363*(1-RM_SEV)</f>
        <v>1.63481907538825E-005</v>
      </c>
      <c r="M363" s="19" t="n">
        <f aca="false">E363-L363</f>
        <v>7.00636746594966E-006</v>
      </c>
      <c r="N363" s="19" t="n">
        <f aca="false">H363-D363*(RM_SERV+RM_TR)/12</f>
        <v>0.000165841861106196</v>
      </c>
      <c r="O363" s="19" t="n">
        <f aca="false">T363*RM_A1_CP/12+U363*RM_A2_CP/12+V363*RM_A3_CP/12+W363*RM_M1_CP/12+X363*RM_B1_CP/12+Y363*RM_B2_CP/12+Z363*RM_B3_CP/12</f>
        <v>0</v>
      </c>
      <c r="P363" s="19" t="n">
        <f aca="false">MAX(0,N363-O363)</f>
        <v>0.000165841861106196</v>
      </c>
      <c r="Q363" s="19" t="n">
        <f aca="false">MIN(P363,M363)</f>
        <v>7.00636746594966E-006</v>
      </c>
      <c r="R363" s="19" t="n">
        <f aca="false">P363-Q363</f>
        <v>0.000158835493640247</v>
      </c>
      <c r="S363" s="19" t="n">
        <f aca="false">I363+J363+L363+Q363</f>
        <v>0.0141052834177938</v>
      </c>
      <c r="T363" s="19" t="n">
        <f aca="false">AW362</f>
        <v>0</v>
      </c>
      <c r="U363" s="19" t="n">
        <f aca="false">AX362</f>
        <v>0</v>
      </c>
      <c r="V363" s="19" t="n">
        <f aca="false">AY362</f>
        <v>0</v>
      </c>
      <c r="W363" s="19" t="n">
        <f aca="false">AZ362</f>
        <v>0</v>
      </c>
      <c r="X363" s="19" t="n">
        <f aca="false">BA362</f>
        <v>0</v>
      </c>
      <c r="Y363" s="19" t="n">
        <f aca="false">BB362</f>
        <v>0</v>
      </c>
      <c r="Z363" s="19" t="n">
        <f aca="false">BC362</f>
        <v>0.0278967867029844</v>
      </c>
      <c r="AA363" s="19" t="n">
        <f aca="false">MIN(T363,MAX(0,S363-(0)))</f>
        <v>0</v>
      </c>
      <c r="AB363" s="19" t="n">
        <f aca="false">MIN(U363,MAX(0,S363-(T363)))</f>
        <v>0</v>
      </c>
      <c r="AC363" s="19" t="n">
        <f aca="false">MIN(V363,MAX(0,S363-(T363+U363)))</f>
        <v>0</v>
      </c>
      <c r="AD363" s="19" t="n">
        <f aca="false">MIN(W363,MAX(0,S363-(T363+U363+V363)))</f>
        <v>0</v>
      </c>
      <c r="AE363" s="19" t="n">
        <f aca="false">MIN(X363,MAX(0,S363-(T363+U363+V363+W363)))</f>
        <v>0</v>
      </c>
      <c r="AF363" s="19" t="n">
        <f aca="false">MIN(Y363,MAX(0,S363-(T363+U363+V363+W363+X363)))</f>
        <v>0</v>
      </c>
      <c r="AG363" s="19" t="n">
        <f aca="false">MIN(Z363,MAX(0,S363-(T363+U363+V363+W363+X363+Y363)))</f>
        <v>0.0141052834177938</v>
      </c>
      <c r="AH363" s="19" t="n">
        <f aca="false">T363-AA363</f>
        <v>0</v>
      </c>
      <c r="AI363" s="19" t="n">
        <f aca="false">U363-AB363</f>
        <v>0</v>
      </c>
      <c r="AJ363" s="19" t="n">
        <f aca="false">V363-AC363</f>
        <v>0</v>
      </c>
      <c r="AK363" s="19" t="n">
        <f aca="false">W363-AD363</f>
        <v>0</v>
      </c>
      <c r="AL363" s="19" t="n">
        <f aca="false">X363-AE363</f>
        <v>0</v>
      </c>
      <c r="AM363" s="19" t="n">
        <f aca="false">Y363-AF363</f>
        <v>0</v>
      </c>
      <c r="AN363" s="19" t="n">
        <f aca="false">Z363-AG363</f>
        <v>0.0137915032851906</v>
      </c>
      <c r="AO363" s="19" t="n">
        <f aca="false">M363-Q363</f>
        <v>0</v>
      </c>
      <c r="AP363" s="19" t="n">
        <f aca="false">MIN(AH363,MAX(0,AO363-(AI363+AJ363+AK363+AL363+AM363+AN363)))</f>
        <v>0</v>
      </c>
      <c r="AQ363" s="19" t="n">
        <f aca="false">MIN(AI363,MAX(0,AO363-(AJ363+AK363+AL363+AM363+AN363)))</f>
        <v>0</v>
      </c>
      <c r="AR363" s="19" t="n">
        <f aca="false">MIN(AJ363,MAX(0,AO363-(AK363+AL363+AM363+AN363)))</f>
        <v>0</v>
      </c>
      <c r="AS363" s="19" t="n">
        <f aca="false">MIN(AK363,MAX(0,AO363-(AL363+AM363+AN363)))</f>
        <v>0</v>
      </c>
      <c r="AT363" s="19" t="n">
        <f aca="false">MIN(AL363,MAX(0,AO363-(AM363+AN363)))</f>
        <v>0</v>
      </c>
      <c r="AU363" s="19" t="n">
        <f aca="false">MIN(AM363,MAX(0,AO363-(AN363)))</f>
        <v>0</v>
      </c>
      <c r="AV363" s="19" t="n">
        <f aca="false">MIN(AN363,MAX(0,AO363-(0)))</f>
        <v>0</v>
      </c>
      <c r="AW363" s="19" t="n">
        <f aca="false">AH363-AP363</f>
        <v>0</v>
      </c>
      <c r="AX363" s="19" t="n">
        <f aca="false">AI363-AQ363</f>
        <v>0</v>
      </c>
      <c r="AY363" s="19" t="n">
        <f aca="false">AJ363-AR363</f>
        <v>0</v>
      </c>
      <c r="AZ363" s="19" t="n">
        <f aca="false">AK363-AS363</f>
        <v>0</v>
      </c>
      <c r="BA363" s="19" t="n">
        <f aca="false">AL363-AT363</f>
        <v>0</v>
      </c>
      <c r="BB363" s="19" t="n">
        <f aca="false">AM363-AU363</f>
        <v>0</v>
      </c>
      <c r="BC363" s="19" t="n">
        <f aca="false">AN363-AV363</f>
        <v>0.0137915032851906</v>
      </c>
    </row>
    <row r="364" customFormat="false" ht="15" hidden="false" customHeight="false" outlineLevel="0" collapsed="false">
      <c r="B364" s="18" t="n">
        <v>360</v>
      </c>
      <c r="C364" s="18" t="n">
        <f aca="false">RM_TERM-B364+1</f>
        <v>1</v>
      </c>
      <c r="D364" s="19" t="n">
        <f aca="false">K363</f>
        <v>0.0137915032850441</v>
      </c>
      <c r="E364" s="19" t="n">
        <f aca="false">D364*(1-(1-RM_CDR)^(1/12))</f>
        <v>1.15459342984762E-005</v>
      </c>
      <c r="F364" s="19" t="n">
        <f aca="false">D364-E364</f>
        <v>0.0137799573507457</v>
      </c>
      <c r="G364" s="19" t="n">
        <f aca="false">IF(F364&gt;0,F364*(RM_WAC/12)/(1-(1+RM_WAC/12)^(-C364)),0)</f>
        <v>0.0138649337544086</v>
      </c>
      <c r="H364" s="19" t="n">
        <f aca="false">F364*RM_WAC/12</f>
        <v>8.49764036629316E-005</v>
      </c>
      <c r="I364" s="19" t="n">
        <f aca="false">G364-H364+IF(C364&lt;=1,(F364-(G364-H364)-J364),0)</f>
        <v>0.0137799573507457</v>
      </c>
      <c r="J364" s="19" t="n">
        <f aca="false">(F364-(G364-H364))*(1-(1-RM_CPR)^(1/12))</f>
        <v>0</v>
      </c>
      <c r="K364" s="19" t="n">
        <f aca="false">IF(C364&lt;=1,0,(F364-(G364-H364)-J364))</f>
        <v>0</v>
      </c>
      <c r="L364" s="19" t="n">
        <f aca="false">E364*(1-RM_SEV)</f>
        <v>8.08215400893332E-006</v>
      </c>
      <c r="M364" s="19" t="n">
        <f aca="false">E364-L364</f>
        <v>3.46378028954285E-006</v>
      </c>
      <c r="N364" s="19" t="n">
        <f aca="false">H364-D364*(RM_SERV+RM_TR)/12</f>
        <v>8.19882446178387E-005</v>
      </c>
      <c r="O364" s="19" t="n">
        <f aca="false">T364*RM_A1_CP/12+U364*RM_A2_CP/12+V364*RM_A3_CP/12+W364*RM_M1_CP/12+X364*RM_B1_CP/12+Y364*RM_B2_CP/12+Z364*RM_B3_CP/12</f>
        <v>0</v>
      </c>
      <c r="P364" s="19" t="n">
        <f aca="false">MAX(0,N364-O364)</f>
        <v>8.19882446178387E-005</v>
      </c>
      <c r="Q364" s="19" t="n">
        <f aca="false">MIN(P364,M364)</f>
        <v>3.46378028954285E-006</v>
      </c>
      <c r="R364" s="19" t="n">
        <f aca="false">P364-Q364</f>
        <v>7.85244643282958E-005</v>
      </c>
      <c r="S364" s="19" t="n">
        <f aca="false">I364+J364+L364+Q364</f>
        <v>0.0137915032850442</v>
      </c>
      <c r="T364" s="19" t="n">
        <f aca="false">AW363</f>
        <v>0</v>
      </c>
      <c r="U364" s="19" t="n">
        <f aca="false">AX363</f>
        <v>0</v>
      </c>
      <c r="V364" s="19" t="n">
        <f aca="false">AY363</f>
        <v>0</v>
      </c>
      <c r="W364" s="19" t="n">
        <f aca="false">AZ363</f>
        <v>0</v>
      </c>
      <c r="X364" s="19" t="n">
        <f aca="false">BA363</f>
        <v>0</v>
      </c>
      <c r="Y364" s="19" t="n">
        <f aca="false">BB363</f>
        <v>0</v>
      </c>
      <c r="Z364" s="19" t="n">
        <f aca="false">BC363</f>
        <v>0.0137915032851906</v>
      </c>
      <c r="AA364" s="19" t="n">
        <f aca="false">MIN(T364,MAX(0,S364-(0)))</f>
        <v>0</v>
      </c>
      <c r="AB364" s="19" t="n">
        <f aca="false">MIN(U364,MAX(0,S364-(T364)))</f>
        <v>0</v>
      </c>
      <c r="AC364" s="19" t="n">
        <f aca="false">MIN(V364,MAX(0,S364-(T364+U364)))</f>
        <v>0</v>
      </c>
      <c r="AD364" s="19" t="n">
        <f aca="false">MIN(W364,MAX(0,S364-(T364+U364+V364)))</f>
        <v>0</v>
      </c>
      <c r="AE364" s="19" t="n">
        <f aca="false">MIN(X364,MAX(0,S364-(T364+U364+V364+W364)))</f>
        <v>0</v>
      </c>
      <c r="AF364" s="19" t="n">
        <f aca="false">MIN(Y364,MAX(0,S364-(T364+U364+V364+W364+X364)))</f>
        <v>0</v>
      </c>
      <c r="AG364" s="19" t="n">
        <f aca="false">MIN(Z364,MAX(0,S364-(T364+U364+V364+W364+X364+Y364)))</f>
        <v>0.0137915032850442</v>
      </c>
      <c r="AH364" s="19" t="n">
        <f aca="false">T364-AA364</f>
        <v>0</v>
      </c>
      <c r="AI364" s="19" t="n">
        <f aca="false">U364-AB364</f>
        <v>0</v>
      </c>
      <c r="AJ364" s="19" t="n">
        <f aca="false">V364-AC364</f>
        <v>0</v>
      </c>
      <c r="AK364" s="19" t="n">
        <f aca="false">W364-AD364</f>
        <v>0</v>
      </c>
      <c r="AL364" s="19" t="n">
        <f aca="false">X364-AE364</f>
        <v>0</v>
      </c>
      <c r="AM364" s="19" t="n">
        <f aca="false">Y364-AF364</f>
        <v>0</v>
      </c>
      <c r="AN364" s="19" t="n">
        <f aca="false">Z364-AG364</f>
        <v>1.46454029459342E-013</v>
      </c>
      <c r="AO364" s="19" t="n">
        <f aca="false">M364-Q364</f>
        <v>0</v>
      </c>
      <c r="AP364" s="19" t="n">
        <f aca="false">MIN(AH364,MAX(0,AO364-(AI364+AJ364+AK364+AL364+AM364+AN364)))</f>
        <v>0</v>
      </c>
      <c r="AQ364" s="19" t="n">
        <f aca="false">MIN(AI364,MAX(0,AO364-(AJ364+AK364+AL364+AM364+AN364)))</f>
        <v>0</v>
      </c>
      <c r="AR364" s="19" t="n">
        <f aca="false">MIN(AJ364,MAX(0,AO364-(AK364+AL364+AM364+AN364)))</f>
        <v>0</v>
      </c>
      <c r="AS364" s="19" t="n">
        <f aca="false">MIN(AK364,MAX(0,AO364-(AL364+AM364+AN364)))</f>
        <v>0</v>
      </c>
      <c r="AT364" s="19" t="n">
        <f aca="false">MIN(AL364,MAX(0,AO364-(AM364+AN364)))</f>
        <v>0</v>
      </c>
      <c r="AU364" s="19" t="n">
        <f aca="false">MIN(AM364,MAX(0,AO364-(AN364)))</f>
        <v>0</v>
      </c>
      <c r="AV364" s="19" t="n">
        <f aca="false">MIN(AN364,MAX(0,AO364-(0)))</f>
        <v>0</v>
      </c>
      <c r="AW364" s="19" t="n">
        <f aca="false">AH364-AP364</f>
        <v>0</v>
      </c>
      <c r="AX364" s="19" t="n">
        <f aca="false">AI364-AQ364</f>
        <v>0</v>
      </c>
      <c r="AY364" s="19" t="n">
        <f aca="false">AJ364-AR364</f>
        <v>0</v>
      </c>
      <c r="AZ364" s="19" t="n">
        <f aca="false">AK364-AS364</f>
        <v>0</v>
      </c>
      <c r="BA364" s="19" t="n">
        <f aca="false">AL364-AT364</f>
        <v>0</v>
      </c>
      <c r="BB364" s="19" t="n">
        <f aca="false">AM364-AU364</f>
        <v>0</v>
      </c>
      <c r="BC364" s="19" t="n">
        <f aca="false">AN364-AV364</f>
        <v>1.46454029459342E-013</v>
      </c>
    </row>
    <row r="366" customFormat="false" ht="15" hidden="false" customHeight="false" outlineLevel="0" collapsed="false">
      <c r="B366" s="3" t="s">
        <v>208</v>
      </c>
    </row>
    <row r="367" customFormat="false" ht="15" hidden="false" customHeight="false" outlineLevel="0" collapsed="false">
      <c r="B367" s="2" t="s">
        <v>358</v>
      </c>
      <c r="E367" s="11" t="n">
        <f aca="false">IF(SUM(AA5:AA364)&gt;0,SUMPRODUCT($B$5:$B$364,AA5:AA364)/SUM(AA5:AA364)/12,0)</f>
        <v>2.68200677266246</v>
      </c>
      <c r="F367" s="2" t="s">
        <v>359</v>
      </c>
      <c r="H367" s="11" t="n">
        <f aca="false">SUM(AP5:AP364)</f>
        <v>0</v>
      </c>
    </row>
    <row r="368" customFormat="false" ht="15" hidden="false" customHeight="false" outlineLevel="0" collapsed="false">
      <c r="B368" s="2" t="s">
        <v>360</v>
      </c>
      <c r="E368" s="11" t="n">
        <f aca="false">IF(SUM(AB5:AB364)&gt;0,SUMPRODUCT($B$5:$B$364,AB5:AB364)/SUM(AB5:AB364)/12,0)</f>
        <v>7.33859098667143</v>
      </c>
      <c r="F368" s="2" t="s">
        <v>359</v>
      </c>
      <c r="H368" s="11" t="n">
        <f aca="false">SUM(AQ5:AQ364)</f>
        <v>0</v>
      </c>
    </row>
    <row r="369" customFormat="false" ht="15" hidden="false" customHeight="false" outlineLevel="0" collapsed="false">
      <c r="B369" s="2" t="s">
        <v>361</v>
      </c>
      <c r="E369" s="11" t="n">
        <f aca="false">IF(SUM(AC5:AC364)&gt;0,SUMPRODUCT($B$5:$B$364,AC5:AC364)/SUM(AC5:AC364)/12,0)</f>
        <v>9.61100859032346</v>
      </c>
      <c r="F369" s="2" t="s">
        <v>359</v>
      </c>
      <c r="H369" s="11" t="n">
        <f aca="false">SUM(AR5:AR364)</f>
        <v>0</v>
      </c>
    </row>
    <row r="370" customFormat="false" ht="15" hidden="false" customHeight="false" outlineLevel="0" collapsed="false">
      <c r="B370" s="2" t="s">
        <v>362</v>
      </c>
      <c r="E370" s="11" t="n">
        <f aca="false">IF(SUM(AD5:AD364)&gt;0,SUMPRODUCT($B$5:$B$364,AD5:AD364)/SUM(AD5:AD364)/12,0)</f>
        <v>12.5513154545547</v>
      </c>
      <c r="F370" s="2" t="s">
        <v>359</v>
      </c>
      <c r="H370" s="11" t="n">
        <f aca="false">SUM(AS5:AS364)</f>
        <v>0</v>
      </c>
    </row>
    <row r="371" customFormat="false" ht="15" hidden="false" customHeight="false" outlineLevel="0" collapsed="false">
      <c r="B371" s="2" t="s">
        <v>363</v>
      </c>
      <c r="E371" s="11" t="n">
        <f aca="false">IF(SUM(AE5:AE364)&gt;0,SUMPRODUCT($B$5:$B$364,AE5:AE364)/SUM(AE5:AE364)/12,0)</f>
        <v>15.2214847380315</v>
      </c>
      <c r="F371" s="2" t="s">
        <v>359</v>
      </c>
      <c r="H371" s="11" t="n">
        <f aca="false">SUM(AT5:AT364)</f>
        <v>0</v>
      </c>
    </row>
    <row r="372" customFormat="false" ht="15" hidden="false" customHeight="false" outlineLevel="0" collapsed="false">
      <c r="B372" s="2" t="s">
        <v>364</v>
      </c>
      <c r="E372" s="11" t="n">
        <f aca="false">IF(SUM(AF5:AF364)&gt;0,SUMPRODUCT($B$5:$B$364,AF5:AF364)/SUM(AF5:AF364)/12,0)</f>
        <v>18.0446378308626</v>
      </c>
      <c r="F372" s="2" t="s">
        <v>359</v>
      </c>
      <c r="H372" s="11" t="n">
        <f aca="false">SUM(AU5:AU364)</f>
        <v>0</v>
      </c>
    </row>
    <row r="373" customFormat="false" ht="15" hidden="false" customHeight="false" outlineLevel="0" collapsed="false">
      <c r="B373" s="2" t="s">
        <v>365</v>
      </c>
      <c r="E373" s="11" t="n">
        <f aca="false">IF(SUM(AG5:AG364)&gt;0,SUMPRODUCT($B$5:$B$364,AG5:AG364)/SUM(AG5:AG364)/12,0)</f>
        <v>23.100351436351</v>
      </c>
      <c r="F373" s="2" t="s">
        <v>359</v>
      </c>
      <c r="H373" s="11" t="n">
        <f aca="false">SUM(AV5:AV364)</f>
        <v>0</v>
      </c>
    </row>
    <row r="374" customFormat="false" ht="15" hidden="false" customHeight="false" outlineLevel="0" collapsed="false">
      <c r="B374" s="2" t="s">
        <v>217</v>
      </c>
      <c r="E374" s="13" t="n">
        <f aca="false">SUM(M5:M364)/RM_POOL</f>
        <v>0.0160719055090901</v>
      </c>
    </row>
    <row r="375" customFormat="false" ht="15" hidden="false" customHeight="false" outlineLevel="0" collapsed="false">
      <c r="B375" s="2" t="s">
        <v>366</v>
      </c>
      <c r="E375" s="14" t="n">
        <f aca="false">SUM(R5:R364)</f>
        <v>20.4994483870249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C3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5" min="2" style="0" width="11"/>
  </cols>
  <sheetData>
    <row r="2" customFormat="false" ht="17.35" hidden="false" customHeight="false" outlineLevel="0" collapsed="false">
      <c r="B2" s="1" t="s">
        <v>367</v>
      </c>
    </row>
    <row r="4" customFormat="false" ht="42" hidden="false" customHeight="true" outlineLevel="0" collapsed="false">
      <c r="B4" s="17" t="s">
        <v>153</v>
      </c>
      <c r="C4" s="17" t="s">
        <v>154</v>
      </c>
      <c r="D4" s="17" t="s">
        <v>155</v>
      </c>
      <c r="E4" s="17" t="s">
        <v>156</v>
      </c>
      <c r="F4" s="17" t="s">
        <v>157</v>
      </c>
      <c r="G4" s="17" t="s">
        <v>158</v>
      </c>
      <c r="H4" s="17" t="s">
        <v>159</v>
      </c>
      <c r="I4" s="17" t="s">
        <v>160</v>
      </c>
      <c r="J4" s="17" t="s">
        <v>161</v>
      </c>
      <c r="K4" s="17" t="s">
        <v>162</v>
      </c>
      <c r="L4" s="17" t="s">
        <v>163</v>
      </c>
      <c r="M4" s="17" t="s">
        <v>204</v>
      </c>
      <c r="N4" s="17" t="s">
        <v>317</v>
      </c>
      <c r="O4" s="17" t="s">
        <v>318</v>
      </c>
      <c r="P4" s="17" t="s">
        <v>319</v>
      </c>
      <c r="Q4" s="17" t="s">
        <v>320</v>
      </c>
      <c r="R4" s="17" t="s">
        <v>321</v>
      </c>
      <c r="S4" s="17" t="s">
        <v>231</v>
      </c>
      <c r="T4" s="17" t="s">
        <v>322</v>
      </c>
      <c r="U4" s="17" t="s">
        <v>323</v>
      </c>
      <c r="V4" s="17" t="s">
        <v>324</v>
      </c>
      <c r="W4" s="17" t="s">
        <v>325</v>
      </c>
      <c r="X4" s="17" t="s">
        <v>326</v>
      </c>
      <c r="Y4" s="17" t="s">
        <v>327</v>
      </c>
      <c r="Z4" s="17" t="s">
        <v>328</v>
      </c>
      <c r="AA4" s="17" t="s">
        <v>329</v>
      </c>
      <c r="AB4" s="17" t="s">
        <v>330</v>
      </c>
      <c r="AC4" s="17" t="s">
        <v>331</v>
      </c>
      <c r="AD4" s="17" t="s">
        <v>332</v>
      </c>
      <c r="AE4" s="17" t="s">
        <v>333</v>
      </c>
      <c r="AF4" s="17" t="s">
        <v>334</v>
      </c>
      <c r="AG4" s="17" t="s">
        <v>335</v>
      </c>
      <c r="AH4" s="17" t="s">
        <v>336</v>
      </c>
      <c r="AI4" s="17" t="s">
        <v>337</v>
      </c>
      <c r="AJ4" s="17" t="s">
        <v>338</v>
      </c>
      <c r="AK4" s="17" t="s">
        <v>339</v>
      </c>
      <c r="AL4" s="17" t="s">
        <v>340</v>
      </c>
      <c r="AM4" s="17" t="s">
        <v>341</v>
      </c>
      <c r="AN4" s="17" t="s">
        <v>342</v>
      </c>
      <c r="AO4" s="17" t="s">
        <v>343</v>
      </c>
      <c r="AP4" s="17" t="s">
        <v>344</v>
      </c>
      <c r="AQ4" s="17" t="s">
        <v>345</v>
      </c>
      <c r="AR4" s="17" t="s">
        <v>346</v>
      </c>
      <c r="AS4" s="17" t="s">
        <v>347</v>
      </c>
      <c r="AT4" s="17" t="s">
        <v>348</v>
      </c>
      <c r="AU4" s="17" t="s">
        <v>349</v>
      </c>
      <c r="AV4" s="17" t="s">
        <v>350</v>
      </c>
      <c r="AW4" s="17" t="s">
        <v>351</v>
      </c>
      <c r="AX4" s="17" t="s">
        <v>352</v>
      </c>
      <c r="AY4" s="17" t="s">
        <v>353</v>
      </c>
      <c r="AZ4" s="17" t="s">
        <v>354</v>
      </c>
      <c r="BA4" s="17" t="s">
        <v>355</v>
      </c>
      <c r="BB4" s="17" t="s">
        <v>356</v>
      </c>
      <c r="BC4" s="17" t="s">
        <v>357</v>
      </c>
    </row>
    <row r="5" customFormat="false" ht="15" hidden="false" customHeight="false" outlineLevel="0" collapsed="false">
      <c r="B5" s="18" t="n">
        <v>1</v>
      </c>
      <c r="C5" s="18" t="n">
        <f aca="false">RM_TERM-B5+1</f>
        <v>360</v>
      </c>
      <c r="D5" s="19" t="n">
        <f aca="false">RM_POOL</f>
        <v>350</v>
      </c>
      <c r="E5" s="19" t="n">
        <f aca="false">D5*(1-(1-RM_CDR_S)^(1/12))</f>
        <v>1.18861861962115</v>
      </c>
      <c r="F5" s="19" t="n">
        <f aca="false">D5-E5</f>
        <v>348.811381380379</v>
      </c>
      <c r="G5" s="19" t="n">
        <f aca="false">IF(F5&gt;0,F5*(RM_WAC/12)/(1-(1+RM_WAC/12)^(-C5)),0)</f>
        <v>2.4150995449848</v>
      </c>
      <c r="H5" s="19" t="n">
        <f aca="false">F5*RM_WAC/12</f>
        <v>2.15100351851234</v>
      </c>
      <c r="I5" s="19" t="n">
        <f aca="false">G5-H5+IF(C5&lt;=1,(F5-(G5-H5)-J5),0)</f>
        <v>0.264096026472465</v>
      </c>
      <c r="J5" s="19" t="n">
        <f aca="false">(F5-(G5-H5))*(1-(1-RM_CPR_S)^(1/12))</f>
        <v>4.6886396137115</v>
      </c>
      <c r="K5" s="19" t="n">
        <f aca="false">IF(C5&lt;=1,0,(F5-(G5-H5)-J5))</f>
        <v>343.858645740195</v>
      </c>
      <c r="L5" s="19" t="n">
        <f aca="false">E5*(1-RM_SEV_S)</f>
        <v>0.713171171772687</v>
      </c>
      <c r="M5" s="19" t="n">
        <f aca="false">E5-L5</f>
        <v>0.475447447848458</v>
      </c>
      <c r="N5" s="19" t="n">
        <f aca="false">H5-D5*(RM_SERV+RM_TR)/12</f>
        <v>2.075170185179</v>
      </c>
      <c r="O5" s="19" t="n">
        <f aca="false">T5*RM_A1_CP/12+U5*RM_A2_CP/12+V5*RM_A3_CP/12+W5*RM_M1_CP/12+X5*RM_B1_CP/12+Y5*RM_B2_CP/12+Z5*RM_B3_CP/12</f>
        <v>1.67475</v>
      </c>
      <c r="P5" s="19" t="n">
        <f aca="false">MAX(0,N5-O5)</f>
        <v>0.400420185179003</v>
      </c>
      <c r="Q5" s="19" t="n">
        <f aca="false">MIN(P5,M5)</f>
        <v>0.400420185179003</v>
      </c>
      <c r="R5" s="19" t="n">
        <f aca="false">P5-Q5</f>
        <v>0</v>
      </c>
      <c r="S5" s="19" t="n">
        <f aca="false">I5+J5+L5+Q5</f>
        <v>6.06632699713566</v>
      </c>
      <c r="T5" s="19" t="n">
        <f aca="false">RM_A1_SZ</f>
        <v>245</v>
      </c>
      <c r="U5" s="19" t="n">
        <f aca="false">RM_A2_SZ</f>
        <v>28</v>
      </c>
      <c r="V5" s="19" t="n">
        <f aca="false">RM_A3_SZ</f>
        <v>35</v>
      </c>
      <c r="W5" s="19" t="n">
        <f aca="false">RM_M1_SZ</f>
        <v>17.5</v>
      </c>
      <c r="X5" s="19" t="n">
        <f aca="false">RM_B1_SZ</f>
        <v>10.5</v>
      </c>
      <c r="Y5" s="19" t="n">
        <f aca="false">RM_B2_SZ</f>
        <v>7</v>
      </c>
      <c r="Z5" s="19" t="n">
        <f aca="false">RM_B3_SZ</f>
        <v>7</v>
      </c>
      <c r="AA5" s="19" t="n">
        <f aca="false">MIN(T5,MAX(0,S5-(0)))</f>
        <v>6.06632699713566</v>
      </c>
      <c r="AB5" s="19" t="n">
        <f aca="false">MIN(U5,MAX(0,S5-(T5)))</f>
        <v>0</v>
      </c>
      <c r="AC5" s="19" t="n">
        <f aca="false">MIN(V5,MAX(0,S5-(T5+U5)))</f>
        <v>0</v>
      </c>
      <c r="AD5" s="19" t="n">
        <f aca="false">MIN(W5,MAX(0,S5-(T5+U5+V5)))</f>
        <v>0</v>
      </c>
      <c r="AE5" s="19" t="n">
        <f aca="false">MIN(X5,MAX(0,S5-(T5+U5+V5+W5)))</f>
        <v>0</v>
      </c>
      <c r="AF5" s="19" t="n">
        <f aca="false">MIN(Y5,MAX(0,S5-(T5+U5+V5+W5+X5)))</f>
        <v>0</v>
      </c>
      <c r="AG5" s="19" t="n">
        <f aca="false">MIN(Z5,MAX(0,S5-(T5+U5+V5+W5+X5+Y5)))</f>
        <v>0</v>
      </c>
      <c r="AH5" s="19" t="n">
        <f aca="false">T5-AA5</f>
        <v>238.933673002864</v>
      </c>
      <c r="AI5" s="19" t="n">
        <f aca="false">U5-AB5</f>
        <v>28</v>
      </c>
      <c r="AJ5" s="19" t="n">
        <f aca="false">V5-AC5</f>
        <v>35</v>
      </c>
      <c r="AK5" s="19" t="n">
        <f aca="false">W5-AD5</f>
        <v>17.5</v>
      </c>
      <c r="AL5" s="19" t="n">
        <f aca="false">X5-AE5</f>
        <v>10.5</v>
      </c>
      <c r="AM5" s="19" t="n">
        <f aca="false">Y5-AF5</f>
        <v>7</v>
      </c>
      <c r="AN5" s="19" t="n">
        <f aca="false">Z5-AG5</f>
        <v>7</v>
      </c>
      <c r="AO5" s="19" t="n">
        <f aca="false">M5-Q5</f>
        <v>0.0750272626694555</v>
      </c>
      <c r="AP5" s="19" t="n">
        <f aca="false">MIN(AH5,MAX(0,AO5-(AI5+AJ5+AK5+AL5+AM5+AN5)))</f>
        <v>0</v>
      </c>
      <c r="AQ5" s="19" t="n">
        <f aca="false">MIN(AI5,MAX(0,AO5-(AJ5+AK5+AL5+AM5+AN5)))</f>
        <v>0</v>
      </c>
      <c r="AR5" s="19" t="n">
        <f aca="false">MIN(AJ5,MAX(0,AO5-(AK5+AL5+AM5+AN5)))</f>
        <v>0</v>
      </c>
      <c r="AS5" s="19" t="n">
        <f aca="false">MIN(AK5,MAX(0,AO5-(AL5+AM5+AN5)))</f>
        <v>0</v>
      </c>
      <c r="AT5" s="19" t="n">
        <f aca="false">MIN(AL5,MAX(0,AO5-(AM5+AN5)))</f>
        <v>0</v>
      </c>
      <c r="AU5" s="19" t="n">
        <f aca="false">MIN(AM5,MAX(0,AO5-(AN5)))</f>
        <v>0</v>
      </c>
      <c r="AV5" s="19" t="n">
        <f aca="false">MIN(AN5,MAX(0,AO5-(0)))</f>
        <v>0.0750272626694555</v>
      </c>
      <c r="AW5" s="19" t="n">
        <f aca="false">AH5-AP5</f>
        <v>238.933673002864</v>
      </c>
      <c r="AX5" s="19" t="n">
        <f aca="false">AI5-AQ5</f>
        <v>28</v>
      </c>
      <c r="AY5" s="19" t="n">
        <f aca="false">AJ5-AR5</f>
        <v>35</v>
      </c>
      <c r="AZ5" s="19" t="n">
        <f aca="false">AK5-AS5</f>
        <v>17.5</v>
      </c>
      <c r="BA5" s="19" t="n">
        <f aca="false">AL5-AT5</f>
        <v>10.5</v>
      </c>
      <c r="BB5" s="19" t="n">
        <f aca="false">AM5-AU5</f>
        <v>7</v>
      </c>
      <c r="BC5" s="19" t="n">
        <f aca="false">AN5-AV5</f>
        <v>6.92497273733054</v>
      </c>
    </row>
    <row r="6" customFormat="false" ht="15" hidden="false" customHeight="false" outlineLevel="0" collapsed="false">
      <c r="B6" s="18" t="n">
        <v>2</v>
      </c>
      <c r="C6" s="18" t="n">
        <f aca="false">RM_TERM-B6+1</f>
        <v>359</v>
      </c>
      <c r="D6" s="19" t="n">
        <f aca="false">K5</f>
        <v>343.858645740195</v>
      </c>
      <c r="E6" s="19" t="n">
        <f aca="false">D6*(1-(1-RM_CDR_S)^(1/12))</f>
        <v>1.16776225384145</v>
      </c>
      <c r="F6" s="19" t="n">
        <f aca="false">D6-E6</f>
        <v>342.690883486353</v>
      </c>
      <c r="G6" s="19" t="n">
        <f aca="false">IF(F6&gt;0,F6*(RM_WAC/12)/(1-(1+RM_WAC/12)^(-C6)),0)</f>
        <v>2.37452027760874</v>
      </c>
      <c r="H6" s="19" t="n">
        <f aca="false">F6*RM_WAC/12</f>
        <v>2.11326044816585</v>
      </c>
      <c r="I6" s="19" t="n">
        <f aca="false">G6-H6+IF(C6&lt;=1,(F6-(G6-H6)-J6),0)</f>
        <v>0.261259829442897</v>
      </c>
      <c r="J6" s="19" t="n">
        <f aca="false">(F6-(G6-H6))*(1-(1-RM_CPR_S)^(1/12))</f>
        <v>4.60634515272697</v>
      </c>
      <c r="K6" s="19" t="n">
        <f aca="false">IF(C6&lt;=1,0,(F6-(G6-H6)-J6))</f>
        <v>337.823278504184</v>
      </c>
      <c r="L6" s="19" t="n">
        <f aca="false">E6*(1-RM_SEV_S)</f>
        <v>0.700657352304869</v>
      </c>
      <c r="M6" s="19" t="n">
        <f aca="false">E6-L6</f>
        <v>0.467104901536579</v>
      </c>
      <c r="N6" s="19" t="n">
        <f aca="false">H6-D6*(RM_SERV+RM_TR)/12</f>
        <v>2.0387577415888</v>
      </c>
      <c r="O6" s="19" t="n">
        <f aca="false">T6*RM_A1_CP/12+U6*RM_A2_CP/12+V6*RM_A3_CP/12+W6*RM_M1_CP/12+X6*RM_B1_CP/12+Y6*RM_B2_CP/12+Z6*RM_B3_CP/12</f>
        <v>1.64644047401337</v>
      </c>
      <c r="P6" s="19" t="n">
        <f aca="false">MAX(0,N6-O6)</f>
        <v>0.392317267575437</v>
      </c>
      <c r="Q6" s="19" t="n">
        <f aca="false">MIN(P6,M6)</f>
        <v>0.392317267575437</v>
      </c>
      <c r="R6" s="19" t="n">
        <f aca="false">P6-Q6</f>
        <v>0</v>
      </c>
      <c r="S6" s="19" t="n">
        <f aca="false">I6+J6+L6+Q6</f>
        <v>5.96057960205018</v>
      </c>
      <c r="T6" s="19" t="n">
        <f aca="false">AW5</f>
        <v>238.933673002864</v>
      </c>
      <c r="U6" s="19" t="n">
        <f aca="false">AX5</f>
        <v>28</v>
      </c>
      <c r="V6" s="19" t="n">
        <f aca="false">AY5</f>
        <v>35</v>
      </c>
      <c r="W6" s="19" t="n">
        <f aca="false">AZ5</f>
        <v>17.5</v>
      </c>
      <c r="X6" s="19" t="n">
        <f aca="false">BA5</f>
        <v>10.5</v>
      </c>
      <c r="Y6" s="19" t="n">
        <f aca="false">BB5</f>
        <v>7</v>
      </c>
      <c r="Z6" s="19" t="n">
        <f aca="false">BC5</f>
        <v>6.92497273733054</v>
      </c>
      <c r="AA6" s="19" t="n">
        <f aca="false">MIN(T6,MAX(0,S6-(0)))</f>
        <v>5.96057960205018</v>
      </c>
      <c r="AB6" s="19" t="n">
        <f aca="false">MIN(U6,MAX(0,S6-(T6)))</f>
        <v>0</v>
      </c>
      <c r="AC6" s="19" t="n">
        <f aca="false">MIN(V6,MAX(0,S6-(T6+U6)))</f>
        <v>0</v>
      </c>
      <c r="AD6" s="19" t="n">
        <f aca="false">MIN(W6,MAX(0,S6-(T6+U6+V6)))</f>
        <v>0</v>
      </c>
      <c r="AE6" s="19" t="n">
        <f aca="false">MIN(X6,MAX(0,S6-(T6+U6+V6+W6)))</f>
        <v>0</v>
      </c>
      <c r="AF6" s="19" t="n">
        <f aca="false">MIN(Y6,MAX(0,S6-(T6+U6+V6+W6+X6)))</f>
        <v>0</v>
      </c>
      <c r="AG6" s="19" t="n">
        <f aca="false">MIN(Z6,MAX(0,S6-(T6+U6+V6+W6+X6+Y6)))</f>
        <v>0</v>
      </c>
      <c r="AH6" s="19" t="n">
        <f aca="false">T6-AA6</f>
        <v>232.973093400814</v>
      </c>
      <c r="AI6" s="19" t="n">
        <f aca="false">U6-AB6</f>
        <v>28</v>
      </c>
      <c r="AJ6" s="19" t="n">
        <f aca="false">V6-AC6</f>
        <v>35</v>
      </c>
      <c r="AK6" s="19" t="n">
        <f aca="false">W6-AD6</f>
        <v>17.5</v>
      </c>
      <c r="AL6" s="19" t="n">
        <f aca="false">X6-AE6</f>
        <v>10.5</v>
      </c>
      <c r="AM6" s="19" t="n">
        <f aca="false">Y6-AF6</f>
        <v>7</v>
      </c>
      <c r="AN6" s="19" t="n">
        <f aca="false">Z6-AG6</f>
        <v>6.92497273733054</v>
      </c>
      <c r="AO6" s="19" t="n">
        <f aca="false">M6-Q6</f>
        <v>0.0747876339611427</v>
      </c>
      <c r="AP6" s="19" t="n">
        <f aca="false">MIN(AH6,MAX(0,AO6-(AI6+AJ6+AK6+AL6+AM6+AN6)))</f>
        <v>0</v>
      </c>
      <c r="AQ6" s="19" t="n">
        <f aca="false">MIN(AI6,MAX(0,AO6-(AJ6+AK6+AL6+AM6+AN6)))</f>
        <v>0</v>
      </c>
      <c r="AR6" s="19" t="n">
        <f aca="false">MIN(AJ6,MAX(0,AO6-(AK6+AL6+AM6+AN6)))</f>
        <v>0</v>
      </c>
      <c r="AS6" s="19" t="n">
        <f aca="false">MIN(AK6,MAX(0,AO6-(AL6+AM6+AN6)))</f>
        <v>0</v>
      </c>
      <c r="AT6" s="19" t="n">
        <f aca="false">MIN(AL6,MAX(0,AO6-(AM6+AN6)))</f>
        <v>0</v>
      </c>
      <c r="AU6" s="19" t="n">
        <f aca="false">MIN(AM6,MAX(0,AO6-(AN6)))</f>
        <v>0</v>
      </c>
      <c r="AV6" s="19" t="n">
        <f aca="false">MIN(AN6,MAX(0,AO6-(0)))</f>
        <v>0.0747876339611427</v>
      </c>
      <c r="AW6" s="19" t="n">
        <f aca="false">AH6-AP6</f>
        <v>232.973093400814</v>
      </c>
      <c r="AX6" s="19" t="n">
        <f aca="false">AI6-AQ6</f>
        <v>28</v>
      </c>
      <c r="AY6" s="19" t="n">
        <f aca="false">AJ6-AR6</f>
        <v>35</v>
      </c>
      <c r="AZ6" s="19" t="n">
        <f aca="false">AK6-AS6</f>
        <v>17.5</v>
      </c>
      <c r="BA6" s="19" t="n">
        <f aca="false">AL6-AT6</f>
        <v>10.5</v>
      </c>
      <c r="BB6" s="19" t="n">
        <f aca="false">AM6-AU6</f>
        <v>7</v>
      </c>
      <c r="BC6" s="19" t="n">
        <f aca="false">AN6-AV6</f>
        <v>6.8501851033694</v>
      </c>
    </row>
    <row r="7" customFormat="false" ht="15" hidden="false" customHeight="false" outlineLevel="0" collapsed="false">
      <c r="B7" s="18" t="n">
        <v>3</v>
      </c>
      <c r="C7" s="18" t="n">
        <f aca="false">RM_TERM-B7+1</f>
        <v>358</v>
      </c>
      <c r="D7" s="19" t="n">
        <f aca="false">K6</f>
        <v>337.823278504184</v>
      </c>
      <c r="E7" s="19" t="n">
        <f aca="false">D7*(1-(1-RM_CDR_S)^(1/12))</f>
        <v>1.14726582563295</v>
      </c>
      <c r="F7" s="19" t="n">
        <f aca="false">D7-E7</f>
        <v>336.676012678551</v>
      </c>
      <c r="G7" s="19" t="n">
        <f aca="false">IF(F7&gt;0,F7*(RM_WAC/12)/(1-(1+RM_WAC/12)^(-C7)),0)</f>
        <v>2.33462283593391</v>
      </c>
      <c r="H7" s="19" t="n">
        <f aca="false">F7*RM_WAC/12</f>
        <v>2.07616874485106</v>
      </c>
      <c r="I7" s="19" t="n">
        <f aca="false">G7-H7+IF(C7&lt;=1,(F7-(G7-H7)-J7),0)</f>
        <v>0.258454091082844</v>
      </c>
      <c r="J7" s="19" t="n">
        <f aca="false">(F7-(G7-H7))*(1-(1-RM_CPR_S)^(1/12))</f>
        <v>4.52547117198092</v>
      </c>
      <c r="K7" s="19" t="n">
        <f aca="false">IF(C7&lt;=1,0,(F7-(G7-H7)-J7))</f>
        <v>331.892087415487</v>
      </c>
      <c r="L7" s="19" t="n">
        <f aca="false">E7*(1-RM_SEV_S)</f>
        <v>0.68835949537977</v>
      </c>
      <c r="M7" s="19" t="n">
        <f aca="false">E7-L7</f>
        <v>0.45890633025318</v>
      </c>
      <c r="N7" s="19" t="n">
        <f aca="false">H7-D7*(RM_SERV+RM_TR)/12</f>
        <v>2.00297370117516</v>
      </c>
      <c r="O7" s="19" t="n">
        <f aca="false">T7*RM_A1_CP/12+U7*RM_A2_CP/12+V7*RM_A3_CP/12+W7*RM_M1_CP/12+X7*RM_B1_CP/12+Y7*RM_B2_CP/12+Z7*RM_B3_CP/12</f>
        <v>1.61862443587047</v>
      </c>
      <c r="P7" s="19" t="n">
        <f aca="false">MAX(0,N7-O7)</f>
        <v>0.38434926530469</v>
      </c>
      <c r="Q7" s="19" t="n">
        <f aca="false">MIN(P7,M7)</f>
        <v>0.38434926530469</v>
      </c>
      <c r="R7" s="19" t="n">
        <f aca="false">P7-Q7</f>
        <v>0</v>
      </c>
      <c r="S7" s="19" t="n">
        <f aca="false">I7+J7+L7+Q7</f>
        <v>5.85663402374823</v>
      </c>
      <c r="T7" s="19" t="n">
        <f aca="false">AW6</f>
        <v>232.973093400814</v>
      </c>
      <c r="U7" s="19" t="n">
        <f aca="false">AX6</f>
        <v>28</v>
      </c>
      <c r="V7" s="19" t="n">
        <f aca="false">AY6</f>
        <v>35</v>
      </c>
      <c r="W7" s="19" t="n">
        <f aca="false">AZ6</f>
        <v>17.5</v>
      </c>
      <c r="X7" s="19" t="n">
        <f aca="false">BA6</f>
        <v>10.5</v>
      </c>
      <c r="Y7" s="19" t="n">
        <f aca="false">BB6</f>
        <v>7</v>
      </c>
      <c r="Z7" s="19" t="n">
        <f aca="false">BC6</f>
        <v>6.8501851033694</v>
      </c>
      <c r="AA7" s="19" t="n">
        <f aca="false">MIN(T7,MAX(0,S7-(0)))</f>
        <v>5.85663402374823</v>
      </c>
      <c r="AB7" s="19" t="n">
        <f aca="false">MIN(U7,MAX(0,S7-(T7)))</f>
        <v>0</v>
      </c>
      <c r="AC7" s="19" t="n">
        <f aca="false">MIN(V7,MAX(0,S7-(T7+U7)))</f>
        <v>0</v>
      </c>
      <c r="AD7" s="19" t="n">
        <f aca="false">MIN(W7,MAX(0,S7-(T7+U7+V7)))</f>
        <v>0</v>
      </c>
      <c r="AE7" s="19" t="n">
        <f aca="false">MIN(X7,MAX(0,S7-(T7+U7+V7+W7)))</f>
        <v>0</v>
      </c>
      <c r="AF7" s="19" t="n">
        <f aca="false">MIN(Y7,MAX(0,S7-(T7+U7+V7+W7+X7)))</f>
        <v>0</v>
      </c>
      <c r="AG7" s="19" t="n">
        <f aca="false">MIN(Z7,MAX(0,S7-(T7+U7+V7+W7+X7+Y7)))</f>
        <v>0</v>
      </c>
      <c r="AH7" s="19" t="n">
        <f aca="false">T7-AA7</f>
        <v>227.116459377066</v>
      </c>
      <c r="AI7" s="19" t="n">
        <f aca="false">U7-AB7</f>
        <v>28</v>
      </c>
      <c r="AJ7" s="19" t="n">
        <f aca="false">V7-AC7</f>
        <v>35</v>
      </c>
      <c r="AK7" s="19" t="n">
        <f aca="false">W7-AD7</f>
        <v>17.5</v>
      </c>
      <c r="AL7" s="19" t="n">
        <f aca="false">X7-AE7</f>
        <v>10.5</v>
      </c>
      <c r="AM7" s="19" t="n">
        <f aca="false">Y7-AF7</f>
        <v>7</v>
      </c>
      <c r="AN7" s="19" t="n">
        <f aca="false">Z7-AG7</f>
        <v>6.8501851033694</v>
      </c>
      <c r="AO7" s="19" t="n">
        <f aca="false">M7-Q7</f>
        <v>0.0745570649484905</v>
      </c>
      <c r="AP7" s="19" t="n">
        <f aca="false">MIN(AH7,MAX(0,AO7-(AI7+AJ7+AK7+AL7+AM7+AN7)))</f>
        <v>0</v>
      </c>
      <c r="AQ7" s="19" t="n">
        <f aca="false">MIN(AI7,MAX(0,AO7-(AJ7+AK7+AL7+AM7+AN7)))</f>
        <v>0</v>
      </c>
      <c r="AR7" s="19" t="n">
        <f aca="false">MIN(AJ7,MAX(0,AO7-(AK7+AL7+AM7+AN7)))</f>
        <v>0</v>
      </c>
      <c r="AS7" s="19" t="n">
        <f aca="false">MIN(AK7,MAX(0,AO7-(AL7+AM7+AN7)))</f>
        <v>0</v>
      </c>
      <c r="AT7" s="19" t="n">
        <f aca="false">MIN(AL7,MAX(0,AO7-(AM7+AN7)))</f>
        <v>0</v>
      </c>
      <c r="AU7" s="19" t="n">
        <f aca="false">MIN(AM7,MAX(0,AO7-(AN7)))</f>
        <v>0</v>
      </c>
      <c r="AV7" s="19" t="n">
        <f aca="false">MIN(AN7,MAX(0,AO7-(0)))</f>
        <v>0.0745570649484905</v>
      </c>
      <c r="AW7" s="19" t="n">
        <f aca="false">AH7-AP7</f>
        <v>227.116459377066</v>
      </c>
      <c r="AX7" s="19" t="n">
        <f aca="false">AI7-AQ7</f>
        <v>28</v>
      </c>
      <c r="AY7" s="19" t="n">
        <f aca="false">AJ7-AR7</f>
        <v>35</v>
      </c>
      <c r="AZ7" s="19" t="n">
        <f aca="false">AK7-AS7</f>
        <v>17.5</v>
      </c>
      <c r="BA7" s="19" t="n">
        <f aca="false">AL7-AT7</f>
        <v>10.5</v>
      </c>
      <c r="BB7" s="19" t="n">
        <f aca="false">AM7-AU7</f>
        <v>7</v>
      </c>
      <c r="BC7" s="19" t="n">
        <f aca="false">AN7-AV7</f>
        <v>6.77562803842091</v>
      </c>
    </row>
    <row r="8" customFormat="false" ht="15" hidden="false" customHeight="false" outlineLevel="0" collapsed="false">
      <c r="B8" s="18" t="n">
        <v>4</v>
      </c>
      <c r="C8" s="18" t="n">
        <f aca="false">RM_TERM-B8+1</f>
        <v>357</v>
      </c>
      <c r="D8" s="19" t="n">
        <f aca="false">K7</f>
        <v>331.892087415487</v>
      </c>
      <c r="E8" s="19" t="n">
        <f aca="false">D8*(1-(1-RM_CDR_S)^(1/12))</f>
        <v>1.12712318516279</v>
      </c>
      <c r="F8" s="19" t="n">
        <f aca="false">D8-E8</f>
        <v>330.764964230324</v>
      </c>
      <c r="G8" s="19" t="n">
        <f aca="false">IF(F8&gt;0,F8*(RM_WAC/12)/(1-(1+RM_WAC/12)^(-C8)),0)</f>
        <v>2.29539576370894</v>
      </c>
      <c r="H8" s="19" t="n">
        <f aca="false">F8*RM_WAC/12</f>
        <v>2.03971727942033</v>
      </c>
      <c r="I8" s="19" t="n">
        <f aca="false">G8-H8+IF(C8&lt;=1,(F8-(G8-H8)-J8),0)</f>
        <v>0.255678484288604</v>
      </c>
      <c r="J8" s="19" t="n">
        <f aca="false">(F8-(G8-H8))*(1-(1-RM_CPR_S)^(1/12))</f>
        <v>4.44599339878631</v>
      </c>
      <c r="K8" s="19" t="n">
        <f aca="false">IF(C8&lt;=1,0,(F8-(G8-H8)-J8))</f>
        <v>326.063292347249</v>
      </c>
      <c r="L8" s="19" t="n">
        <f aca="false">E8*(1-RM_SEV_S)</f>
        <v>0.676273911097674</v>
      </c>
      <c r="M8" s="19" t="n">
        <f aca="false">E8-L8</f>
        <v>0.450849274065116</v>
      </c>
      <c r="N8" s="19" t="n">
        <f aca="false">H8-D8*(RM_SERV+RM_TR)/12</f>
        <v>1.96780732714698</v>
      </c>
      <c r="O8" s="19" t="n">
        <f aca="false">T8*RM_A1_CP/12+U8*RM_A2_CP/12+V8*RM_A3_CP/12+W8*RM_M1_CP/12+X8*RM_B1_CP/12+Y8*RM_B2_CP/12+Z8*RM_B3_CP/12</f>
        <v>1.59129347709297</v>
      </c>
      <c r="P8" s="19" t="n">
        <f aca="false">MAX(0,N8-O8)</f>
        <v>0.376513850054002</v>
      </c>
      <c r="Q8" s="19" t="n">
        <f aca="false">MIN(P8,M8)</f>
        <v>0.376513850054002</v>
      </c>
      <c r="R8" s="19" t="n">
        <f aca="false">P8-Q8</f>
        <v>0</v>
      </c>
      <c r="S8" s="19" t="n">
        <f aca="false">I8+J8+L8+Q8</f>
        <v>5.75445964422659</v>
      </c>
      <c r="T8" s="19" t="n">
        <f aca="false">AW7</f>
        <v>227.116459377066</v>
      </c>
      <c r="U8" s="19" t="n">
        <f aca="false">AX7</f>
        <v>28</v>
      </c>
      <c r="V8" s="19" t="n">
        <f aca="false">AY7</f>
        <v>35</v>
      </c>
      <c r="W8" s="19" t="n">
        <f aca="false">AZ7</f>
        <v>17.5</v>
      </c>
      <c r="X8" s="19" t="n">
        <f aca="false">BA7</f>
        <v>10.5</v>
      </c>
      <c r="Y8" s="19" t="n">
        <f aca="false">BB7</f>
        <v>7</v>
      </c>
      <c r="Z8" s="19" t="n">
        <f aca="false">BC7</f>
        <v>6.77562803842091</v>
      </c>
      <c r="AA8" s="19" t="n">
        <f aca="false">MIN(T8,MAX(0,S8-(0)))</f>
        <v>5.75445964422659</v>
      </c>
      <c r="AB8" s="19" t="n">
        <f aca="false">MIN(U8,MAX(0,S8-(T8)))</f>
        <v>0</v>
      </c>
      <c r="AC8" s="19" t="n">
        <f aca="false">MIN(V8,MAX(0,S8-(T8+U8)))</f>
        <v>0</v>
      </c>
      <c r="AD8" s="19" t="n">
        <f aca="false">MIN(W8,MAX(0,S8-(T8+U8+V8)))</f>
        <v>0</v>
      </c>
      <c r="AE8" s="19" t="n">
        <f aca="false">MIN(X8,MAX(0,S8-(T8+U8+V8+W8)))</f>
        <v>0</v>
      </c>
      <c r="AF8" s="19" t="n">
        <f aca="false">MIN(Y8,MAX(0,S8-(T8+U8+V8+W8+X8)))</f>
        <v>0</v>
      </c>
      <c r="AG8" s="19" t="n">
        <f aca="false">MIN(Z8,MAX(0,S8-(T8+U8+V8+W8+X8+Y8)))</f>
        <v>0</v>
      </c>
      <c r="AH8" s="19" t="n">
        <f aca="false">T8-AA8</f>
        <v>221.361999732839</v>
      </c>
      <c r="AI8" s="19" t="n">
        <f aca="false">U8-AB8</f>
        <v>28</v>
      </c>
      <c r="AJ8" s="19" t="n">
        <f aca="false">V8-AC8</f>
        <v>35</v>
      </c>
      <c r="AK8" s="19" t="n">
        <f aca="false">W8-AD8</f>
        <v>17.5</v>
      </c>
      <c r="AL8" s="19" t="n">
        <f aca="false">X8-AE8</f>
        <v>10.5</v>
      </c>
      <c r="AM8" s="19" t="n">
        <f aca="false">Y8-AF8</f>
        <v>7</v>
      </c>
      <c r="AN8" s="19" t="n">
        <f aca="false">Z8-AG8</f>
        <v>6.77562803842091</v>
      </c>
      <c r="AO8" s="19" t="n">
        <f aca="false">M8-Q8</f>
        <v>0.0743354240111146</v>
      </c>
      <c r="AP8" s="19" t="n">
        <f aca="false">MIN(AH8,MAX(0,AO8-(AI8+AJ8+AK8+AL8+AM8+AN8)))</f>
        <v>0</v>
      </c>
      <c r="AQ8" s="19" t="n">
        <f aca="false">MIN(AI8,MAX(0,AO8-(AJ8+AK8+AL8+AM8+AN8)))</f>
        <v>0</v>
      </c>
      <c r="AR8" s="19" t="n">
        <f aca="false">MIN(AJ8,MAX(0,AO8-(AK8+AL8+AM8+AN8)))</f>
        <v>0</v>
      </c>
      <c r="AS8" s="19" t="n">
        <f aca="false">MIN(AK8,MAX(0,AO8-(AL8+AM8+AN8)))</f>
        <v>0</v>
      </c>
      <c r="AT8" s="19" t="n">
        <f aca="false">MIN(AL8,MAX(0,AO8-(AM8+AN8)))</f>
        <v>0</v>
      </c>
      <c r="AU8" s="19" t="n">
        <f aca="false">MIN(AM8,MAX(0,AO8-(AN8)))</f>
        <v>0</v>
      </c>
      <c r="AV8" s="19" t="n">
        <f aca="false">MIN(AN8,MAX(0,AO8-(0)))</f>
        <v>0.0743354240111146</v>
      </c>
      <c r="AW8" s="19" t="n">
        <f aca="false">AH8-AP8</f>
        <v>221.361999732839</v>
      </c>
      <c r="AX8" s="19" t="n">
        <f aca="false">AI8-AQ8</f>
        <v>28</v>
      </c>
      <c r="AY8" s="19" t="n">
        <f aca="false">AJ8-AR8</f>
        <v>35</v>
      </c>
      <c r="AZ8" s="19" t="n">
        <f aca="false">AK8-AS8</f>
        <v>17.5</v>
      </c>
      <c r="BA8" s="19" t="n">
        <f aca="false">AL8-AT8</f>
        <v>10.5</v>
      </c>
      <c r="BB8" s="19" t="n">
        <f aca="false">AM8-AU8</f>
        <v>7</v>
      </c>
      <c r="BC8" s="19" t="n">
        <f aca="false">AN8-AV8</f>
        <v>6.7012926144098</v>
      </c>
    </row>
    <row r="9" customFormat="false" ht="15" hidden="false" customHeight="false" outlineLevel="0" collapsed="false">
      <c r="B9" s="18" t="n">
        <v>5</v>
      </c>
      <c r="C9" s="18" t="n">
        <f aca="false">RM_TERM-B9+1</f>
        <v>356</v>
      </c>
      <c r="D9" s="19" t="n">
        <f aca="false">K8</f>
        <v>326.063292347249</v>
      </c>
      <c r="E9" s="19" t="n">
        <f aca="false">D9*(1-(1-RM_CDR_S)^(1/12))</f>
        <v>1.10732828702547</v>
      </c>
      <c r="F9" s="19" t="n">
        <f aca="false">D9-E9</f>
        <v>324.955964060224</v>
      </c>
      <c r="G9" s="19" t="n">
        <f aca="false">IF(F9&gt;0,F9*(RM_WAC/12)/(1-(1+RM_WAC/12)^(-C9)),0)</f>
        <v>2.25682779717404</v>
      </c>
      <c r="H9" s="19" t="n">
        <f aca="false">F9*RM_WAC/12</f>
        <v>2.00389511170471</v>
      </c>
      <c r="I9" s="19" t="n">
        <f aca="false">G9-H9+IF(C9&lt;=1,(F9-(G9-H9)-J9),0)</f>
        <v>0.252932685469327</v>
      </c>
      <c r="J9" s="19" t="n">
        <f aca="false">(F9-(G9-H9))*(1-(1-RM_CPR_S)^(1/12))</f>
        <v>4.36788797264641</v>
      </c>
      <c r="K9" s="19" t="n">
        <f aca="false">IF(C9&lt;=1,0,(F9-(G9-H9)-J9))</f>
        <v>320.335143402108</v>
      </c>
      <c r="L9" s="19" t="n">
        <f aca="false">E9*(1-RM_SEV_S)</f>
        <v>0.66439697221528</v>
      </c>
      <c r="M9" s="19" t="n">
        <f aca="false">E9-L9</f>
        <v>0.442931314810187</v>
      </c>
      <c r="N9" s="19" t="n">
        <f aca="false">H9-D9*(RM_SERV+RM_TR)/12</f>
        <v>1.93324806502948</v>
      </c>
      <c r="O9" s="19" t="n">
        <f aca="false">T9*RM_A1_CP/12+U9*RM_A2_CP/12+V9*RM_A3_CP/12+W9*RM_M1_CP/12+X9*RM_B1_CP/12+Y9*RM_B2_CP/12+Z9*RM_B3_CP/12</f>
        <v>1.56443933208658</v>
      </c>
      <c r="P9" s="19" t="n">
        <f aca="false">MAX(0,N9-O9)</f>
        <v>0.368808732942892</v>
      </c>
      <c r="Q9" s="19" t="n">
        <f aca="false">MIN(P9,M9)</f>
        <v>0.368808732942892</v>
      </c>
      <c r="R9" s="19" t="n">
        <f aca="false">P9-Q9</f>
        <v>0</v>
      </c>
      <c r="S9" s="19" t="n">
        <f aca="false">I9+J9+L9+Q9</f>
        <v>5.6540263632739</v>
      </c>
      <c r="T9" s="19" t="n">
        <f aca="false">AW8</f>
        <v>221.361999732839</v>
      </c>
      <c r="U9" s="19" t="n">
        <f aca="false">AX8</f>
        <v>28</v>
      </c>
      <c r="V9" s="19" t="n">
        <f aca="false">AY8</f>
        <v>35</v>
      </c>
      <c r="W9" s="19" t="n">
        <f aca="false">AZ8</f>
        <v>17.5</v>
      </c>
      <c r="X9" s="19" t="n">
        <f aca="false">BA8</f>
        <v>10.5</v>
      </c>
      <c r="Y9" s="19" t="n">
        <f aca="false">BB8</f>
        <v>7</v>
      </c>
      <c r="Z9" s="19" t="n">
        <f aca="false">BC8</f>
        <v>6.7012926144098</v>
      </c>
      <c r="AA9" s="19" t="n">
        <f aca="false">MIN(T9,MAX(0,S9-(0)))</f>
        <v>5.6540263632739</v>
      </c>
      <c r="AB9" s="19" t="n">
        <f aca="false">MIN(U9,MAX(0,S9-(T9)))</f>
        <v>0</v>
      </c>
      <c r="AC9" s="19" t="n">
        <f aca="false">MIN(V9,MAX(0,S9-(T9+U9)))</f>
        <v>0</v>
      </c>
      <c r="AD9" s="19" t="n">
        <f aca="false">MIN(W9,MAX(0,S9-(T9+U9+V9)))</f>
        <v>0</v>
      </c>
      <c r="AE9" s="19" t="n">
        <f aca="false">MIN(X9,MAX(0,S9-(T9+U9+V9+W9)))</f>
        <v>0</v>
      </c>
      <c r="AF9" s="19" t="n">
        <f aca="false">MIN(Y9,MAX(0,S9-(T9+U9+V9+W9+X9)))</f>
        <v>0</v>
      </c>
      <c r="AG9" s="19" t="n">
        <f aca="false">MIN(Z9,MAX(0,S9-(T9+U9+V9+W9+X9+Y9)))</f>
        <v>0</v>
      </c>
      <c r="AH9" s="19" t="n">
        <f aca="false">T9-AA9</f>
        <v>215.707973369565</v>
      </c>
      <c r="AI9" s="19" t="n">
        <f aca="false">U9-AB9</f>
        <v>28</v>
      </c>
      <c r="AJ9" s="19" t="n">
        <f aca="false">V9-AC9</f>
        <v>35</v>
      </c>
      <c r="AK9" s="19" t="n">
        <f aca="false">W9-AD9</f>
        <v>17.5</v>
      </c>
      <c r="AL9" s="19" t="n">
        <f aca="false">X9-AE9</f>
        <v>10.5</v>
      </c>
      <c r="AM9" s="19" t="n">
        <f aca="false">Y9-AF9</f>
        <v>7</v>
      </c>
      <c r="AN9" s="19" t="n">
        <f aca="false">Z9-AG9</f>
        <v>6.7012926144098</v>
      </c>
      <c r="AO9" s="19" t="n">
        <f aca="false">M9-Q9</f>
        <v>0.0741225818672952</v>
      </c>
      <c r="AP9" s="19" t="n">
        <f aca="false">MIN(AH9,MAX(0,AO9-(AI9+AJ9+AK9+AL9+AM9+AN9)))</f>
        <v>0</v>
      </c>
      <c r="AQ9" s="19" t="n">
        <f aca="false">MIN(AI9,MAX(0,AO9-(AJ9+AK9+AL9+AM9+AN9)))</f>
        <v>0</v>
      </c>
      <c r="AR9" s="19" t="n">
        <f aca="false">MIN(AJ9,MAX(0,AO9-(AK9+AL9+AM9+AN9)))</f>
        <v>0</v>
      </c>
      <c r="AS9" s="19" t="n">
        <f aca="false">MIN(AK9,MAX(0,AO9-(AL9+AM9+AN9)))</f>
        <v>0</v>
      </c>
      <c r="AT9" s="19" t="n">
        <f aca="false">MIN(AL9,MAX(0,AO9-(AM9+AN9)))</f>
        <v>0</v>
      </c>
      <c r="AU9" s="19" t="n">
        <f aca="false">MIN(AM9,MAX(0,AO9-(AN9)))</f>
        <v>0</v>
      </c>
      <c r="AV9" s="19" t="n">
        <f aca="false">MIN(AN9,MAX(0,AO9-(0)))</f>
        <v>0.0741225818672952</v>
      </c>
      <c r="AW9" s="19" t="n">
        <f aca="false">AH9-AP9</f>
        <v>215.707973369565</v>
      </c>
      <c r="AX9" s="19" t="n">
        <f aca="false">AI9-AQ9</f>
        <v>28</v>
      </c>
      <c r="AY9" s="19" t="n">
        <f aca="false">AJ9-AR9</f>
        <v>35</v>
      </c>
      <c r="AZ9" s="19" t="n">
        <f aca="false">AK9-AS9</f>
        <v>17.5</v>
      </c>
      <c r="BA9" s="19" t="n">
        <f aca="false">AL9-AT9</f>
        <v>10.5</v>
      </c>
      <c r="BB9" s="19" t="n">
        <f aca="false">AM9-AU9</f>
        <v>7</v>
      </c>
      <c r="BC9" s="19" t="n">
        <f aca="false">AN9-AV9</f>
        <v>6.6271700325425</v>
      </c>
    </row>
    <row r="10" customFormat="false" ht="15" hidden="false" customHeight="false" outlineLevel="0" collapsed="false">
      <c r="B10" s="18" t="n">
        <v>6</v>
      </c>
      <c r="C10" s="18" t="n">
        <f aca="false">RM_TERM-B10+1</f>
        <v>355</v>
      </c>
      <c r="D10" s="19" t="n">
        <f aca="false">K9</f>
        <v>320.335143402108</v>
      </c>
      <c r="E10" s="19" t="n">
        <f aca="false">D10*(1-(1-RM_CDR_S)^(1/12))</f>
        <v>1.08787518847644</v>
      </c>
      <c r="F10" s="19" t="n">
        <f aca="false">D10-E10</f>
        <v>319.247268213631</v>
      </c>
      <c r="G10" s="19" t="n">
        <f aca="false">IF(F10&gt;0,F10*(RM_WAC/12)/(1-(1+RM_WAC/12)^(-C10)),0)</f>
        <v>2.21890786182669</v>
      </c>
      <c r="H10" s="19" t="n">
        <f aca="false">F10*RM_WAC/12</f>
        <v>1.96869148731739</v>
      </c>
      <c r="I10" s="19" t="n">
        <f aca="false">G10-H10+IF(C10&lt;=1,(F10-(G10-H10)-J10),0)</f>
        <v>0.250216374509293</v>
      </c>
      <c r="J10" s="19" t="n">
        <f aca="false">(F10-(G10-H10))*(1-(1-RM_CPR_S)^(1/12))</f>
        <v>4.29113143828227</v>
      </c>
      <c r="K10" s="19" t="n">
        <f aca="false">IF(C10&lt;=1,0,(F10-(G10-H10)-J10))</f>
        <v>314.70592040084</v>
      </c>
      <c r="L10" s="19" t="n">
        <f aca="false">E10*(1-RM_SEV_S)</f>
        <v>0.652725113085866</v>
      </c>
      <c r="M10" s="19" t="n">
        <f aca="false">E10-L10</f>
        <v>0.435150075390578</v>
      </c>
      <c r="N10" s="19" t="n">
        <f aca="false">H10-D10*(RM_SERV+RM_TR)/12</f>
        <v>1.89928553958027</v>
      </c>
      <c r="O10" s="19" t="n">
        <f aca="false">T10*RM_A1_CP/12+U10*RM_A2_CP/12+V10*RM_A3_CP/12+W10*RM_M1_CP/12+X10*RM_B1_CP/12+Y10*RM_B2_CP/12+Z10*RM_B3_CP/12</f>
        <v>1.53805387572464</v>
      </c>
      <c r="P10" s="19" t="n">
        <f aca="false">MAX(0,N10-O10)</f>
        <v>0.361231663855632</v>
      </c>
      <c r="Q10" s="19" t="n">
        <f aca="false">MIN(P10,M10)</f>
        <v>0.361231663855632</v>
      </c>
      <c r="R10" s="19" t="n">
        <f aca="false">P10-Q10</f>
        <v>0</v>
      </c>
      <c r="S10" s="19" t="n">
        <f aca="false">I10+J10+L10+Q10</f>
        <v>5.55530458973306</v>
      </c>
      <c r="T10" s="19" t="n">
        <f aca="false">AW9</f>
        <v>215.707973369565</v>
      </c>
      <c r="U10" s="19" t="n">
        <f aca="false">AX9</f>
        <v>28</v>
      </c>
      <c r="V10" s="19" t="n">
        <f aca="false">AY9</f>
        <v>35</v>
      </c>
      <c r="W10" s="19" t="n">
        <f aca="false">AZ9</f>
        <v>17.5</v>
      </c>
      <c r="X10" s="19" t="n">
        <f aca="false">BA9</f>
        <v>10.5</v>
      </c>
      <c r="Y10" s="19" t="n">
        <f aca="false">BB9</f>
        <v>7</v>
      </c>
      <c r="Z10" s="19" t="n">
        <f aca="false">BC9</f>
        <v>6.6271700325425</v>
      </c>
      <c r="AA10" s="19" t="n">
        <f aca="false">MIN(T10,MAX(0,S10-(0)))</f>
        <v>5.55530458973306</v>
      </c>
      <c r="AB10" s="19" t="n">
        <f aca="false">MIN(U10,MAX(0,S10-(T10)))</f>
        <v>0</v>
      </c>
      <c r="AC10" s="19" t="n">
        <f aca="false">MIN(V10,MAX(0,S10-(T10+U10)))</f>
        <v>0</v>
      </c>
      <c r="AD10" s="19" t="n">
        <f aca="false">MIN(W10,MAX(0,S10-(T10+U10+V10)))</f>
        <v>0</v>
      </c>
      <c r="AE10" s="19" t="n">
        <f aca="false">MIN(X10,MAX(0,S10-(T10+U10+V10+W10)))</f>
        <v>0</v>
      </c>
      <c r="AF10" s="19" t="n">
        <f aca="false">MIN(Y10,MAX(0,S10-(T10+U10+V10+W10+X10)))</f>
        <v>0</v>
      </c>
      <c r="AG10" s="19" t="n">
        <f aca="false">MIN(Z10,MAX(0,S10-(T10+U10+V10+W10+X10+Y10)))</f>
        <v>0</v>
      </c>
      <c r="AH10" s="19" t="n">
        <f aca="false">T10-AA10</f>
        <v>210.152668779832</v>
      </c>
      <c r="AI10" s="19" t="n">
        <f aca="false">U10-AB10</f>
        <v>28</v>
      </c>
      <c r="AJ10" s="19" t="n">
        <f aca="false">V10-AC10</f>
        <v>35</v>
      </c>
      <c r="AK10" s="19" t="n">
        <f aca="false">W10-AD10</f>
        <v>17.5</v>
      </c>
      <c r="AL10" s="19" t="n">
        <f aca="false">X10-AE10</f>
        <v>10.5</v>
      </c>
      <c r="AM10" s="19" t="n">
        <f aca="false">Y10-AF10</f>
        <v>7</v>
      </c>
      <c r="AN10" s="19" t="n">
        <f aca="false">Z10-AG10</f>
        <v>6.6271700325425</v>
      </c>
      <c r="AO10" s="19" t="n">
        <f aca="false">M10-Q10</f>
        <v>0.0739184115349456</v>
      </c>
      <c r="AP10" s="19" t="n">
        <f aca="false">MIN(AH10,MAX(0,AO10-(AI10+AJ10+AK10+AL10+AM10+AN10)))</f>
        <v>0</v>
      </c>
      <c r="AQ10" s="19" t="n">
        <f aca="false">MIN(AI10,MAX(0,AO10-(AJ10+AK10+AL10+AM10+AN10)))</f>
        <v>0</v>
      </c>
      <c r="AR10" s="19" t="n">
        <f aca="false">MIN(AJ10,MAX(0,AO10-(AK10+AL10+AM10+AN10)))</f>
        <v>0</v>
      </c>
      <c r="AS10" s="19" t="n">
        <f aca="false">MIN(AK10,MAX(0,AO10-(AL10+AM10+AN10)))</f>
        <v>0</v>
      </c>
      <c r="AT10" s="19" t="n">
        <f aca="false">MIN(AL10,MAX(0,AO10-(AM10+AN10)))</f>
        <v>0</v>
      </c>
      <c r="AU10" s="19" t="n">
        <f aca="false">MIN(AM10,MAX(0,AO10-(AN10)))</f>
        <v>0</v>
      </c>
      <c r="AV10" s="19" t="n">
        <f aca="false">MIN(AN10,MAX(0,AO10-(0)))</f>
        <v>0.0739184115349456</v>
      </c>
      <c r="AW10" s="19" t="n">
        <f aca="false">AH10-AP10</f>
        <v>210.152668779832</v>
      </c>
      <c r="AX10" s="19" t="n">
        <f aca="false">AI10-AQ10</f>
        <v>28</v>
      </c>
      <c r="AY10" s="19" t="n">
        <f aca="false">AJ10-AR10</f>
        <v>35</v>
      </c>
      <c r="AZ10" s="19" t="n">
        <f aca="false">AK10-AS10</f>
        <v>17.5</v>
      </c>
      <c r="BA10" s="19" t="n">
        <f aca="false">AL10-AT10</f>
        <v>10.5</v>
      </c>
      <c r="BB10" s="19" t="n">
        <f aca="false">AM10-AU10</f>
        <v>7</v>
      </c>
      <c r="BC10" s="19" t="n">
        <f aca="false">AN10-AV10</f>
        <v>6.55325162100756</v>
      </c>
    </row>
    <row r="11" customFormat="false" ht="15" hidden="false" customHeight="false" outlineLevel="0" collapsed="false">
      <c r="B11" s="18" t="n">
        <v>7</v>
      </c>
      <c r="C11" s="18" t="n">
        <f aca="false">RM_TERM-B11+1</f>
        <v>354</v>
      </c>
      <c r="D11" s="19" t="n">
        <f aca="false">K10</f>
        <v>314.70592040084</v>
      </c>
      <c r="E11" s="19" t="n">
        <f aca="false">D11*(1-(1-RM_CDR_S)^(1/12))</f>
        <v>1.06875804769557</v>
      </c>
      <c r="F11" s="19" t="n">
        <f aca="false">D11-E11</f>
        <v>313.637162353144</v>
      </c>
      <c r="G11" s="19" t="n">
        <f aca="false">IF(F11&gt;0,F11*(RM_WAC/12)/(1-(1+RM_WAC/12)^(-C11)),0)</f>
        <v>2.18162506924164</v>
      </c>
      <c r="H11" s="19" t="n">
        <f aca="false">F11*RM_WAC/12</f>
        <v>1.93409583451106</v>
      </c>
      <c r="I11" s="19" t="n">
        <f aca="false">G11-H11+IF(C11&lt;=1,(F11-(G11-H11)-J11),0)</f>
        <v>0.247529234730587</v>
      </c>
      <c r="J11" s="19" t="n">
        <f aca="false">(F11-(G11-H11))*(1-(1-RM_CPR_S)^(1/12))</f>
        <v>4.21570073877794</v>
      </c>
      <c r="K11" s="19" t="n">
        <f aca="false">IF(C11&lt;=1,0,(F11-(G11-H11)-J11))</f>
        <v>309.173932379636</v>
      </c>
      <c r="L11" s="19" t="n">
        <f aca="false">E11*(1-RM_SEV_S)</f>
        <v>0.64125482861734</v>
      </c>
      <c r="M11" s="19" t="n">
        <f aca="false">E11-L11</f>
        <v>0.427503219078227</v>
      </c>
      <c r="N11" s="19" t="n">
        <f aca="false">H11-D11*(RM_SERV+RM_TR)/12</f>
        <v>1.86590955175754</v>
      </c>
      <c r="O11" s="19" t="n">
        <f aca="false">T11*RM_A1_CP/12+U11*RM_A2_CP/12+V11*RM_A3_CP/12+W11*RM_M1_CP/12+X11*RM_B1_CP/12+Y11*RM_B2_CP/12+Z11*RM_B3_CP/12</f>
        <v>1.51212912097255</v>
      </c>
      <c r="P11" s="19" t="n">
        <f aca="false">MAX(0,N11-O11)</f>
        <v>0.35378043078499</v>
      </c>
      <c r="Q11" s="19" t="n">
        <f aca="false">MIN(P11,M11)</f>
        <v>0.35378043078499</v>
      </c>
      <c r="R11" s="19" t="n">
        <f aca="false">P11-Q11</f>
        <v>0</v>
      </c>
      <c r="S11" s="19" t="n">
        <f aca="false">I11+J11+L11+Q11</f>
        <v>5.45826523291086</v>
      </c>
      <c r="T11" s="19" t="n">
        <f aca="false">AW10</f>
        <v>210.152668779832</v>
      </c>
      <c r="U11" s="19" t="n">
        <f aca="false">AX10</f>
        <v>28</v>
      </c>
      <c r="V11" s="19" t="n">
        <f aca="false">AY10</f>
        <v>35</v>
      </c>
      <c r="W11" s="19" t="n">
        <f aca="false">AZ10</f>
        <v>17.5</v>
      </c>
      <c r="X11" s="19" t="n">
        <f aca="false">BA10</f>
        <v>10.5</v>
      </c>
      <c r="Y11" s="19" t="n">
        <f aca="false">BB10</f>
        <v>7</v>
      </c>
      <c r="Z11" s="19" t="n">
        <f aca="false">BC10</f>
        <v>6.55325162100756</v>
      </c>
      <c r="AA11" s="19" t="n">
        <f aca="false">MIN(T11,MAX(0,S11-(0)))</f>
        <v>5.45826523291086</v>
      </c>
      <c r="AB11" s="19" t="n">
        <f aca="false">MIN(U11,MAX(0,S11-(T11)))</f>
        <v>0</v>
      </c>
      <c r="AC11" s="19" t="n">
        <f aca="false">MIN(V11,MAX(0,S11-(T11+U11)))</f>
        <v>0</v>
      </c>
      <c r="AD11" s="19" t="n">
        <f aca="false">MIN(W11,MAX(0,S11-(T11+U11+V11)))</f>
        <v>0</v>
      </c>
      <c r="AE11" s="19" t="n">
        <f aca="false">MIN(X11,MAX(0,S11-(T11+U11+V11+W11)))</f>
        <v>0</v>
      </c>
      <c r="AF11" s="19" t="n">
        <f aca="false">MIN(Y11,MAX(0,S11-(T11+U11+V11+W11+X11)))</f>
        <v>0</v>
      </c>
      <c r="AG11" s="19" t="n">
        <f aca="false">MIN(Z11,MAX(0,S11-(T11+U11+V11+W11+X11+Y11)))</f>
        <v>0</v>
      </c>
      <c r="AH11" s="19" t="n">
        <f aca="false">T11-AA11</f>
        <v>204.694403546922</v>
      </c>
      <c r="AI11" s="19" t="n">
        <f aca="false">U11-AB11</f>
        <v>28</v>
      </c>
      <c r="AJ11" s="19" t="n">
        <f aca="false">V11-AC11</f>
        <v>35</v>
      </c>
      <c r="AK11" s="19" t="n">
        <f aca="false">W11-AD11</f>
        <v>17.5</v>
      </c>
      <c r="AL11" s="19" t="n">
        <f aca="false">X11-AE11</f>
        <v>10.5</v>
      </c>
      <c r="AM11" s="19" t="n">
        <f aca="false">Y11-AF11</f>
        <v>7</v>
      </c>
      <c r="AN11" s="19" t="n">
        <f aca="false">Z11-AG11</f>
        <v>6.55325162100756</v>
      </c>
      <c r="AO11" s="19" t="n">
        <f aca="false">M11-Q11</f>
        <v>0.0737227882932366</v>
      </c>
      <c r="AP11" s="19" t="n">
        <f aca="false">MIN(AH11,MAX(0,AO11-(AI11+AJ11+AK11+AL11+AM11+AN11)))</f>
        <v>0</v>
      </c>
      <c r="AQ11" s="19" t="n">
        <f aca="false">MIN(AI11,MAX(0,AO11-(AJ11+AK11+AL11+AM11+AN11)))</f>
        <v>0</v>
      </c>
      <c r="AR11" s="19" t="n">
        <f aca="false">MIN(AJ11,MAX(0,AO11-(AK11+AL11+AM11+AN11)))</f>
        <v>0</v>
      </c>
      <c r="AS11" s="19" t="n">
        <f aca="false">MIN(AK11,MAX(0,AO11-(AL11+AM11+AN11)))</f>
        <v>0</v>
      </c>
      <c r="AT11" s="19" t="n">
        <f aca="false">MIN(AL11,MAX(0,AO11-(AM11+AN11)))</f>
        <v>0</v>
      </c>
      <c r="AU11" s="19" t="n">
        <f aca="false">MIN(AM11,MAX(0,AO11-(AN11)))</f>
        <v>0</v>
      </c>
      <c r="AV11" s="19" t="n">
        <f aca="false">MIN(AN11,MAX(0,AO11-(0)))</f>
        <v>0.0737227882932366</v>
      </c>
      <c r="AW11" s="19" t="n">
        <f aca="false">AH11-AP11</f>
        <v>204.694403546922</v>
      </c>
      <c r="AX11" s="19" t="n">
        <f aca="false">AI11-AQ11</f>
        <v>28</v>
      </c>
      <c r="AY11" s="19" t="n">
        <f aca="false">AJ11-AR11</f>
        <v>35</v>
      </c>
      <c r="AZ11" s="19" t="n">
        <f aca="false">AK11-AS11</f>
        <v>17.5</v>
      </c>
      <c r="BA11" s="19" t="n">
        <f aca="false">AL11-AT11</f>
        <v>10.5</v>
      </c>
      <c r="BB11" s="19" t="n">
        <f aca="false">AM11-AU11</f>
        <v>7</v>
      </c>
      <c r="BC11" s="19" t="n">
        <f aca="false">AN11-AV11</f>
        <v>6.47952883271432</v>
      </c>
    </row>
    <row r="12" customFormat="false" ht="15" hidden="false" customHeight="false" outlineLevel="0" collapsed="false">
      <c r="B12" s="18" t="n">
        <v>8</v>
      </c>
      <c r="C12" s="18" t="n">
        <f aca="false">RM_TERM-B12+1</f>
        <v>353</v>
      </c>
      <c r="D12" s="19" t="n">
        <f aca="false">K11</f>
        <v>309.173932379636</v>
      </c>
      <c r="E12" s="19" t="n">
        <f aca="false">D12*(1-(1-RM_CDR_S)^(1/12))</f>
        <v>1.04997112207978</v>
      </c>
      <c r="F12" s="19" t="n">
        <f aca="false">D12-E12</f>
        <v>308.123961257556</v>
      </c>
      <c r="G12" s="19" t="n">
        <f aca="false">IF(F12&gt;0,F12*(RM_WAC/12)/(1-(1+RM_WAC/12)^(-C12)),0)</f>
        <v>2.14496871394444</v>
      </c>
      <c r="H12" s="19" t="n">
        <f aca="false">F12*RM_WAC/12</f>
        <v>1.90009776108826</v>
      </c>
      <c r="I12" s="19" t="n">
        <f aca="false">G12-H12+IF(C12&lt;=1,(F12-(G12-H12)-J12),0)</f>
        <v>0.244870952856182</v>
      </c>
      <c r="J12" s="19" t="n">
        <f aca="false">(F12-(G12-H12))*(1-(1-RM_CPR_S)^(1/12))</f>
        <v>4.14157320884123</v>
      </c>
      <c r="K12" s="19" t="n">
        <f aca="false">IF(C12&lt;=1,0,(F12-(G12-H12)-J12))</f>
        <v>303.737517095859</v>
      </c>
      <c r="L12" s="19" t="n">
        <f aca="false">E12*(1-RM_SEV_S)</f>
        <v>0.62998267324787</v>
      </c>
      <c r="M12" s="19" t="n">
        <f aca="false">E12-L12</f>
        <v>0.419988448831913</v>
      </c>
      <c r="N12" s="19" t="n">
        <f aca="false">H12-D12*(RM_SERV+RM_TR)/12</f>
        <v>1.83311007573934</v>
      </c>
      <c r="O12" s="19" t="n">
        <f aca="false">T12*RM_A1_CP/12+U12*RM_A2_CP/12+V12*RM_A3_CP/12+W12*RM_M1_CP/12+X12*RM_B1_CP/12+Y12*RM_B2_CP/12+Z12*RM_B3_CP/12</f>
        <v>1.4866572165523</v>
      </c>
      <c r="P12" s="19" t="n">
        <f aca="false">MAX(0,N12-O12)</f>
        <v>0.346452859187041</v>
      </c>
      <c r="Q12" s="19" t="n">
        <f aca="false">MIN(P12,M12)</f>
        <v>0.346452859187041</v>
      </c>
      <c r="R12" s="19" t="n">
        <f aca="false">P12-Q12</f>
        <v>0</v>
      </c>
      <c r="S12" s="19" t="n">
        <f aca="false">I12+J12+L12+Q12</f>
        <v>5.36287969413232</v>
      </c>
      <c r="T12" s="19" t="n">
        <f aca="false">AW11</f>
        <v>204.694403546922</v>
      </c>
      <c r="U12" s="19" t="n">
        <f aca="false">AX11</f>
        <v>28</v>
      </c>
      <c r="V12" s="19" t="n">
        <f aca="false">AY11</f>
        <v>35</v>
      </c>
      <c r="W12" s="19" t="n">
        <f aca="false">AZ11</f>
        <v>17.5</v>
      </c>
      <c r="X12" s="19" t="n">
        <f aca="false">BA11</f>
        <v>10.5</v>
      </c>
      <c r="Y12" s="19" t="n">
        <f aca="false">BB11</f>
        <v>7</v>
      </c>
      <c r="Z12" s="19" t="n">
        <f aca="false">BC11</f>
        <v>6.47952883271432</v>
      </c>
      <c r="AA12" s="19" t="n">
        <f aca="false">MIN(T12,MAX(0,S12-(0)))</f>
        <v>5.36287969413232</v>
      </c>
      <c r="AB12" s="19" t="n">
        <f aca="false">MIN(U12,MAX(0,S12-(T12)))</f>
        <v>0</v>
      </c>
      <c r="AC12" s="19" t="n">
        <f aca="false">MIN(V12,MAX(0,S12-(T12+U12)))</f>
        <v>0</v>
      </c>
      <c r="AD12" s="19" t="n">
        <f aca="false">MIN(W12,MAX(0,S12-(T12+U12+V12)))</f>
        <v>0</v>
      </c>
      <c r="AE12" s="19" t="n">
        <f aca="false">MIN(X12,MAX(0,S12-(T12+U12+V12+W12)))</f>
        <v>0</v>
      </c>
      <c r="AF12" s="19" t="n">
        <f aca="false">MIN(Y12,MAX(0,S12-(T12+U12+V12+W12+X12)))</f>
        <v>0</v>
      </c>
      <c r="AG12" s="19" t="n">
        <f aca="false">MIN(Z12,MAX(0,S12-(T12+U12+V12+W12+X12+Y12)))</f>
        <v>0</v>
      </c>
      <c r="AH12" s="19" t="n">
        <f aca="false">T12-AA12</f>
        <v>199.331523852789</v>
      </c>
      <c r="AI12" s="19" t="n">
        <f aca="false">U12-AB12</f>
        <v>28</v>
      </c>
      <c r="AJ12" s="19" t="n">
        <f aca="false">V12-AC12</f>
        <v>35</v>
      </c>
      <c r="AK12" s="19" t="n">
        <f aca="false">W12-AD12</f>
        <v>17.5</v>
      </c>
      <c r="AL12" s="19" t="n">
        <f aca="false">X12-AE12</f>
        <v>10.5</v>
      </c>
      <c r="AM12" s="19" t="n">
        <f aca="false">Y12-AF12</f>
        <v>7</v>
      </c>
      <c r="AN12" s="19" t="n">
        <f aca="false">Z12-AG12</f>
        <v>6.47952883271432</v>
      </c>
      <c r="AO12" s="19" t="n">
        <f aca="false">M12-Q12</f>
        <v>0.0735355896448727</v>
      </c>
      <c r="AP12" s="19" t="n">
        <f aca="false">MIN(AH12,MAX(0,AO12-(AI12+AJ12+AK12+AL12+AM12+AN12)))</f>
        <v>0</v>
      </c>
      <c r="AQ12" s="19" t="n">
        <f aca="false">MIN(AI12,MAX(0,AO12-(AJ12+AK12+AL12+AM12+AN12)))</f>
        <v>0</v>
      </c>
      <c r="AR12" s="19" t="n">
        <f aca="false">MIN(AJ12,MAX(0,AO12-(AK12+AL12+AM12+AN12)))</f>
        <v>0</v>
      </c>
      <c r="AS12" s="19" t="n">
        <f aca="false">MIN(AK12,MAX(0,AO12-(AL12+AM12+AN12)))</f>
        <v>0</v>
      </c>
      <c r="AT12" s="19" t="n">
        <f aca="false">MIN(AL12,MAX(0,AO12-(AM12+AN12)))</f>
        <v>0</v>
      </c>
      <c r="AU12" s="19" t="n">
        <f aca="false">MIN(AM12,MAX(0,AO12-(AN12)))</f>
        <v>0</v>
      </c>
      <c r="AV12" s="19" t="n">
        <f aca="false">MIN(AN12,MAX(0,AO12-(0)))</f>
        <v>0.0735355896448727</v>
      </c>
      <c r="AW12" s="19" t="n">
        <f aca="false">AH12-AP12</f>
        <v>199.331523852789</v>
      </c>
      <c r="AX12" s="19" t="n">
        <f aca="false">AI12-AQ12</f>
        <v>28</v>
      </c>
      <c r="AY12" s="19" t="n">
        <f aca="false">AJ12-AR12</f>
        <v>35</v>
      </c>
      <c r="AZ12" s="19" t="n">
        <f aca="false">AK12-AS12</f>
        <v>17.5</v>
      </c>
      <c r="BA12" s="19" t="n">
        <f aca="false">AL12-AT12</f>
        <v>10.5</v>
      </c>
      <c r="BB12" s="19" t="n">
        <f aca="false">AM12-AU12</f>
        <v>7</v>
      </c>
      <c r="BC12" s="19" t="n">
        <f aca="false">AN12-AV12</f>
        <v>6.40599324306945</v>
      </c>
    </row>
    <row r="13" customFormat="false" ht="15" hidden="false" customHeight="false" outlineLevel="0" collapsed="false">
      <c r="B13" s="18" t="n">
        <v>9</v>
      </c>
      <c r="C13" s="18" t="n">
        <f aca="false">RM_TERM-B13+1</f>
        <v>352</v>
      </c>
      <c r="D13" s="19" t="n">
        <f aca="false">K12</f>
        <v>303.737517095859</v>
      </c>
      <c r="E13" s="19" t="n">
        <f aca="false">D13*(1-(1-RM_CDR_S)^(1/12))</f>
        <v>1.03150876656467</v>
      </c>
      <c r="F13" s="19" t="n">
        <f aca="false">D13-E13</f>
        <v>302.706008329294</v>
      </c>
      <c r="G13" s="19" t="n">
        <f aca="false">IF(F13&gt;0,F13*(RM_WAC/12)/(1-(1+RM_WAC/12)^(-C13)),0)</f>
        <v>2.1089282703374</v>
      </c>
      <c r="H13" s="19" t="n">
        <f aca="false">F13*RM_WAC/12</f>
        <v>1.86668705136398</v>
      </c>
      <c r="I13" s="19" t="n">
        <f aca="false">G13-H13+IF(C13&lt;=1,(F13-(G13-H13)-J13),0)</f>
        <v>0.242241218973418</v>
      </c>
      <c r="J13" s="19" t="n">
        <f aca="false">(F13-(G13-H13))*(1-(1-RM_CPR_S)^(1/12))</f>
        <v>4.06872656817829</v>
      </c>
      <c r="K13" s="19" t="n">
        <f aca="false">IF(C13&lt;=1,0,(F13-(G13-H13)-J13))</f>
        <v>298.395040542142</v>
      </c>
      <c r="L13" s="19" t="n">
        <f aca="false">E13*(1-RM_SEV_S)</f>
        <v>0.6189052599388</v>
      </c>
      <c r="M13" s="19" t="n">
        <f aca="false">E13-L13</f>
        <v>0.412603506625867</v>
      </c>
      <c r="N13" s="19" t="n">
        <f aca="false">H13-D13*(RM_SERV+RM_TR)/12</f>
        <v>1.80087725599321</v>
      </c>
      <c r="O13" s="19" t="n">
        <f aca="false">T13*RM_A1_CP/12+U13*RM_A2_CP/12+V13*RM_A3_CP/12+W13*RM_M1_CP/12+X13*RM_B1_CP/12+Y13*RM_B2_CP/12+Z13*RM_B3_CP/12</f>
        <v>1.46163044464635</v>
      </c>
      <c r="P13" s="19" t="n">
        <f aca="false">MAX(0,N13-O13)</f>
        <v>0.33924681134686</v>
      </c>
      <c r="Q13" s="19" t="n">
        <f aca="false">MIN(P13,M13)</f>
        <v>0.33924681134686</v>
      </c>
      <c r="R13" s="19" t="n">
        <f aca="false">P13-Q13</f>
        <v>0</v>
      </c>
      <c r="S13" s="19" t="n">
        <f aca="false">I13+J13+L13+Q13</f>
        <v>5.26911985843737</v>
      </c>
      <c r="T13" s="19" t="n">
        <f aca="false">AW12</f>
        <v>199.331523852789</v>
      </c>
      <c r="U13" s="19" t="n">
        <f aca="false">AX12</f>
        <v>28</v>
      </c>
      <c r="V13" s="19" t="n">
        <f aca="false">AY12</f>
        <v>35</v>
      </c>
      <c r="W13" s="19" t="n">
        <f aca="false">AZ12</f>
        <v>17.5</v>
      </c>
      <c r="X13" s="19" t="n">
        <f aca="false">BA12</f>
        <v>10.5</v>
      </c>
      <c r="Y13" s="19" t="n">
        <f aca="false">BB12</f>
        <v>7</v>
      </c>
      <c r="Z13" s="19" t="n">
        <f aca="false">BC12</f>
        <v>6.40599324306945</v>
      </c>
      <c r="AA13" s="19" t="n">
        <f aca="false">MIN(T13,MAX(0,S13-(0)))</f>
        <v>5.26911985843737</v>
      </c>
      <c r="AB13" s="19" t="n">
        <f aca="false">MIN(U13,MAX(0,S13-(T13)))</f>
        <v>0</v>
      </c>
      <c r="AC13" s="19" t="n">
        <f aca="false">MIN(V13,MAX(0,S13-(T13+U13)))</f>
        <v>0</v>
      </c>
      <c r="AD13" s="19" t="n">
        <f aca="false">MIN(W13,MAX(0,S13-(T13+U13+V13)))</f>
        <v>0</v>
      </c>
      <c r="AE13" s="19" t="n">
        <f aca="false">MIN(X13,MAX(0,S13-(T13+U13+V13+W13)))</f>
        <v>0</v>
      </c>
      <c r="AF13" s="19" t="n">
        <f aca="false">MIN(Y13,MAX(0,S13-(T13+U13+V13+W13+X13)))</f>
        <v>0</v>
      </c>
      <c r="AG13" s="19" t="n">
        <f aca="false">MIN(Z13,MAX(0,S13-(T13+U13+V13+W13+X13+Y13)))</f>
        <v>0</v>
      </c>
      <c r="AH13" s="19" t="n">
        <f aca="false">T13-AA13</f>
        <v>194.062403994352</v>
      </c>
      <c r="AI13" s="19" t="n">
        <f aca="false">U13-AB13</f>
        <v>28</v>
      </c>
      <c r="AJ13" s="19" t="n">
        <f aca="false">V13-AC13</f>
        <v>35</v>
      </c>
      <c r="AK13" s="19" t="n">
        <f aca="false">W13-AD13</f>
        <v>17.5</v>
      </c>
      <c r="AL13" s="19" t="n">
        <f aca="false">X13-AE13</f>
        <v>10.5</v>
      </c>
      <c r="AM13" s="19" t="n">
        <f aca="false">Y13-AF13</f>
        <v>7</v>
      </c>
      <c r="AN13" s="19" t="n">
        <f aca="false">Z13-AG13</f>
        <v>6.40599324306945</v>
      </c>
      <c r="AO13" s="19" t="n">
        <f aca="false">M13-Q13</f>
        <v>0.0733566952790067</v>
      </c>
      <c r="AP13" s="19" t="n">
        <f aca="false">MIN(AH13,MAX(0,AO13-(AI13+AJ13+AK13+AL13+AM13+AN13)))</f>
        <v>0</v>
      </c>
      <c r="AQ13" s="19" t="n">
        <f aca="false">MIN(AI13,MAX(0,AO13-(AJ13+AK13+AL13+AM13+AN13)))</f>
        <v>0</v>
      </c>
      <c r="AR13" s="19" t="n">
        <f aca="false">MIN(AJ13,MAX(0,AO13-(AK13+AL13+AM13+AN13)))</f>
        <v>0</v>
      </c>
      <c r="AS13" s="19" t="n">
        <f aca="false">MIN(AK13,MAX(0,AO13-(AL13+AM13+AN13)))</f>
        <v>0</v>
      </c>
      <c r="AT13" s="19" t="n">
        <f aca="false">MIN(AL13,MAX(0,AO13-(AM13+AN13)))</f>
        <v>0</v>
      </c>
      <c r="AU13" s="19" t="n">
        <f aca="false">MIN(AM13,MAX(0,AO13-(AN13)))</f>
        <v>0</v>
      </c>
      <c r="AV13" s="19" t="n">
        <f aca="false">MIN(AN13,MAX(0,AO13-(0)))</f>
        <v>0.0733566952790067</v>
      </c>
      <c r="AW13" s="19" t="n">
        <f aca="false">AH13-AP13</f>
        <v>194.062403994352</v>
      </c>
      <c r="AX13" s="19" t="n">
        <f aca="false">AI13-AQ13</f>
        <v>28</v>
      </c>
      <c r="AY13" s="19" t="n">
        <f aca="false">AJ13-AR13</f>
        <v>35</v>
      </c>
      <c r="AZ13" s="19" t="n">
        <f aca="false">AK13-AS13</f>
        <v>17.5</v>
      </c>
      <c r="BA13" s="19" t="n">
        <f aca="false">AL13-AT13</f>
        <v>10.5</v>
      </c>
      <c r="BB13" s="19" t="n">
        <f aca="false">AM13-AU13</f>
        <v>7</v>
      </c>
      <c r="BC13" s="19" t="n">
        <f aca="false">AN13-AV13</f>
        <v>6.33263654779044</v>
      </c>
    </row>
    <row r="14" customFormat="false" ht="15" hidden="false" customHeight="false" outlineLevel="0" collapsed="false">
      <c r="B14" s="18" t="n">
        <v>10</v>
      </c>
      <c r="C14" s="18" t="n">
        <f aca="false">RM_TERM-B14+1</f>
        <v>351</v>
      </c>
      <c r="D14" s="19" t="n">
        <f aca="false">K13</f>
        <v>298.395040542142</v>
      </c>
      <c r="E14" s="19" t="n">
        <f aca="false">D14*(1-(1-RM_CDR_S)^(1/12))</f>
        <v>1.01336543197428</v>
      </c>
      <c r="F14" s="19" t="n">
        <f aca="false">D14-E14</f>
        <v>297.381675110168</v>
      </c>
      <c r="G14" s="19" t="n">
        <f aca="false">IF(F14&gt;0,F14*(RM_WAC/12)/(1-(1+RM_WAC/12)^(-C14)),0)</f>
        <v>2.07349338967724</v>
      </c>
      <c r="H14" s="19" t="n">
        <f aca="false">F14*RM_WAC/12</f>
        <v>1.83385366317937</v>
      </c>
      <c r="I14" s="19" t="n">
        <f aca="false">G14-H14+IF(C14&lt;=1,(F14-(G14-H14)-J14),0)</f>
        <v>0.239639726497866</v>
      </c>
      <c r="J14" s="19" t="n">
        <f aca="false">(F14-(G14-H14))*(1-(1-RM_CPR_S)^(1/12))</f>
        <v>3.99713891498001</v>
      </c>
      <c r="K14" s="19" t="n">
        <f aca="false">IF(C14&lt;=1,0,(F14-(G14-H14)-J14))</f>
        <v>293.14489646869</v>
      </c>
      <c r="L14" s="19" t="n">
        <f aca="false">E14*(1-RM_SEV_S)</f>
        <v>0.608019259184566</v>
      </c>
      <c r="M14" s="19" t="n">
        <f aca="false">E14-L14</f>
        <v>0.405346172789711</v>
      </c>
      <c r="N14" s="19" t="n">
        <f aca="false">H14-D14*(RM_SERV+RM_TR)/12</f>
        <v>1.76920140439524</v>
      </c>
      <c r="O14" s="19" t="n">
        <f aca="false">T14*RM_A1_CP/12+U14*RM_A2_CP/12+V14*RM_A3_CP/12+W14*RM_M1_CP/12+X14*RM_B1_CP/12+Y14*RM_B2_CP/12+Z14*RM_B3_CP/12</f>
        <v>1.43704121864031</v>
      </c>
      <c r="P14" s="19" t="n">
        <f aca="false">MAX(0,N14-O14)</f>
        <v>0.33216018575493</v>
      </c>
      <c r="Q14" s="19" t="n">
        <f aca="false">MIN(P14,M14)</f>
        <v>0.33216018575493</v>
      </c>
      <c r="R14" s="19" t="n">
        <f aca="false">P14-Q14</f>
        <v>0</v>
      </c>
      <c r="S14" s="19" t="n">
        <f aca="false">I14+J14+L14+Q14</f>
        <v>5.17695808641737</v>
      </c>
      <c r="T14" s="19" t="n">
        <f aca="false">AW13</f>
        <v>194.062403994352</v>
      </c>
      <c r="U14" s="19" t="n">
        <f aca="false">AX13</f>
        <v>28</v>
      </c>
      <c r="V14" s="19" t="n">
        <f aca="false">AY13</f>
        <v>35</v>
      </c>
      <c r="W14" s="19" t="n">
        <f aca="false">AZ13</f>
        <v>17.5</v>
      </c>
      <c r="X14" s="19" t="n">
        <f aca="false">BA13</f>
        <v>10.5</v>
      </c>
      <c r="Y14" s="19" t="n">
        <f aca="false">BB13</f>
        <v>7</v>
      </c>
      <c r="Z14" s="19" t="n">
        <f aca="false">BC13</f>
        <v>6.33263654779044</v>
      </c>
      <c r="AA14" s="19" t="n">
        <f aca="false">MIN(T14,MAX(0,S14-(0)))</f>
        <v>5.17695808641737</v>
      </c>
      <c r="AB14" s="19" t="n">
        <f aca="false">MIN(U14,MAX(0,S14-(T14)))</f>
        <v>0</v>
      </c>
      <c r="AC14" s="19" t="n">
        <f aca="false">MIN(V14,MAX(0,S14-(T14+U14)))</f>
        <v>0</v>
      </c>
      <c r="AD14" s="19" t="n">
        <f aca="false">MIN(W14,MAX(0,S14-(T14+U14+V14)))</f>
        <v>0</v>
      </c>
      <c r="AE14" s="19" t="n">
        <f aca="false">MIN(X14,MAX(0,S14-(T14+U14+V14+W14)))</f>
        <v>0</v>
      </c>
      <c r="AF14" s="19" t="n">
        <f aca="false">MIN(Y14,MAX(0,S14-(T14+U14+V14+W14+X14)))</f>
        <v>0</v>
      </c>
      <c r="AG14" s="19" t="n">
        <f aca="false">MIN(Z14,MAX(0,S14-(T14+U14+V14+W14+X14+Y14)))</f>
        <v>0</v>
      </c>
      <c r="AH14" s="19" t="n">
        <f aca="false">T14-AA14</f>
        <v>188.885445907934</v>
      </c>
      <c r="AI14" s="19" t="n">
        <f aca="false">U14-AB14</f>
        <v>28</v>
      </c>
      <c r="AJ14" s="19" t="n">
        <f aca="false">V14-AC14</f>
        <v>35</v>
      </c>
      <c r="AK14" s="19" t="n">
        <f aca="false">W14-AD14</f>
        <v>17.5</v>
      </c>
      <c r="AL14" s="19" t="n">
        <f aca="false">X14-AE14</f>
        <v>10.5</v>
      </c>
      <c r="AM14" s="19" t="n">
        <f aca="false">Y14-AF14</f>
        <v>7</v>
      </c>
      <c r="AN14" s="19" t="n">
        <f aca="false">Z14-AG14</f>
        <v>6.33263654779044</v>
      </c>
      <c r="AO14" s="19" t="n">
        <f aca="false">M14-Q14</f>
        <v>0.0731859870347811</v>
      </c>
      <c r="AP14" s="19" t="n">
        <f aca="false">MIN(AH14,MAX(0,AO14-(AI14+AJ14+AK14+AL14+AM14+AN14)))</f>
        <v>0</v>
      </c>
      <c r="AQ14" s="19" t="n">
        <f aca="false">MIN(AI14,MAX(0,AO14-(AJ14+AK14+AL14+AM14+AN14)))</f>
        <v>0</v>
      </c>
      <c r="AR14" s="19" t="n">
        <f aca="false">MIN(AJ14,MAX(0,AO14-(AK14+AL14+AM14+AN14)))</f>
        <v>0</v>
      </c>
      <c r="AS14" s="19" t="n">
        <f aca="false">MIN(AK14,MAX(0,AO14-(AL14+AM14+AN14)))</f>
        <v>0</v>
      </c>
      <c r="AT14" s="19" t="n">
        <f aca="false">MIN(AL14,MAX(0,AO14-(AM14+AN14)))</f>
        <v>0</v>
      </c>
      <c r="AU14" s="19" t="n">
        <f aca="false">MIN(AM14,MAX(0,AO14-(AN14)))</f>
        <v>0</v>
      </c>
      <c r="AV14" s="19" t="n">
        <f aca="false">MIN(AN14,MAX(0,AO14-(0)))</f>
        <v>0.0731859870347811</v>
      </c>
      <c r="AW14" s="19" t="n">
        <f aca="false">AH14-AP14</f>
        <v>188.885445907934</v>
      </c>
      <c r="AX14" s="19" t="n">
        <f aca="false">AI14-AQ14</f>
        <v>28</v>
      </c>
      <c r="AY14" s="19" t="n">
        <f aca="false">AJ14-AR14</f>
        <v>35</v>
      </c>
      <c r="AZ14" s="19" t="n">
        <f aca="false">AK14-AS14</f>
        <v>17.5</v>
      </c>
      <c r="BA14" s="19" t="n">
        <f aca="false">AL14-AT14</f>
        <v>10.5</v>
      </c>
      <c r="BB14" s="19" t="n">
        <f aca="false">AM14-AU14</f>
        <v>7</v>
      </c>
      <c r="BC14" s="19" t="n">
        <f aca="false">AN14-AV14</f>
        <v>6.25945056075566</v>
      </c>
    </row>
    <row r="15" customFormat="false" ht="15" hidden="false" customHeight="false" outlineLevel="0" collapsed="false">
      <c r="B15" s="18" t="n">
        <v>11</v>
      </c>
      <c r="C15" s="18" t="n">
        <f aca="false">RM_TERM-B15+1</f>
        <v>350</v>
      </c>
      <c r="D15" s="19" t="n">
        <f aca="false">K14</f>
        <v>293.14489646869</v>
      </c>
      <c r="E15" s="19" t="n">
        <f aca="false">D15*(1-(1-RM_CDR_S)^(1/12))</f>
        <v>0.995535663398852</v>
      </c>
      <c r="F15" s="19" t="n">
        <f aca="false">D15-E15</f>
        <v>292.149360805291</v>
      </c>
      <c r="G15" s="19" t="n">
        <f aca="false">IF(F15&gt;0,F15*(RM_WAC/12)/(1-(1+RM_WAC/12)^(-C15)),0)</f>
        <v>2.03865389710355</v>
      </c>
      <c r="H15" s="19" t="n">
        <f aca="false">F15*RM_WAC/12</f>
        <v>1.80158772496596</v>
      </c>
      <c r="I15" s="19" t="n">
        <f aca="false">G15-H15+IF(C15&lt;=1,(F15-(G15-H15)-J15),0)</f>
        <v>0.23706617213759</v>
      </c>
      <c r="J15" s="19" t="n">
        <f aca="false">(F15-(G15-H15))*(1-(1-RM_CPR_S)^(1/12))</f>
        <v>3.92678871951825</v>
      </c>
      <c r="K15" s="19" t="n">
        <f aca="false">IF(C15&lt;=1,0,(F15-(G15-H15)-J15))</f>
        <v>287.985505913635</v>
      </c>
      <c r="L15" s="19" t="n">
        <f aca="false">E15*(1-RM_SEV_S)</f>
        <v>0.597321398039311</v>
      </c>
      <c r="M15" s="19" t="n">
        <f aca="false">E15-L15</f>
        <v>0.398214265359541</v>
      </c>
      <c r="N15" s="19" t="n">
        <f aca="false">H15-D15*(RM_SERV+RM_TR)/12</f>
        <v>1.73807299739775</v>
      </c>
      <c r="O15" s="19" t="n">
        <f aca="false">T15*RM_A1_CP/12+U15*RM_A2_CP/12+V15*RM_A3_CP/12+W15*RM_M1_CP/12+X15*RM_B1_CP/12+Y15*RM_B2_CP/12+Z15*RM_B3_CP/12</f>
        <v>1.41288208090369</v>
      </c>
      <c r="P15" s="19" t="n">
        <f aca="false">MAX(0,N15-O15)</f>
        <v>0.325190916494052</v>
      </c>
      <c r="Q15" s="19" t="n">
        <f aca="false">MIN(P15,M15)</f>
        <v>0.325190916494052</v>
      </c>
      <c r="R15" s="19" t="n">
        <f aca="false">P15-Q15</f>
        <v>0</v>
      </c>
      <c r="S15" s="19" t="n">
        <f aca="false">I15+J15+L15+Q15</f>
        <v>5.0863672061892</v>
      </c>
      <c r="T15" s="19" t="n">
        <f aca="false">AW14</f>
        <v>188.885445907934</v>
      </c>
      <c r="U15" s="19" t="n">
        <f aca="false">AX14</f>
        <v>28</v>
      </c>
      <c r="V15" s="19" t="n">
        <f aca="false">AY14</f>
        <v>35</v>
      </c>
      <c r="W15" s="19" t="n">
        <f aca="false">AZ14</f>
        <v>17.5</v>
      </c>
      <c r="X15" s="19" t="n">
        <f aca="false">BA14</f>
        <v>10.5</v>
      </c>
      <c r="Y15" s="19" t="n">
        <f aca="false">BB14</f>
        <v>7</v>
      </c>
      <c r="Z15" s="19" t="n">
        <f aca="false">BC14</f>
        <v>6.25945056075566</v>
      </c>
      <c r="AA15" s="19" t="n">
        <f aca="false">MIN(T15,MAX(0,S15-(0)))</f>
        <v>5.0863672061892</v>
      </c>
      <c r="AB15" s="19" t="n">
        <f aca="false">MIN(U15,MAX(0,S15-(T15)))</f>
        <v>0</v>
      </c>
      <c r="AC15" s="19" t="n">
        <f aca="false">MIN(V15,MAX(0,S15-(T15+U15)))</f>
        <v>0</v>
      </c>
      <c r="AD15" s="19" t="n">
        <f aca="false">MIN(W15,MAX(0,S15-(T15+U15+V15)))</f>
        <v>0</v>
      </c>
      <c r="AE15" s="19" t="n">
        <f aca="false">MIN(X15,MAX(0,S15-(T15+U15+V15+W15)))</f>
        <v>0</v>
      </c>
      <c r="AF15" s="19" t="n">
        <f aca="false">MIN(Y15,MAX(0,S15-(T15+U15+V15+W15+X15)))</f>
        <v>0</v>
      </c>
      <c r="AG15" s="19" t="n">
        <f aca="false">MIN(Z15,MAX(0,S15-(T15+U15+V15+W15+X15+Y15)))</f>
        <v>0</v>
      </c>
      <c r="AH15" s="19" t="n">
        <f aca="false">T15-AA15</f>
        <v>183.799078701745</v>
      </c>
      <c r="AI15" s="19" t="n">
        <f aca="false">U15-AB15</f>
        <v>28</v>
      </c>
      <c r="AJ15" s="19" t="n">
        <f aca="false">V15-AC15</f>
        <v>35</v>
      </c>
      <c r="AK15" s="19" t="n">
        <f aca="false">W15-AD15</f>
        <v>17.5</v>
      </c>
      <c r="AL15" s="19" t="n">
        <f aca="false">X15-AE15</f>
        <v>10.5</v>
      </c>
      <c r="AM15" s="19" t="n">
        <f aca="false">Y15-AF15</f>
        <v>7</v>
      </c>
      <c r="AN15" s="19" t="n">
        <f aca="false">Z15-AG15</f>
        <v>6.25945056075566</v>
      </c>
      <c r="AO15" s="19" t="n">
        <f aca="false">M15-Q15</f>
        <v>0.0730233488654887</v>
      </c>
      <c r="AP15" s="19" t="n">
        <f aca="false">MIN(AH15,MAX(0,AO15-(AI15+AJ15+AK15+AL15+AM15+AN15)))</f>
        <v>0</v>
      </c>
      <c r="AQ15" s="19" t="n">
        <f aca="false">MIN(AI15,MAX(0,AO15-(AJ15+AK15+AL15+AM15+AN15)))</f>
        <v>0</v>
      </c>
      <c r="AR15" s="19" t="n">
        <f aca="false">MIN(AJ15,MAX(0,AO15-(AK15+AL15+AM15+AN15)))</f>
        <v>0</v>
      </c>
      <c r="AS15" s="19" t="n">
        <f aca="false">MIN(AK15,MAX(0,AO15-(AL15+AM15+AN15)))</f>
        <v>0</v>
      </c>
      <c r="AT15" s="19" t="n">
        <f aca="false">MIN(AL15,MAX(0,AO15-(AM15+AN15)))</f>
        <v>0</v>
      </c>
      <c r="AU15" s="19" t="n">
        <f aca="false">MIN(AM15,MAX(0,AO15-(AN15)))</f>
        <v>0</v>
      </c>
      <c r="AV15" s="19" t="n">
        <f aca="false">MIN(AN15,MAX(0,AO15-(0)))</f>
        <v>0.0730233488654887</v>
      </c>
      <c r="AW15" s="19" t="n">
        <f aca="false">AH15-AP15</f>
        <v>183.799078701745</v>
      </c>
      <c r="AX15" s="19" t="n">
        <f aca="false">AI15-AQ15</f>
        <v>28</v>
      </c>
      <c r="AY15" s="19" t="n">
        <f aca="false">AJ15-AR15</f>
        <v>35</v>
      </c>
      <c r="AZ15" s="19" t="n">
        <f aca="false">AK15-AS15</f>
        <v>17.5</v>
      </c>
      <c r="BA15" s="19" t="n">
        <f aca="false">AL15-AT15</f>
        <v>10.5</v>
      </c>
      <c r="BB15" s="19" t="n">
        <f aca="false">AM15-AU15</f>
        <v>7</v>
      </c>
      <c r="BC15" s="19" t="n">
        <f aca="false">AN15-AV15</f>
        <v>6.18642721189017</v>
      </c>
    </row>
    <row r="16" customFormat="false" ht="15" hidden="false" customHeight="false" outlineLevel="0" collapsed="false">
      <c r="B16" s="18" t="n">
        <v>12</v>
      </c>
      <c r="C16" s="18" t="n">
        <f aca="false">RM_TERM-B16+1</f>
        <v>349</v>
      </c>
      <c r="D16" s="19" t="n">
        <f aca="false">K15</f>
        <v>287.985505913635</v>
      </c>
      <c r="E16" s="19" t="n">
        <f aca="false">D16*(1-(1-RM_CDR_S)^(1/12))</f>
        <v>0.978014098599893</v>
      </c>
      <c r="F16" s="19" t="n">
        <f aca="false">D16-E16</f>
        <v>287.007491815036</v>
      </c>
      <c r="G16" s="19" t="n">
        <f aca="false">IF(F16&gt;0,F16*(RM_WAC/12)/(1-(1+RM_WAC/12)^(-C16)),0)</f>
        <v>2.00439978871717</v>
      </c>
      <c r="H16" s="19" t="n">
        <f aca="false">F16*RM_WAC/12</f>
        <v>1.76987953285939</v>
      </c>
      <c r="I16" s="19" t="n">
        <f aca="false">G16-H16+IF(C16&lt;=1,(F16-(G16-H16)-J16),0)</f>
        <v>0.234520255857787</v>
      </c>
      <c r="J16" s="19" t="n">
        <f aca="false">(F16-(G16-H16))*(1-(1-RM_CPR_S)^(1/12))</f>
        <v>3.85765481785025</v>
      </c>
      <c r="K16" s="19" t="n">
        <f aca="false">IF(C16&lt;=1,0,(F16-(G16-H16)-J16))</f>
        <v>282.915316741328</v>
      </c>
      <c r="L16" s="19" t="n">
        <f aca="false">E16*(1-RM_SEV_S)</f>
        <v>0.586808459159936</v>
      </c>
      <c r="M16" s="19" t="n">
        <f aca="false">E16-L16</f>
        <v>0.391205639439957</v>
      </c>
      <c r="N16" s="19" t="n">
        <f aca="false">H16-D16*(RM_SERV+RM_TR)/12</f>
        <v>1.70748267324476</v>
      </c>
      <c r="O16" s="19" t="n">
        <f aca="false">T16*RM_A1_CP/12+U16*RM_A2_CP/12+V16*RM_A3_CP/12+W16*RM_M1_CP/12+X16*RM_B1_CP/12+Y16*RM_B2_CP/12+Z16*RM_B3_CP/12</f>
        <v>1.38914570060814</v>
      </c>
      <c r="P16" s="19" t="n">
        <f aca="false">MAX(0,N16-O16)</f>
        <v>0.31833697263662</v>
      </c>
      <c r="Q16" s="19" t="n">
        <f aca="false">MIN(P16,M16)</f>
        <v>0.31833697263662</v>
      </c>
      <c r="R16" s="19" t="n">
        <f aca="false">P16-Q16</f>
        <v>0</v>
      </c>
      <c r="S16" s="19" t="n">
        <f aca="false">I16+J16+L16+Q16</f>
        <v>4.9973205055046</v>
      </c>
      <c r="T16" s="19" t="n">
        <f aca="false">AW15</f>
        <v>183.799078701745</v>
      </c>
      <c r="U16" s="19" t="n">
        <f aca="false">AX15</f>
        <v>28</v>
      </c>
      <c r="V16" s="19" t="n">
        <f aca="false">AY15</f>
        <v>35</v>
      </c>
      <c r="W16" s="19" t="n">
        <f aca="false">AZ15</f>
        <v>17.5</v>
      </c>
      <c r="X16" s="19" t="n">
        <f aca="false">BA15</f>
        <v>10.5</v>
      </c>
      <c r="Y16" s="19" t="n">
        <f aca="false">BB15</f>
        <v>7</v>
      </c>
      <c r="Z16" s="19" t="n">
        <f aca="false">BC15</f>
        <v>6.18642721189017</v>
      </c>
      <c r="AA16" s="19" t="n">
        <f aca="false">MIN(T16,MAX(0,S16-(0)))</f>
        <v>4.9973205055046</v>
      </c>
      <c r="AB16" s="19" t="n">
        <f aca="false">MIN(U16,MAX(0,S16-(T16)))</f>
        <v>0</v>
      </c>
      <c r="AC16" s="19" t="n">
        <f aca="false">MIN(V16,MAX(0,S16-(T16+U16)))</f>
        <v>0</v>
      </c>
      <c r="AD16" s="19" t="n">
        <f aca="false">MIN(W16,MAX(0,S16-(T16+U16+V16)))</f>
        <v>0</v>
      </c>
      <c r="AE16" s="19" t="n">
        <f aca="false">MIN(X16,MAX(0,S16-(T16+U16+V16+W16)))</f>
        <v>0</v>
      </c>
      <c r="AF16" s="19" t="n">
        <f aca="false">MIN(Y16,MAX(0,S16-(T16+U16+V16+W16+X16)))</f>
        <v>0</v>
      </c>
      <c r="AG16" s="19" t="n">
        <f aca="false">MIN(Z16,MAX(0,S16-(T16+U16+V16+W16+X16+Y16)))</f>
        <v>0</v>
      </c>
      <c r="AH16" s="19" t="n">
        <f aca="false">T16-AA16</f>
        <v>178.801758196241</v>
      </c>
      <c r="AI16" s="19" t="n">
        <f aca="false">U16-AB16</f>
        <v>28</v>
      </c>
      <c r="AJ16" s="19" t="n">
        <f aca="false">V16-AC16</f>
        <v>35</v>
      </c>
      <c r="AK16" s="19" t="n">
        <f aca="false">W16-AD16</f>
        <v>17.5</v>
      </c>
      <c r="AL16" s="19" t="n">
        <f aca="false">X16-AE16</f>
        <v>10.5</v>
      </c>
      <c r="AM16" s="19" t="n">
        <f aca="false">Y16-AF16</f>
        <v>7</v>
      </c>
      <c r="AN16" s="19" t="n">
        <f aca="false">Z16-AG16</f>
        <v>6.18642721189017</v>
      </c>
      <c r="AO16" s="19" t="n">
        <f aca="false">M16-Q16</f>
        <v>0.0728686668033373</v>
      </c>
      <c r="AP16" s="19" t="n">
        <f aca="false">MIN(AH16,MAX(0,AO16-(AI16+AJ16+AK16+AL16+AM16+AN16)))</f>
        <v>0</v>
      </c>
      <c r="AQ16" s="19" t="n">
        <f aca="false">MIN(AI16,MAX(0,AO16-(AJ16+AK16+AL16+AM16+AN16)))</f>
        <v>0</v>
      </c>
      <c r="AR16" s="19" t="n">
        <f aca="false">MIN(AJ16,MAX(0,AO16-(AK16+AL16+AM16+AN16)))</f>
        <v>0</v>
      </c>
      <c r="AS16" s="19" t="n">
        <f aca="false">MIN(AK16,MAX(0,AO16-(AL16+AM16+AN16)))</f>
        <v>0</v>
      </c>
      <c r="AT16" s="19" t="n">
        <f aca="false">MIN(AL16,MAX(0,AO16-(AM16+AN16)))</f>
        <v>0</v>
      </c>
      <c r="AU16" s="19" t="n">
        <f aca="false">MIN(AM16,MAX(0,AO16-(AN16)))</f>
        <v>0</v>
      </c>
      <c r="AV16" s="19" t="n">
        <f aca="false">MIN(AN16,MAX(0,AO16-(0)))</f>
        <v>0.0728686668033373</v>
      </c>
      <c r="AW16" s="19" t="n">
        <f aca="false">AH16-AP16</f>
        <v>178.801758196241</v>
      </c>
      <c r="AX16" s="19" t="n">
        <f aca="false">AI16-AQ16</f>
        <v>28</v>
      </c>
      <c r="AY16" s="19" t="n">
        <f aca="false">AJ16-AR16</f>
        <v>35</v>
      </c>
      <c r="AZ16" s="19" t="n">
        <f aca="false">AK16-AS16</f>
        <v>17.5</v>
      </c>
      <c r="BA16" s="19" t="n">
        <f aca="false">AL16-AT16</f>
        <v>10.5</v>
      </c>
      <c r="BB16" s="19" t="n">
        <f aca="false">AM16-AU16</f>
        <v>7</v>
      </c>
      <c r="BC16" s="19" t="n">
        <f aca="false">AN16-AV16</f>
        <v>6.11355854508683</v>
      </c>
    </row>
    <row r="17" customFormat="false" ht="15" hidden="false" customHeight="false" outlineLevel="0" collapsed="false">
      <c r="B17" s="18" t="n">
        <v>13</v>
      </c>
      <c r="C17" s="18" t="n">
        <f aca="false">RM_TERM-B17+1</f>
        <v>348</v>
      </c>
      <c r="D17" s="19" t="n">
        <f aca="false">K16</f>
        <v>282.915316741328</v>
      </c>
      <c r="E17" s="19" t="n">
        <f aca="false">D17*(1-(1-RM_CDR_S)^(1/12))</f>
        <v>0.96079546644216</v>
      </c>
      <c r="F17" s="19" t="n">
        <f aca="false">D17-E17</f>
        <v>281.954521274885</v>
      </c>
      <c r="G17" s="19" t="n">
        <f aca="false">IF(F17&gt;0,F17*(RM_WAC/12)/(1-(1+RM_WAC/12)^(-C17)),0)</f>
        <v>1.9707212287076</v>
      </c>
      <c r="H17" s="19" t="n">
        <f aca="false">F17*RM_WAC/12</f>
        <v>1.73871954786179</v>
      </c>
      <c r="I17" s="19" t="n">
        <f aca="false">G17-H17+IF(C17&lt;=1,(F17-(G17-H17)-J17),0)</f>
        <v>0.232001680845805</v>
      </c>
      <c r="J17" s="19" t="n">
        <f aca="false">(F17-(G17-H17))*(1-(1-RM_CPR_S)^(1/12))</f>
        <v>3.78971640562922</v>
      </c>
      <c r="K17" s="19" t="n">
        <f aca="false">IF(C17&lt;=1,0,(F17-(G17-H17)-J17))</f>
        <v>277.93280318841</v>
      </c>
      <c r="L17" s="19" t="n">
        <f aca="false">E17*(1-RM_SEV_S)</f>
        <v>0.576477279865296</v>
      </c>
      <c r="M17" s="19" t="n">
        <f aca="false">E17-L17</f>
        <v>0.384318186576864</v>
      </c>
      <c r="N17" s="19" t="n">
        <f aca="false">H17-D17*(RM_SERV+RM_TR)/12</f>
        <v>1.67742122923451</v>
      </c>
      <c r="O17" s="19" t="n">
        <f aca="false">T17*RM_A1_CP/12+U17*RM_A2_CP/12+V17*RM_A3_CP/12+W17*RM_M1_CP/12+X17*RM_B1_CP/12+Y17*RM_B2_CP/12+Z17*RM_B3_CP/12</f>
        <v>1.36582487158246</v>
      </c>
      <c r="P17" s="19" t="n">
        <f aca="false">MAX(0,N17-O17)</f>
        <v>0.311596357652049</v>
      </c>
      <c r="Q17" s="19" t="n">
        <f aca="false">MIN(P17,M17)</f>
        <v>0.311596357652049</v>
      </c>
      <c r="R17" s="19" t="n">
        <f aca="false">P17-Q17</f>
        <v>0</v>
      </c>
      <c r="S17" s="19" t="n">
        <f aca="false">I17+J17+L17+Q17</f>
        <v>4.90979172399237</v>
      </c>
      <c r="T17" s="19" t="n">
        <f aca="false">AW16</f>
        <v>178.801758196241</v>
      </c>
      <c r="U17" s="19" t="n">
        <f aca="false">AX16</f>
        <v>28</v>
      </c>
      <c r="V17" s="19" t="n">
        <f aca="false">AY16</f>
        <v>35</v>
      </c>
      <c r="W17" s="19" t="n">
        <f aca="false">AZ16</f>
        <v>17.5</v>
      </c>
      <c r="X17" s="19" t="n">
        <f aca="false">BA16</f>
        <v>10.5</v>
      </c>
      <c r="Y17" s="19" t="n">
        <f aca="false">BB16</f>
        <v>7</v>
      </c>
      <c r="Z17" s="19" t="n">
        <f aca="false">BC16</f>
        <v>6.11355854508683</v>
      </c>
      <c r="AA17" s="19" t="n">
        <f aca="false">MIN(T17,MAX(0,S17-(0)))</f>
        <v>4.90979172399237</v>
      </c>
      <c r="AB17" s="19" t="n">
        <f aca="false">MIN(U17,MAX(0,S17-(T17)))</f>
        <v>0</v>
      </c>
      <c r="AC17" s="19" t="n">
        <f aca="false">MIN(V17,MAX(0,S17-(T17+U17)))</f>
        <v>0</v>
      </c>
      <c r="AD17" s="19" t="n">
        <f aca="false">MIN(W17,MAX(0,S17-(T17+U17+V17)))</f>
        <v>0</v>
      </c>
      <c r="AE17" s="19" t="n">
        <f aca="false">MIN(X17,MAX(0,S17-(T17+U17+V17+W17)))</f>
        <v>0</v>
      </c>
      <c r="AF17" s="19" t="n">
        <f aca="false">MIN(Y17,MAX(0,S17-(T17+U17+V17+W17+X17)))</f>
        <v>0</v>
      </c>
      <c r="AG17" s="19" t="n">
        <f aca="false">MIN(Z17,MAX(0,S17-(T17+U17+V17+W17+X17+Y17)))</f>
        <v>0</v>
      </c>
      <c r="AH17" s="19" t="n">
        <f aca="false">T17-AA17</f>
        <v>173.891966472248</v>
      </c>
      <c r="AI17" s="19" t="n">
        <f aca="false">U17-AB17</f>
        <v>28</v>
      </c>
      <c r="AJ17" s="19" t="n">
        <f aca="false">V17-AC17</f>
        <v>35</v>
      </c>
      <c r="AK17" s="19" t="n">
        <f aca="false">W17-AD17</f>
        <v>17.5</v>
      </c>
      <c r="AL17" s="19" t="n">
        <f aca="false">X17-AE17</f>
        <v>10.5</v>
      </c>
      <c r="AM17" s="19" t="n">
        <f aca="false">Y17-AF17</f>
        <v>7</v>
      </c>
      <c r="AN17" s="19" t="n">
        <f aca="false">Z17-AG17</f>
        <v>6.11355854508683</v>
      </c>
      <c r="AO17" s="19" t="n">
        <f aca="false">M17-Q17</f>
        <v>0.0727218289248152</v>
      </c>
      <c r="AP17" s="19" t="n">
        <f aca="false">MIN(AH17,MAX(0,AO17-(AI17+AJ17+AK17+AL17+AM17+AN17)))</f>
        <v>0</v>
      </c>
      <c r="AQ17" s="19" t="n">
        <f aca="false">MIN(AI17,MAX(0,AO17-(AJ17+AK17+AL17+AM17+AN17)))</f>
        <v>0</v>
      </c>
      <c r="AR17" s="19" t="n">
        <f aca="false">MIN(AJ17,MAX(0,AO17-(AK17+AL17+AM17+AN17)))</f>
        <v>0</v>
      </c>
      <c r="AS17" s="19" t="n">
        <f aca="false">MIN(AK17,MAX(0,AO17-(AL17+AM17+AN17)))</f>
        <v>0</v>
      </c>
      <c r="AT17" s="19" t="n">
        <f aca="false">MIN(AL17,MAX(0,AO17-(AM17+AN17)))</f>
        <v>0</v>
      </c>
      <c r="AU17" s="19" t="n">
        <f aca="false">MIN(AM17,MAX(0,AO17-(AN17)))</f>
        <v>0</v>
      </c>
      <c r="AV17" s="19" t="n">
        <f aca="false">MIN(AN17,MAX(0,AO17-(0)))</f>
        <v>0.0727218289248152</v>
      </c>
      <c r="AW17" s="19" t="n">
        <f aca="false">AH17-AP17</f>
        <v>173.891966472248</v>
      </c>
      <c r="AX17" s="19" t="n">
        <f aca="false">AI17-AQ17</f>
        <v>28</v>
      </c>
      <c r="AY17" s="19" t="n">
        <f aca="false">AJ17-AR17</f>
        <v>35</v>
      </c>
      <c r="AZ17" s="19" t="n">
        <f aca="false">AK17-AS17</f>
        <v>17.5</v>
      </c>
      <c r="BA17" s="19" t="n">
        <f aca="false">AL17-AT17</f>
        <v>10.5</v>
      </c>
      <c r="BB17" s="19" t="n">
        <f aca="false">AM17-AU17</f>
        <v>7</v>
      </c>
      <c r="BC17" s="19" t="n">
        <f aca="false">AN17-AV17</f>
        <v>6.04083671616202</v>
      </c>
    </row>
    <row r="18" customFormat="false" ht="15" hidden="false" customHeight="false" outlineLevel="0" collapsed="false">
      <c r="B18" s="18" t="n">
        <v>14</v>
      </c>
      <c r="C18" s="18" t="n">
        <f aca="false">RM_TERM-B18+1</f>
        <v>347</v>
      </c>
      <c r="D18" s="19" t="n">
        <f aca="false">K17</f>
        <v>277.93280318841</v>
      </c>
      <c r="E18" s="19" t="n">
        <f aca="false">D18*(1-(1-RM_CDR_S)^(1/12))</f>
        <v>0.943874585352125</v>
      </c>
      <c r="F18" s="19" t="n">
        <f aca="false">D18-E18</f>
        <v>276.988928603058</v>
      </c>
      <c r="G18" s="19" t="n">
        <f aca="false">IF(F18&gt;0,F18*(RM_WAC/12)/(1-(1+RM_WAC/12)^(-C18)),0)</f>
        <v>1.93760854652873</v>
      </c>
      <c r="H18" s="19" t="n">
        <f aca="false">F18*RM_WAC/12</f>
        <v>1.70809839305219</v>
      </c>
      <c r="I18" s="19" t="n">
        <f aca="false">G18-H18+IF(C18&lt;=1,(F18-(G18-H18)-J18),0)</f>
        <v>0.229510153476542</v>
      </c>
      <c r="J18" s="19" t="n">
        <f aca="false">(F18-(G18-H18))*(1-(1-RM_CPR_S)^(1/12))</f>
        <v>3.72295303201943</v>
      </c>
      <c r="K18" s="19" t="n">
        <f aca="false">IF(C18&lt;=1,0,(F18-(G18-H18)-J18))</f>
        <v>273.036465417562</v>
      </c>
      <c r="L18" s="19" t="n">
        <f aca="false">E18*(1-RM_SEV_S)</f>
        <v>0.566324751211275</v>
      </c>
      <c r="M18" s="19" t="n">
        <f aca="false">E18-L18</f>
        <v>0.37754983414085</v>
      </c>
      <c r="N18" s="19" t="n">
        <f aca="false">H18-D18*(RM_SERV+RM_TR)/12</f>
        <v>1.64787961902804</v>
      </c>
      <c r="O18" s="19" t="n">
        <f aca="false">T18*RM_A1_CP/12+U18*RM_A2_CP/12+V18*RM_A3_CP/12+W18*RM_M1_CP/12+X18*RM_B1_CP/12+Y18*RM_B2_CP/12+Z18*RM_B3_CP/12</f>
        <v>1.34291251020383</v>
      </c>
      <c r="P18" s="19" t="n">
        <f aca="false">MAX(0,N18-O18)</f>
        <v>0.304967108824211</v>
      </c>
      <c r="Q18" s="19" t="n">
        <f aca="false">MIN(P18,M18)</f>
        <v>0.304967108824211</v>
      </c>
      <c r="R18" s="19" t="n">
        <f aca="false">P18-Q18</f>
        <v>0</v>
      </c>
      <c r="S18" s="19" t="n">
        <f aca="false">I18+J18+L18+Q18</f>
        <v>4.82375504553146</v>
      </c>
      <c r="T18" s="19" t="n">
        <f aca="false">AW17</f>
        <v>173.891966472248</v>
      </c>
      <c r="U18" s="19" t="n">
        <f aca="false">AX17</f>
        <v>28</v>
      </c>
      <c r="V18" s="19" t="n">
        <f aca="false">AY17</f>
        <v>35</v>
      </c>
      <c r="W18" s="19" t="n">
        <f aca="false">AZ17</f>
        <v>17.5</v>
      </c>
      <c r="X18" s="19" t="n">
        <f aca="false">BA17</f>
        <v>10.5</v>
      </c>
      <c r="Y18" s="19" t="n">
        <f aca="false">BB17</f>
        <v>7</v>
      </c>
      <c r="Z18" s="19" t="n">
        <f aca="false">BC17</f>
        <v>6.04083671616202</v>
      </c>
      <c r="AA18" s="19" t="n">
        <f aca="false">MIN(T18,MAX(0,S18-(0)))</f>
        <v>4.82375504553146</v>
      </c>
      <c r="AB18" s="19" t="n">
        <f aca="false">MIN(U18,MAX(0,S18-(T18)))</f>
        <v>0</v>
      </c>
      <c r="AC18" s="19" t="n">
        <f aca="false">MIN(V18,MAX(0,S18-(T18+U18)))</f>
        <v>0</v>
      </c>
      <c r="AD18" s="19" t="n">
        <f aca="false">MIN(W18,MAX(0,S18-(T18+U18+V18)))</f>
        <v>0</v>
      </c>
      <c r="AE18" s="19" t="n">
        <f aca="false">MIN(X18,MAX(0,S18-(T18+U18+V18+W18)))</f>
        <v>0</v>
      </c>
      <c r="AF18" s="19" t="n">
        <f aca="false">MIN(Y18,MAX(0,S18-(T18+U18+V18+W18+X18)))</f>
        <v>0</v>
      </c>
      <c r="AG18" s="19" t="n">
        <f aca="false">MIN(Z18,MAX(0,S18-(T18+U18+V18+W18+X18+Y18)))</f>
        <v>0</v>
      </c>
      <c r="AH18" s="19" t="n">
        <f aca="false">T18-AA18</f>
        <v>169.068211426717</v>
      </c>
      <c r="AI18" s="19" t="n">
        <f aca="false">U18-AB18</f>
        <v>28</v>
      </c>
      <c r="AJ18" s="19" t="n">
        <f aca="false">V18-AC18</f>
        <v>35</v>
      </c>
      <c r="AK18" s="19" t="n">
        <f aca="false">W18-AD18</f>
        <v>17.5</v>
      </c>
      <c r="AL18" s="19" t="n">
        <f aca="false">X18-AE18</f>
        <v>10.5</v>
      </c>
      <c r="AM18" s="19" t="n">
        <f aca="false">Y18-AF18</f>
        <v>7</v>
      </c>
      <c r="AN18" s="19" t="n">
        <f aca="false">Z18-AG18</f>
        <v>6.04083671616202</v>
      </c>
      <c r="AO18" s="19" t="n">
        <f aca="false">M18-Q18</f>
        <v>0.072582725316639</v>
      </c>
      <c r="AP18" s="19" t="n">
        <f aca="false">MIN(AH18,MAX(0,AO18-(AI18+AJ18+AK18+AL18+AM18+AN18)))</f>
        <v>0</v>
      </c>
      <c r="AQ18" s="19" t="n">
        <f aca="false">MIN(AI18,MAX(0,AO18-(AJ18+AK18+AL18+AM18+AN18)))</f>
        <v>0</v>
      </c>
      <c r="AR18" s="19" t="n">
        <f aca="false">MIN(AJ18,MAX(0,AO18-(AK18+AL18+AM18+AN18)))</f>
        <v>0</v>
      </c>
      <c r="AS18" s="19" t="n">
        <f aca="false">MIN(AK18,MAX(0,AO18-(AL18+AM18+AN18)))</f>
        <v>0</v>
      </c>
      <c r="AT18" s="19" t="n">
        <f aca="false">MIN(AL18,MAX(0,AO18-(AM18+AN18)))</f>
        <v>0</v>
      </c>
      <c r="AU18" s="19" t="n">
        <f aca="false">MIN(AM18,MAX(0,AO18-(AN18)))</f>
        <v>0</v>
      </c>
      <c r="AV18" s="19" t="n">
        <f aca="false">MIN(AN18,MAX(0,AO18-(0)))</f>
        <v>0.072582725316639</v>
      </c>
      <c r="AW18" s="19" t="n">
        <f aca="false">AH18-AP18</f>
        <v>169.068211426717</v>
      </c>
      <c r="AX18" s="19" t="n">
        <f aca="false">AI18-AQ18</f>
        <v>28</v>
      </c>
      <c r="AY18" s="19" t="n">
        <f aca="false">AJ18-AR18</f>
        <v>35</v>
      </c>
      <c r="AZ18" s="19" t="n">
        <f aca="false">AK18-AS18</f>
        <v>17.5</v>
      </c>
      <c r="BA18" s="19" t="n">
        <f aca="false">AL18-AT18</f>
        <v>10.5</v>
      </c>
      <c r="BB18" s="19" t="n">
        <f aca="false">AM18-AU18</f>
        <v>7</v>
      </c>
      <c r="BC18" s="19" t="n">
        <f aca="false">AN18-AV18</f>
        <v>5.96825399084538</v>
      </c>
    </row>
    <row r="19" customFormat="false" ht="15" hidden="false" customHeight="false" outlineLevel="0" collapsed="false">
      <c r="B19" s="18" t="n">
        <v>15</v>
      </c>
      <c r="C19" s="18" t="n">
        <f aca="false">RM_TERM-B19+1</f>
        <v>346</v>
      </c>
      <c r="D19" s="19" t="n">
        <f aca="false">K18</f>
        <v>273.036465417562</v>
      </c>
      <c r="E19" s="19" t="n">
        <f aca="false">D19*(1-(1-RM_CDR_S)^(1/12))</f>
        <v>0.927246361802456</v>
      </c>
      <c r="F19" s="19" t="n">
        <f aca="false">D19-E19</f>
        <v>272.10921905576</v>
      </c>
      <c r="G19" s="19" t="n">
        <f aca="false">IF(F19&gt;0,F19*(RM_WAC/12)/(1-(1+RM_WAC/12)^(-C19)),0)</f>
        <v>1.90505223412207</v>
      </c>
      <c r="H19" s="19" t="n">
        <f aca="false">F19*RM_WAC/12</f>
        <v>1.67800685084385</v>
      </c>
      <c r="I19" s="19" t="n">
        <f aca="false">G19-H19+IF(C19&lt;=1,(F19-(G19-H19)-J19),0)</f>
        <v>0.227045383278216</v>
      </c>
      <c r="J19" s="19" t="n">
        <f aca="false">(F19-(G19-H19))*(1-(1-RM_CPR_S)^(1/12))</f>
        <v>3.65734459371396</v>
      </c>
      <c r="K19" s="19" t="n">
        <f aca="false">IF(C19&lt;=1,0,(F19-(G19-H19)-J19))</f>
        <v>268.224829078768</v>
      </c>
      <c r="L19" s="19" t="n">
        <f aca="false">E19*(1-RM_SEV_S)</f>
        <v>0.556347817081473</v>
      </c>
      <c r="M19" s="19" t="n">
        <f aca="false">E19-L19</f>
        <v>0.370898544720982</v>
      </c>
      <c r="N19" s="19" t="n">
        <f aca="false">H19-D19*(RM_SERV+RM_TR)/12</f>
        <v>1.61884895000338</v>
      </c>
      <c r="O19" s="19" t="n">
        <f aca="false">T19*RM_A1_CP/12+U19*RM_A2_CP/12+V19*RM_A3_CP/12+W19*RM_M1_CP/12+X19*RM_B1_CP/12+Y19*RM_B2_CP/12+Z19*RM_B3_CP/12</f>
        <v>1.32040165332468</v>
      </c>
      <c r="P19" s="19" t="n">
        <f aca="false">MAX(0,N19-O19)</f>
        <v>0.298447296678702</v>
      </c>
      <c r="Q19" s="19" t="n">
        <f aca="false">MIN(P19,M19)</f>
        <v>0.298447296678702</v>
      </c>
      <c r="R19" s="19" t="n">
        <f aca="false">P19-Q19</f>
        <v>0</v>
      </c>
      <c r="S19" s="19" t="n">
        <f aca="false">I19+J19+L19+Q19</f>
        <v>4.73918509075235</v>
      </c>
      <c r="T19" s="19" t="n">
        <f aca="false">AW18</f>
        <v>169.068211426717</v>
      </c>
      <c r="U19" s="19" t="n">
        <f aca="false">AX18</f>
        <v>28</v>
      </c>
      <c r="V19" s="19" t="n">
        <f aca="false">AY18</f>
        <v>35</v>
      </c>
      <c r="W19" s="19" t="n">
        <f aca="false">AZ18</f>
        <v>17.5</v>
      </c>
      <c r="X19" s="19" t="n">
        <f aca="false">BA18</f>
        <v>10.5</v>
      </c>
      <c r="Y19" s="19" t="n">
        <f aca="false">BB18</f>
        <v>7</v>
      </c>
      <c r="Z19" s="19" t="n">
        <f aca="false">BC18</f>
        <v>5.96825399084538</v>
      </c>
      <c r="AA19" s="19" t="n">
        <f aca="false">MIN(T19,MAX(0,S19-(0)))</f>
        <v>4.73918509075235</v>
      </c>
      <c r="AB19" s="19" t="n">
        <f aca="false">MIN(U19,MAX(0,S19-(T19)))</f>
        <v>0</v>
      </c>
      <c r="AC19" s="19" t="n">
        <f aca="false">MIN(V19,MAX(0,S19-(T19+U19)))</f>
        <v>0</v>
      </c>
      <c r="AD19" s="19" t="n">
        <f aca="false">MIN(W19,MAX(0,S19-(T19+U19+V19)))</f>
        <v>0</v>
      </c>
      <c r="AE19" s="19" t="n">
        <f aca="false">MIN(X19,MAX(0,S19-(T19+U19+V19+W19)))</f>
        <v>0</v>
      </c>
      <c r="AF19" s="19" t="n">
        <f aca="false">MIN(Y19,MAX(0,S19-(T19+U19+V19+W19+X19)))</f>
        <v>0</v>
      </c>
      <c r="AG19" s="19" t="n">
        <f aca="false">MIN(Z19,MAX(0,S19-(T19+U19+V19+W19+X19+Y19)))</f>
        <v>0</v>
      </c>
      <c r="AH19" s="19" t="n">
        <f aca="false">T19-AA19</f>
        <v>164.329026335964</v>
      </c>
      <c r="AI19" s="19" t="n">
        <f aca="false">U19-AB19</f>
        <v>28</v>
      </c>
      <c r="AJ19" s="19" t="n">
        <f aca="false">V19-AC19</f>
        <v>35</v>
      </c>
      <c r="AK19" s="19" t="n">
        <f aca="false">W19-AD19</f>
        <v>17.5</v>
      </c>
      <c r="AL19" s="19" t="n">
        <f aca="false">X19-AE19</f>
        <v>10.5</v>
      </c>
      <c r="AM19" s="19" t="n">
        <f aca="false">Y19-AF19</f>
        <v>7</v>
      </c>
      <c r="AN19" s="19" t="n">
        <f aca="false">Z19-AG19</f>
        <v>5.96825399084538</v>
      </c>
      <c r="AO19" s="19" t="n">
        <f aca="false">M19-Q19</f>
        <v>0.0724512480422808</v>
      </c>
      <c r="AP19" s="19" t="n">
        <f aca="false">MIN(AH19,MAX(0,AO19-(AI19+AJ19+AK19+AL19+AM19+AN19)))</f>
        <v>0</v>
      </c>
      <c r="AQ19" s="19" t="n">
        <f aca="false">MIN(AI19,MAX(0,AO19-(AJ19+AK19+AL19+AM19+AN19)))</f>
        <v>0</v>
      </c>
      <c r="AR19" s="19" t="n">
        <f aca="false">MIN(AJ19,MAX(0,AO19-(AK19+AL19+AM19+AN19)))</f>
        <v>0</v>
      </c>
      <c r="AS19" s="19" t="n">
        <f aca="false">MIN(AK19,MAX(0,AO19-(AL19+AM19+AN19)))</f>
        <v>0</v>
      </c>
      <c r="AT19" s="19" t="n">
        <f aca="false">MIN(AL19,MAX(0,AO19-(AM19+AN19)))</f>
        <v>0</v>
      </c>
      <c r="AU19" s="19" t="n">
        <f aca="false">MIN(AM19,MAX(0,AO19-(AN19)))</f>
        <v>0</v>
      </c>
      <c r="AV19" s="19" t="n">
        <f aca="false">MIN(AN19,MAX(0,AO19-(0)))</f>
        <v>0.0724512480422808</v>
      </c>
      <c r="AW19" s="19" t="n">
        <f aca="false">AH19-AP19</f>
        <v>164.329026335964</v>
      </c>
      <c r="AX19" s="19" t="n">
        <f aca="false">AI19-AQ19</f>
        <v>28</v>
      </c>
      <c r="AY19" s="19" t="n">
        <f aca="false">AJ19-AR19</f>
        <v>35</v>
      </c>
      <c r="AZ19" s="19" t="n">
        <f aca="false">AK19-AS19</f>
        <v>17.5</v>
      </c>
      <c r="BA19" s="19" t="n">
        <f aca="false">AL19-AT19</f>
        <v>10.5</v>
      </c>
      <c r="BB19" s="19" t="n">
        <f aca="false">AM19-AU19</f>
        <v>7</v>
      </c>
      <c r="BC19" s="19" t="n">
        <f aca="false">AN19-AV19</f>
        <v>5.8958027428031</v>
      </c>
    </row>
    <row r="20" customFormat="false" ht="15" hidden="false" customHeight="false" outlineLevel="0" collapsed="false">
      <c r="B20" s="18" t="n">
        <v>16</v>
      </c>
      <c r="C20" s="18" t="n">
        <f aca="false">RM_TERM-B20+1</f>
        <v>345</v>
      </c>
      <c r="D20" s="19" t="n">
        <f aca="false">K19</f>
        <v>268.224829078768</v>
      </c>
      <c r="E20" s="19" t="n">
        <f aca="false">D20*(1-(1-RM_CDR_S)^(1/12))</f>
        <v>0.910905788822064</v>
      </c>
      <c r="F20" s="19" t="n">
        <f aca="false">D20-E20</f>
        <v>267.313923289946</v>
      </c>
      <c r="G20" s="19" t="n">
        <f aca="false">IF(F20&gt;0,F20*(RM_WAC/12)/(1-(1+RM_WAC/12)^(-C20)),0)</f>
        <v>1.87304294318649</v>
      </c>
      <c r="H20" s="19" t="n">
        <f aca="false">F20*RM_WAC/12</f>
        <v>1.648435860288</v>
      </c>
      <c r="I20" s="19" t="n">
        <f aca="false">G20-H20+IF(C20&lt;=1,(F20-(G20-H20)-J20),0)</f>
        <v>0.224607082898494</v>
      </c>
      <c r="J20" s="19" t="n">
        <f aca="false">(F20-(G20-H20))*(1-(1-RM_CPR_S)^(1/12))</f>
        <v>3.5928713290535</v>
      </c>
      <c r="K20" s="19" t="n">
        <f aca="false">IF(C20&lt;=1,0,(F20-(G20-H20)-J20))</f>
        <v>263.496444877994</v>
      </c>
      <c r="L20" s="19" t="n">
        <f aca="false">E20*(1-RM_SEV_S)</f>
        <v>0.546543473293239</v>
      </c>
      <c r="M20" s="19" t="n">
        <f aca="false">E20-L20</f>
        <v>0.364362315528826</v>
      </c>
      <c r="N20" s="19" t="n">
        <f aca="false">H20-D20*(RM_SERV+RM_TR)/12</f>
        <v>1.59032048065426</v>
      </c>
      <c r="O20" s="19" t="n">
        <f aca="false">T20*RM_A1_CP/12+U20*RM_A2_CP/12+V20*RM_A3_CP/12+W20*RM_M1_CP/12+X20*RM_B1_CP/12+Y20*RM_B2_CP/12+Z20*RM_B3_CP/12</f>
        <v>1.2982854562345</v>
      </c>
      <c r="P20" s="19" t="n">
        <f aca="false">MAX(0,N20-O20)</f>
        <v>0.292035024419764</v>
      </c>
      <c r="Q20" s="19" t="n">
        <f aca="false">MIN(P20,M20)</f>
        <v>0.292035024419764</v>
      </c>
      <c r="R20" s="19" t="n">
        <f aca="false">P20-Q20</f>
        <v>0</v>
      </c>
      <c r="S20" s="19" t="n">
        <f aca="false">I20+J20+L20+Q20</f>
        <v>4.65605690966499</v>
      </c>
      <c r="T20" s="19" t="n">
        <f aca="false">AW19</f>
        <v>164.329026335964</v>
      </c>
      <c r="U20" s="19" t="n">
        <f aca="false">AX19</f>
        <v>28</v>
      </c>
      <c r="V20" s="19" t="n">
        <f aca="false">AY19</f>
        <v>35</v>
      </c>
      <c r="W20" s="19" t="n">
        <f aca="false">AZ19</f>
        <v>17.5</v>
      </c>
      <c r="X20" s="19" t="n">
        <f aca="false">BA19</f>
        <v>10.5</v>
      </c>
      <c r="Y20" s="19" t="n">
        <f aca="false">BB19</f>
        <v>7</v>
      </c>
      <c r="Z20" s="19" t="n">
        <f aca="false">BC19</f>
        <v>5.8958027428031</v>
      </c>
      <c r="AA20" s="19" t="n">
        <f aca="false">MIN(T20,MAX(0,S20-(0)))</f>
        <v>4.65605690966499</v>
      </c>
      <c r="AB20" s="19" t="n">
        <f aca="false">MIN(U20,MAX(0,S20-(T20)))</f>
        <v>0</v>
      </c>
      <c r="AC20" s="19" t="n">
        <f aca="false">MIN(V20,MAX(0,S20-(T20+U20)))</f>
        <v>0</v>
      </c>
      <c r="AD20" s="19" t="n">
        <f aca="false">MIN(W20,MAX(0,S20-(T20+U20+V20)))</f>
        <v>0</v>
      </c>
      <c r="AE20" s="19" t="n">
        <f aca="false">MIN(X20,MAX(0,S20-(T20+U20+V20+W20)))</f>
        <v>0</v>
      </c>
      <c r="AF20" s="19" t="n">
        <f aca="false">MIN(Y20,MAX(0,S20-(T20+U20+V20+W20+X20)))</f>
        <v>0</v>
      </c>
      <c r="AG20" s="19" t="n">
        <f aca="false">MIN(Z20,MAX(0,S20-(T20+U20+V20+W20+X20+Y20)))</f>
        <v>0</v>
      </c>
      <c r="AH20" s="19" t="n">
        <f aca="false">T20-AA20</f>
        <v>159.672969426299</v>
      </c>
      <c r="AI20" s="19" t="n">
        <f aca="false">U20-AB20</f>
        <v>28</v>
      </c>
      <c r="AJ20" s="19" t="n">
        <f aca="false">V20-AC20</f>
        <v>35</v>
      </c>
      <c r="AK20" s="19" t="n">
        <f aca="false">W20-AD20</f>
        <v>17.5</v>
      </c>
      <c r="AL20" s="19" t="n">
        <f aca="false">X20-AE20</f>
        <v>10.5</v>
      </c>
      <c r="AM20" s="19" t="n">
        <f aca="false">Y20-AF20</f>
        <v>7</v>
      </c>
      <c r="AN20" s="19" t="n">
        <f aca="false">Z20-AG20</f>
        <v>5.8958027428031</v>
      </c>
      <c r="AO20" s="19" t="n">
        <f aca="false">M20-Q20</f>
        <v>0.0723272911090621</v>
      </c>
      <c r="AP20" s="19" t="n">
        <f aca="false">MIN(AH20,MAX(0,AO20-(AI20+AJ20+AK20+AL20+AM20+AN20)))</f>
        <v>0</v>
      </c>
      <c r="AQ20" s="19" t="n">
        <f aca="false">MIN(AI20,MAX(0,AO20-(AJ20+AK20+AL20+AM20+AN20)))</f>
        <v>0</v>
      </c>
      <c r="AR20" s="19" t="n">
        <f aca="false">MIN(AJ20,MAX(0,AO20-(AK20+AL20+AM20+AN20)))</f>
        <v>0</v>
      </c>
      <c r="AS20" s="19" t="n">
        <f aca="false">MIN(AK20,MAX(0,AO20-(AL20+AM20+AN20)))</f>
        <v>0</v>
      </c>
      <c r="AT20" s="19" t="n">
        <f aca="false">MIN(AL20,MAX(0,AO20-(AM20+AN20)))</f>
        <v>0</v>
      </c>
      <c r="AU20" s="19" t="n">
        <f aca="false">MIN(AM20,MAX(0,AO20-(AN20)))</f>
        <v>0</v>
      </c>
      <c r="AV20" s="19" t="n">
        <f aca="false">MIN(AN20,MAX(0,AO20-(0)))</f>
        <v>0.0723272911090621</v>
      </c>
      <c r="AW20" s="19" t="n">
        <f aca="false">AH20-AP20</f>
        <v>159.672969426299</v>
      </c>
      <c r="AX20" s="19" t="n">
        <f aca="false">AI20-AQ20</f>
        <v>28</v>
      </c>
      <c r="AY20" s="19" t="n">
        <f aca="false">AJ20-AR20</f>
        <v>35</v>
      </c>
      <c r="AZ20" s="19" t="n">
        <f aca="false">AK20-AS20</f>
        <v>17.5</v>
      </c>
      <c r="BA20" s="19" t="n">
        <f aca="false">AL20-AT20</f>
        <v>10.5</v>
      </c>
      <c r="BB20" s="19" t="n">
        <f aca="false">AM20-AU20</f>
        <v>7</v>
      </c>
      <c r="BC20" s="19" t="n">
        <f aca="false">AN20-AV20</f>
        <v>5.82347545169403</v>
      </c>
    </row>
    <row r="21" customFormat="false" ht="15" hidden="false" customHeight="false" outlineLevel="0" collapsed="false">
      <c r="B21" s="18" t="n">
        <v>17</v>
      </c>
      <c r="C21" s="18" t="n">
        <f aca="false">RM_TERM-B21+1</f>
        <v>344</v>
      </c>
      <c r="D21" s="19" t="n">
        <f aca="false">K20</f>
        <v>263.496444877994</v>
      </c>
      <c r="E21" s="19" t="n">
        <f aca="false">D21*(1-(1-RM_CDR_S)^(1/12))</f>
        <v>0.894847944531314</v>
      </c>
      <c r="F21" s="19" t="n">
        <f aca="false">D21-E21</f>
        <v>262.601596933462</v>
      </c>
      <c r="G21" s="19" t="n">
        <f aca="false">IF(F21&gt;0,F21*(RM_WAC/12)/(1-(1+RM_WAC/12)^(-C21)),0)</f>
        <v>1.84157148249402</v>
      </c>
      <c r="H21" s="19" t="n">
        <f aca="false">F21*RM_WAC/12</f>
        <v>1.61937651442302</v>
      </c>
      <c r="I21" s="19" t="n">
        <f aca="false">G21-H21+IF(C21&lt;=1,(F21-(G21-H21)-J21),0)</f>
        <v>0.222194968071</v>
      </c>
      <c r="J21" s="19" t="n">
        <f aca="false">(F21-(G21-H21))*(1-(1-RM_CPR_S)^(1/12))</f>
        <v>3.5295138122443</v>
      </c>
      <c r="K21" s="19" t="n">
        <f aca="false">IF(C21&lt;=1,0,(F21-(G21-H21)-J21))</f>
        <v>258.849888153147</v>
      </c>
      <c r="L21" s="19" t="n">
        <f aca="false">E21*(1-RM_SEV_S)</f>
        <v>0.536908766718789</v>
      </c>
      <c r="M21" s="19" t="n">
        <f aca="false">E21-L21</f>
        <v>0.357939177812526</v>
      </c>
      <c r="N21" s="19" t="n">
        <f aca="false">H21-D21*(RM_SERV+RM_TR)/12</f>
        <v>1.56228561803279</v>
      </c>
      <c r="O21" s="19" t="n">
        <f aca="false">T21*RM_A1_CP/12+U21*RM_A2_CP/12+V21*RM_A3_CP/12+W21*RM_M1_CP/12+X21*RM_B1_CP/12+Y21*RM_B2_CP/12+Z21*RM_B3_CP/12</f>
        <v>1.27655719065606</v>
      </c>
      <c r="P21" s="19" t="n">
        <f aca="false">MAX(0,N21-O21)</f>
        <v>0.285728427376721</v>
      </c>
      <c r="Q21" s="19" t="n">
        <f aca="false">MIN(P21,M21)</f>
        <v>0.285728427376721</v>
      </c>
      <c r="R21" s="19" t="n">
        <f aca="false">P21-Q21</f>
        <v>0</v>
      </c>
      <c r="S21" s="19" t="n">
        <f aca="false">I21+J21+L21+Q21</f>
        <v>4.57434597441081</v>
      </c>
      <c r="T21" s="19" t="n">
        <f aca="false">AW20</f>
        <v>159.672969426299</v>
      </c>
      <c r="U21" s="19" t="n">
        <f aca="false">AX20</f>
        <v>28</v>
      </c>
      <c r="V21" s="19" t="n">
        <f aca="false">AY20</f>
        <v>35</v>
      </c>
      <c r="W21" s="19" t="n">
        <f aca="false">AZ20</f>
        <v>17.5</v>
      </c>
      <c r="X21" s="19" t="n">
        <f aca="false">BA20</f>
        <v>10.5</v>
      </c>
      <c r="Y21" s="19" t="n">
        <f aca="false">BB20</f>
        <v>7</v>
      </c>
      <c r="Z21" s="19" t="n">
        <f aca="false">BC20</f>
        <v>5.82347545169403</v>
      </c>
      <c r="AA21" s="19" t="n">
        <f aca="false">MIN(T21,MAX(0,S21-(0)))</f>
        <v>4.57434597441081</v>
      </c>
      <c r="AB21" s="19" t="n">
        <f aca="false">MIN(U21,MAX(0,S21-(T21)))</f>
        <v>0</v>
      </c>
      <c r="AC21" s="19" t="n">
        <f aca="false">MIN(V21,MAX(0,S21-(T21+U21)))</f>
        <v>0</v>
      </c>
      <c r="AD21" s="19" t="n">
        <f aca="false">MIN(W21,MAX(0,S21-(T21+U21+V21)))</f>
        <v>0</v>
      </c>
      <c r="AE21" s="19" t="n">
        <f aca="false">MIN(X21,MAX(0,S21-(T21+U21+V21+W21)))</f>
        <v>0</v>
      </c>
      <c r="AF21" s="19" t="n">
        <f aca="false">MIN(Y21,MAX(0,S21-(T21+U21+V21+W21+X21)))</f>
        <v>0</v>
      </c>
      <c r="AG21" s="19" t="n">
        <f aca="false">MIN(Z21,MAX(0,S21-(T21+U21+V21+W21+X21+Y21)))</f>
        <v>0</v>
      </c>
      <c r="AH21" s="19" t="n">
        <f aca="false">T21-AA21</f>
        <v>155.098623451889</v>
      </c>
      <c r="AI21" s="19" t="n">
        <f aca="false">U21-AB21</f>
        <v>28</v>
      </c>
      <c r="AJ21" s="19" t="n">
        <f aca="false">V21-AC21</f>
        <v>35</v>
      </c>
      <c r="AK21" s="19" t="n">
        <f aca="false">W21-AD21</f>
        <v>17.5</v>
      </c>
      <c r="AL21" s="19" t="n">
        <f aca="false">X21-AE21</f>
        <v>10.5</v>
      </c>
      <c r="AM21" s="19" t="n">
        <f aca="false">Y21-AF21</f>
        <v>7</v>
      </c>
      <c r="AN21" s="19" t="n">
        <f aca="false">Z21-AG21</f>
        <v>5.82347545169403</v>
      </c>
      <c r="AO21" s="19" t="n">
        <f aca="false">M21-Q21</f>
        <v>0.0722107504358048</v>
      </c>
      <c r="AP21" s="19" t="n">
        <f aca="false">MIN(AH21,MAX(0,AO21-(AI21+AJ21+AK21+AL21+AM21+AN21)))</f>
        <v>0</v>
      </c>
      <c r="AQ21" s="19" t="n">
        <f aca="false">MIN(AI21,MAX(0,AO21-(AJ21+AK21+AL21+AM21+AN21)))</f>
        <v>0</v>
      </c>
      <c r="AR21" s="19" t="n">
        <f aca="false">MIN(AJ21,MAX(0,AO21-(AK21+AL21+AM21+AN21)))</f>
        <v>0</v>
      </c>
      <c r="AS21" s="19" t="n">
        <f aca="false">MIN(AK21,MAX(0,AO21-(AL21+AM21+AN21)))</f>
        <v>0</v>
      </c>
      <c r="AT21" s="19" t="n">
        <f aca="false">MIN(AL21,MAX(0,AO21-(AM21+AN21)))</f>
        <v>0</v>
      </c>
      <c r="AU21" s="19" t="n">
        <f aca="false">MIN(AM21,MAX(0,AO21-(AN21)))</f>
        <v>0</v>
      </c>
      <c r="AV21" s="19" t="n">
        <f aca="false">MIN(AN21,MAX(0,AO21-(0)))</f>
        <v>0.0722107504358048</v>
      </c>
      <c r="AW21" s="19" t="n">
        <f aca="false">AH21-AP21</f>
        <v>155.098623451889</v>
      </c>
      <c r="AX21" s="19" t="n">
        <f aca="false">AI21-AQ21</f>
        <v>28</v>
      </c>
      <c r="AY21" s="19" t="n">
        <f aca="false">AJ21-AR21</f>
        <v>35</v>
      </c>
      <c r="AZ21" s="19" t="n">
        <f aca="false">AK21-AS21</f>
        <v>17.5</v>
      </c>
      <c r="BA21" s="19" t="n">
        <f aca="false">AL21-AT21</f>
        <v>10.5</v>
      </c>
      <c r="BB21" s="19" t="n">
        <f aca="false">AM21-AU21</f>
        <v>7</v>
      </c>
      <c r="BC21" s="19" t="n">
        <f aca="false">AN21-AV21</f>
        <v>5.75126470125823</v>
      </c>
    </row>
    <row r="22" customFormat="false" ht="15" hidden="false" customHeight="false" outlineLevel="0" collapsed="false">
      <c r="B22" s="18" t="n">
        <v>18</v>
      </c>
      <c r="C22" s="18" t="n">
        <f aca="false">RM_TERM-B22+1</f>
        <v>343</v>
      </c>
      <c r="D22" s="19" t="n">
        <f aca="false">K21</f>
        <v>258.849888153147</v>
      </c>
      <c r="E22" s="19" t="n">
        <f aca="false">D22*(1-(1-RM_CDR_S)^(1/12))</f>
        <v>0.879067990701947</v>
      </c>
      <c r="F22" s="19" t="n">
        <f aca="false">D22-E22</f>
        <v>257.970820162445</v>
      </c>
      <c r="G22" s="19" t="n">
        <f aca="false">IF(F22&gt;0,F22*(RM_WAC/12)/(1-(1+RM_WAC/12)^(-C22)),0)</f>
        <v>1.81062881525058</v>
      </c>
      <c r="H22" s="19" t="n">
        <f aca="false">F22*RM_WAC/12</f>
        <v>1.59082005766841</v>
      </c>
      <c r="I22" s="19" t="n">
        <f aca="false">G22-H22+IF(C22&lt;=1,(F22-(G22-H22)-J22),0)</f>
        <v>0.219808757582166</v>
      </c>
      <c r="J22" s="19" t="n">
        <f aca="false">(F22-(G22-H22))*(1-(1-RM_CPR_S)^(1/12))</f>
        <v>3.46725294767383</v>
      </c>
      <c r="K22" s="19" t="n">
        <f aca="false">IF(C22&lt;=1,0,(F22-(G22-H22)-J22))</f>
        <v>254.283758457189</v>
      </c>
      <c r="L22" s="19" t="n">
        <f aca="false">E22*(1-RM_SEV_S)</f>
        <v>0.527440794421168</v>
      </c>
      <c r="M22" s="19" t="n">
        <f aca="false">E22-L22</f>
        <v>0.351627196280779</v>
      </c>
      <c r="N22" s="19" t="n">
        <f aca="false">H22-D22*(RM_SERV+RM_TR)/12</f>
        <v>1.53473591523523</v>
      </c>
      <c r="O22" s="19" t="n">
        <f aca="false">T22*RM_A1_CP/12+U22*RM_A2_CP/12+V22*RM_A3_CP/12+W22*RM_M1_CP/12+X22*RM_B1_CP/12+Y22*RM_B2_CP/12+Z22*RM_B3_CP/12</f>
        <v>1.25521024277548</v>
      </c>
      <c r="P22" s="19" t="n">
        <f aca="false">MAX(0,N22-O22)</f>
        <v>0.279525672459748</v>
      </c>
      <c r="Q22" s="19" t="n">
        <f aca="false">MIN(P22,M22)</f>
        <v>0.279525672459748</v>
      </c>
      <c r="R22" s="19" t="n">
        <f aca="false">P22-Q22</f>
        <v>0</v>
      </c>
      <c r="S22" s="19" t="n">
        <f aca="false">I22+J22+L22+Q22</f>
        <v>4.49402817213692</v>
      </c>
      <c r="T22" s="19" t="n">
        <f aca="false">AW21</f>
        <v>155.098623451889</v>
      </c>
      <c r="U22" s="19" t="n">
        <f aca="false">AX21</f>
        <v>28</v>
      </c>
      <c r="V22" s="19" t="n">
        <f aca="false">AY21</f>
        <v>35</v>
      </c>
      <c r="W22" s="19" t="n">
        <f aca="false">AZ21</f>
        <v>17.5</v>
      </c>
      <c r="X22" s="19" t="n">
        <f aca="false">BA21</f>
        <v>10.5</v>
      </c>
      <c r="Y22" s="19" t="n">
        <f aca="false">BB21</f>
        <v>7</v>
      </c>
      <c r="Z22" s="19" t="n">
        <f aca="false">BC21</f>
        <v>5.75126470125823</v>
      </c>
      <c r="AA22" s="19" t="n">
        <f aca="false">MIN(T22,MAX(0,S22-(0)))</f>
        <v>4.49402817213692</v>
      </c>
      <c r="AB22" s="19" t="n">
        <f aca="false">MIN(U22,MAX(0,S22-(T22)))</f>
        <v>0</v>
      </c>
      <c r="AC22" s="19" t="n">
        <f aca="false">MIN(V22,MAX(0,S22-(T22+U22)))</f>
        <v>0</v>
      </c>
      <c r="AD22" s="19" t="n">
        <f aca="false">MIN(W22,MAX(0,S22-(T22+U22+V22)))</f>
        <v>0</v>
      </c>
      <c r="AE22" s="19" t="n">
        <f aca="false">MIN(X22,MAX(0,S22-(T22+U22+V22+W22)))</f>
        <v>0</v>
      </c>
      <c r="AF22" s="19" t="n">
        <f aca="false">MIN(Y22,MAX(0,S22-(T22+U22+V22+W22+X22)))</f>
        <v>0</v>
      </c>
      <c r="AG22" s="19" t="n">
        <f aca="false">MIN(Z22,MAX(0,S22-(T22+U22+V22+W22+X22+Y22)))</f>
        <v>0</v>
      </c>
      <c r="AH22" s="19" t="n">
        <f aca="false">T22-AA22</f>
        <v>150.604595279752</v>
      </c>
      <c r="AI22" s="19" t="n">
        <f aca="false">U22-AB22</f>
        <v>28</v>
      </c>
      <c r="AJ22" s="19" t="n">
        <f aca="false">V22-AC22</f>
        <v>35</v>
      </c>
      <c r="AK22" s="19" t="n">
        <f aca="false">W22-AD22</f>
        <v>17.5</v>
      </c>
      <c r="AL22" s="19" t="n">
        <f aca="false">X22-AE22</f>
        <v>10.5</v>
      </c>
      <c r="AM22" s="19" t="n">
        <f aca="false">Y22-AF22</f>
        <v>7</v>
      </c>
      <c r="AN22" s="19" t="n">
        <f aca="false">Z22-AG22</f>
        <v>5.75126470125823</v>
      </c>
      <c r="AO22" s="19" t="n">
        <f aca="false">M22-Q22</f>
        <v>0.0721015238210305</v>
      </c>
      <c r="AP22" s="19" t="n">
        <f aca="false">MIN(AH22,MAX(0,AO22-(AI22+AJ22+AK22+AL22+AM22+AN22)))</f>
        <v>0</v>
      </c>
      <c r="AQ22" s="19" t="n">
        <f aca="false">MIN(AI22,MAX(0,AO22-(AJ22+AK22+AL22+AM22+AN22)))</f>
        <v>0</v>
      </c>
      <c r="AR22" s="19" t="n">
        <f aca="false">MIN(AJ22,MAX(0,AO22-(AK22+AL22+AM22+AN22)))</f>
        <v>0</v>
      </c>
      <c r="AS22" s="19" t="n">
        <f aca="false">MIN(AK22,MAX(0,AO22-(AL22+AM22+AN22)))</f>
        <v>0</v>
      </c>
      <c r="AT22" s="19" t="n">
        <f aca="false">MIN(AL22,MAX(0,AO22-(AM22+AN22)))</f>
        <v>0</v>
      </c>
      <c r="AU22" s="19" t="n">
        <f aca="false">MIN(AM22,MAX(0,AO22-(AN22)))</f>
        <v>0</v>
      </c>
      <c r="AV22" s="19" t="n">
        <f aca="false">MIN(AN22,MAX(0,AO22-(0)))</f>
        <v>0.0721015238210305</v>
      </c>
      <c r="AW22" s="19" t="n">
        <f aca="false">AH22-AP22</f>
        <v>150.604595279752</v>
      </c>
      <c r="AX22" s="19" t="n">
        <f aca="false">AI22-AQ22</f>
        <v>28</v>
      </c>
      <c r="AY22" s="19" t="n">
        <f aca="false">AJ22-AR22</f>
        <v>35</v>
      </c>
      <c r="AZ22" s="19" t="n">
        <f aca="false">AK22-AS22</f>
        <v>17.5</v>
      </c>
      <c r="BA22" s="19" t="n">
        <f aca="false">AL22-AT22</f>
        <v>10.5</v>
      </c>
      <c r="BB22" s="19" t="n">
        <f aca="false">AM22-AU22</f>
        <v>7</v>
      </c>
      <c r="BC22" s="19" t="n">
        <f aca="false">AN22-AV22</f>
        <v>5.6791631774372</v>
      </c>
    </row>
    <row r="23" customFormat="false" ht="15" hidden="false" customHeight="false" outlineLevel="0" collapsed="false">
      <c r="B23" s="18" t="n">
        <v>19</v>
      </c>
      <c r="C23" s="18" t="n">
        <f aca="false">RM_TERM-B23+1</f>
        <v>342</v>
      </c>
      <c r="D23" s="19" t="n">
        <f aca="false">K22</f>
        <v>254.283758457189</v>
      </c>
      <c r="E23" s="19" t="n">
        <f aca="false">D23*(1-(1-RM_CDR_S)^(1/12))</f>
        <v>0.863561171341317</v>
      </c>
      <c r="F23" s="19" t="n">
        <f aca="false">D23-E23</f>
        <v>253.420197285848</v>
      </c>
      <c r="G23" s="19" t="n">
        <f aca="false">IF(F23&gt;0,F23*(RM_WAC/12)/(1-(1+RM_WAC/12)^(-C23)),0)</f>
        <v>1.78020605650118</v>
      </c>
      <c r="H23" s="19" t="n">
        <f aca="false">F23*RM_WAC/12</f>
        <v>1.56275788326273</v>
      </c>
      <c r="I23" s="19" t="n">
        <f aca="false">G23-H23+IF(C23&lt;=1,(F23-(G23-H23)-J23),0)</f>
        <v>0.217448173238454</v>
      </c>
      <c r="J23" s="19" t="n">
        <f aca="false">(F23-(G23-H23))*(1-(1-RM_CPR_S)^(1/12))</f>
        <v>3.40606996432236</v>
      </c>
      <c r="K23" s="19" t="n">
        <f aca="false">IF(C23&lt;=1,0,(F23-(G23-H23)-J23))</f>
        <v>249.796679148287</v>
      </c>
      <c r="L23" s="19" t="n">
        <f aca="false">E23*(1-RM_SEV_S)</f>
        <v>0.51813670280479</v>
      </c>
      <c r="M23" s="19" t="n">
        <f aca="false">E23-L23</f>
        <v>0.345424468536527</v>
      </c>
      <c r="N23" s="19" t="n">
        <f aca="false">H23-D23*(RM_SERV+RM_TR)/12</f>
        <v>1.50766306893034</v>
      </c>
      <c r="O23" s="19" t="n">
        <f aca="false">T23*RM_A1_CP/12+U23*RM_A2_CP/12+V23*RM_A3_CP/12+W23*RM_M1_CP/12+X23*RM_B1_CP/12+Y23*RM_B2_CP/12+Z23*RM_B3_CP/12</f>
        <v>1.23423811130551</v>
      </c>
      <c r="P23" s="19" t="n">
        <f aca="false">MAX(0,N23-O23)</f>
        <v>0.273424957624828</v>
      </c>
      <c r="Q23" s="19" t="n">
        <f aca="false">MIN(P23,M23)</f>
        <v>0.273424957624828</v>
      </c>
      <c r="R23" s="19" t="n">
        <f aca="false">P23-Q23</f>
        <v>0</v>
      </c>
      <c r="S23" s="19" t="n">
        <f aca="false">I23+J23+L23+Q23</f>
        <v>4.41507979799043</v>
      </c>
      <c r="T23" s="19" t="n">
        <f aca="false">AW22</f>
        <v>150.604595279752</v>
      </c>
      <c r="U23" s="19" t="n">
        <f aca="false">AX22</f>
        <v>28</v>
      </c>
      <c r="V23" s="19" t="n">
        <f aca="false">AY22</f>
        <v>35</v>
      </c>
      <c r="W23" s="19" t="n">
        <f aca="false">AZ22</f>
        <v>17.5</v>
      </c>
      <c r="X23" s="19" t="n">
        <f aca="false">BA22</f>
        <v>10.5</v>
      </c>
      <c r="Y23" s="19" t="n">
        <f aca="false">BB22</f>
        <v>7</v>
      </c>
      <c r="Z23" s="19" t="n">
        <f aca="false">BC22</f>
        <v>5.6791631774372</v>
      </c>
      <c r="AA23" s="19" t="n">
        <f aca="false">MIN(T23,MAX(0,S23-(0)))</f>
        <v>4.41507979799043</v>
      </c>
      <c r="AB23" s="19" t="n">
        <f aca="false">MIN(U23,MAX(0,S23-(T23)))</f>
        <v>0</v>
      </c>
      <c r="AC23" s="19" t="n">
        <f aca="false">MIN(V23,MAX(0,S23-(T23+U23)))</f>
        <v>0</v>
      </c>
      <c r="AD23" s="19" t="n">
        <f aca="false">MIN(W23,MAX(0,S23-(T23+U23+V23)))</f>
        <v>0</v>
      </c>
      <c r="AE23" s="19" t="n">
        <f aca="false">MIN(X23,MAX(0,S23-(T23+U23+V23+W23)))</f>
        <v>0</v>
      </c>
      <c r="AF23" s="19" t="n">
        <f aca="false">MIN(Y23,MAX(0,S23-(T23+U23+V23+W23+X23)))</f>
        <v>0</v>
      </c>
      <c r="AG23" s="19" t="n">
        <f aca="false">MIN(Z23,MAX(0,S23-(T23+U23+V23+W23+X23+Y23)))</f>
        <v>0</v>
      </c>
      <c r="AH23" s="19" t="n">
        <f aca="false">T23-AA23</f>
        <v>146.189515481761</v>
      </c>
      <c r="AI23" s="19" t="n">
        <f aca="false">U23-AB23</f>
        <v>28</v>
      </c>
      <c r="AJ23" s="19" t="n">
        <f aca="false">V23-AC23</f>
        <v>35</v>
      </c>
      <c r="AK23" s="19" t="n">
        <f aca="false">W23-AD23</f>
        <v>17.5</v>
      </c>
      <c r="AL23" s="19" t="n">
        <f aca="false">X23-AE23</f>
        <v>10.5</v>
      </c>
      <c r="AM23" s="19" t="n">
        <f aca="false">Y23-AF23</f>
        <v>7</v>
      </c>
      <c r="AN23" s="19" t="n">
        <f aca="false">Z23-AG23</f>
        <v>5.6791631774372</v>
      </c>
      <c r="AO23" s="19" t="n">
        <f aca="false">M23-Q23</f>
        <v>0.0719995109116982</v>
      </c>
      <c r="AP23" s="19" t="n">
        <f aca="false">MIN(AH23,MAX(0,AO23-(AI23+AJ23+AK23+AL23+AM23+AN23)))</f>
        <v>0</v>
      </c>
      <c r="AQ23" s="19" t="n">
        <f aca="false">MIN(AI23,MAX(0,AO23-(AJ23+AK23+AL23+AM23+AN23)))</f>
        <v>0</v>
      </c>
      <c r="AR23" s="19" t="n">
        <f aca="false">MIN(AJ23,MAX(0,AO23-(AK23+AL23+AM23+AN23)))</f>
        <v>0</v>
      </c>
      <c r="AS23" s="19" t="n">
        <f aca="false">MIN(AK23,MAX(0,AO23-(AL23+AM23+AN23)))</f>
        <v>0</v>
      </c>
      <c r="AT23" s="19" t="n">
        <f aca="false">MIN(AL23,MAX(0,AO23-(AM23+AN23)))</f>
        <v>0</v>
      </c>
      <c r="AU23" s="19" t="n">
        <f aca="false">MIN(AM23,MAX(0,AO23-(AN23)))</f>
        <v>0</v>
      </c>
      <c r="AV23" s="19" t="n">
        <f aca="false">MIN(AN23,MAX(0,AO23-(0)))</f>
        <v>0.0719995109116982</v>
      </c>
      <c r="AW23" s="19" t="n">
        <f aca="false">AH23-AP23</f>
        <v>146.189515481761</v>
      </c>
      <c r="AX23" s="19" t="n">
        <f aca="false">AI23-AQ23</f>
        <v>28</v>
      </c>
      <c r="AY23" s="19" t="n">
        <f aca="false">AJ23-AR23</f>
        <v>35</v>
      </c>
      <c r="AZ23" s="19" t="n">
        <f aca="false">AK23-AS23</f>
        <v>17.5</v>
      </c>
      <c r="BA23" s="19" t="n">
        <f aca="false">AL23-AT23</f>
        <v>10.5</v>
      </c>
      <c r="BB23" s="19" t="n">
        <f aca="false">AM23-AU23</f>
        <v>7</v>
      </c>
      <c r="BC23" s="19" t="n">
        <f aca="false">AN23-AV23</f>
        <v>5.6071636665255</v>
      </c>
    </row>
    <row r="24" customFormat="false" ht="15" hidden="false" customHeight="false" outlineLevel="0" collapsed="false">
      <c r="B24" s="18" t="n">
        <v>20</v>
      </c>
      <c r="C24" s="18" t="n">
        <f aca="false">RM_TERM-B24+1</f>
        <v>341</v>
      </c>
      <c r="D24" s="19" t="n">
        <f aca="false">K23</f>
        <v>249.796679148287</v>
      </c>
      <c r="E24" s="19" t="n">
        <f aca="false">D24*(1-(1-RM_CDR_S)^(1/12))</f>
        <v>0.848322811300523</v>
      </c>
      <c r="F24" s="19" t="n">
        <f aca="false">D24-E24</f>
        <v>248.948356336986</v>
      </c>
      <c r="G24" s="19" t="n">
        <f aca="false">IF(F24&gt;0,F24*(RM_WAC/12)/(1-(1+RM_WAC/12)^(-C24)),0)</f>
        <v>1.75029447057867</v>
      </c>
      <c r="H24" s="19" t="n">
        <f aca="false">F24*RM_WAC/12</f>
        <v>1.53518153074475</v>
      </c>
      <c r="I24" s="19" t="n">
        <f aca="false">G24-H24+IF(C24&lt;=1,(F24-(G24-H24)-J24),0)</f>
        <v>0.215112939833918</v>
      </c>
      <c r="J24" s="19" t="n">
        <f aca="false">(F24-(G24-H24))*(1-(1-RM_CPR_S)^(1/12))</f>
        <v>3.34594641026879</v>
      </c>
      <c r="K24" s="19" t="n">
        <f aca="false">IF(C24&lt;=1,0,(F24-(G24-H24)-J24))</f>
        <v>245.387296986884</v>
      </c>
      <c r="L24" s="19" t="n">
        <f aca="false">E24*(1-RM_SEV_S)</f>
        <v>0.508993686780314</v>
      </c>
      <c r="M24" s="19" t="n">
        <f aca="false">E24-L24</f>
        <v>0.339329124520209</v>
      </c>
      <c r="N24" s="19" t="n">
        <f aca="false">H24-D24*(RM_SERV+RM_TR)/12</f>
        <v>1.48105891692929</v>
      </c>
      <c r="O24" s="19" t="n">
        <f aca="false">T24*RM_A1_CP/12+U24*RM_A2_CP/12+V24*RM_A3_CP/12+W24*RM_M1_CP/12+X24*RM_B1_CP/12+Y24*RM_B2_CP/12+Z24*RM_B3_CP/12</f>
        <v>1.21363440558155</v>
      </c>
      <c r="P24" s="19" t="n">
        <f aca="false">MAX(0,N24-O24)</f>
        <v>0.267424511347734</v>
      </c>
      <c r="Q24" s="19" t="n">
        <f aca="false">MIN(P24,M24)</f>
        <v>0.267424511347734</v>
      </c>
      <c r="R24" s="19" t="n">
        <f aca="false">P24-Q24</f>
        <v>0</v>
      </c>
      <c r="S24" s="19" t="n">
        <f aca="false">I24+J24+L24+Q24</f>
        <v>4.33747754823075</v>
      </c>
      <c r="T24" s="19" t="n">
        <f aca="false">AW23</f>
        <v>146.189515481761</v>
      </c>
      <c r="U24" s="19" t="n">
        <f aca="false">AX23</f>
        <v>28</v>
      </c>
      <c r="V24" s="19" t="n">
        <f aca="false">AY23</f>
        <v>35</v>
      </c>
      <c r="W24" s="19" t="n">
        <f aca="false">AZ23</f>
        <v>17.5</v>
      </c>
      <c r="X24" s="19" t="n">
        <f aca="false">BA23</f>
        <v>10.5</v>
      </c>
      <c r="Y24" s="19" t="n">
        <f aca="false">BB23</f>
        <v>7</v>
      </c>
      <c r="Z24" s="19" t="n">
        <f aca="false">BC23</f>
        <v>5.6071636665255</v>
      </c>
      <c r="AA24" s="19" t="n">
        <f aca="false">MIN(T24,MAX(0,S24-(0)))</f>
        <v>4.33747754823075</v>
      </c>
      <c r="AB24" s="19" t="n">
        <f aca="false">MIN(U24,MAX(0,S24-(T24)))</f>
        <v>0</v>
      </c>
      <c r="AC24" s="19" t="n">
        <f aca="false">MIN(V24,MAX(0,S24-(T24+U24)))</f>
        <v>0</v>
      </c>
      <c r="AD24" s="19" t="n">
        <f aca="false">MIN(W24,MAX(0,S24-(T24+U24+V24)))</f>
        <v>0</v>
      </c>
      <c r="AE24" s="19" t="n">
        <f aca="false">MIN(X24,MAX(0,S24-(T24+U24+V24+W24)))</f>
        <v>0</v>
      </c>
      <c r="AF24" s="19" t="n">
        <f aca="false">MIN(Y24,MAX(0,S24-(T24+U24+V24+W24+X24)))</f>
        <v>0</v>
      </c>
      <c r="AG24" s="19" t="n">
        <f aca="false">MIN(Z24,MAX(0,S24-(T24+U24+V24+W24+X24+Y24)))</f>
        <v>0</v>
      </c>
      <c r="AH24" s="19" t="n">
        <f aca="false">T24-AA24</f>
        <v>141.852037933531</v>
      </c>
      <c r="AI24" s="19" t="n">
        <f aca="false">U24-AB24</f>
        <v>28</v>
      </c>
      <c r="AJ24" s="19" t="n">
        <f aca="false">V24-AC24</f>
        <v>35</v>
      </c>
      <c r="AK24" s="19" t="n">
        <f aca="false">W24-AD24</f>
        <v>17.5</v>
      </c>
      <c r="AL24" s="19" t="n">
        <f aca="false">X24-AE24</f>
        <v>10.5</v>
      </c>
      <c r="AM24" s="19" t="n">
        <f aca="false">Y24-AF24</f>
        <v>7</v>
      </c>
      <c r="AN24" s="19" t="n">
        <f aca="false">Z24-AG24</f>
        <v>5.6071636665255</v>
      </c>
      <c r="AO24" s="19" t="n">
        <f aca="false">M24-Q24</f>
        <v>0.0719046131724751</v>
      </c>
      <c r="AP24" s="19" t="n">
        <f aca="false">MIN(AH24,MAX(0,AO24-(AI24+AJ24+AK24+AL24+AM24+AN24)))</f>
        <v>0</v>
      </c>
      <c r="AQ24" s="19" t="n">
        <f aca="false">MIN(AI24,MAX(0,AO24-(AJ24+AK24+AL24+AM24+AN24)))</f>
        <v>0</v>
      </c>
      <c r="AR24" s="19" t="n">
        <f aca="false">MIN(AJ24,MAX(0,AO24-(AK24+AL24+AM24+AN24)))</f>
        <v>0</v>
      </c>
      <c r="AS24" s="19" t="n">
        <f aca="false">MIN(AK24,MAX(0,AO24-(AL24+AM24+AN24)))</f>
        <v>0</v>
      </c>
      <c r="AT24" s="19" t="n">
        <f aca="false">MIN(AL24,MAX(0,AO24-(AM24+AN24)))</f>
        <v>0</v>
      </c>
      <c r="AU24" s="19" t="n">
        <f aca="false">MIN(AM24,MAX(0,AO24-(AN24)))</f>
        <v>0</v>
      </c>
      <c r="AV24" s="19" t="n">
        <f aca="false">MIN(AN24,MAX(0,AO24-(0)))</f>
        <v>0.0719046131724751</v>
      </c>
      <c r="AW24" s="19" t="n">
        <f aca="false">AH24-AP24</f>
        <v>141.852037933531</v>
      </c>
      <c r="AX24" s="19" t="n">
        <f aca="false">AI24-AQ24</f>
        <v>28</v>
      </c>
      <c r="AY24" s="19" t="n">
        <f aca="false">AJ24-AR24</f>
        <v>35</v>
      </c>
      <c r="AZ24" s="19" t="n">
        <f aca="false">AK24-AS24</f>
        <v>17.5</v>
      </c>
      <c r="BA24" s="19" t="n">
        <f aca="false">AL24-AT24</f>
        <v>10.5</v>
      </c>
      <c r="BB24" s="19" t="n">
        <f aca="false">AM24-AU24</f>
        <v>7</v>
      </c>
      <c r="BC24" s="19" t="n">
        <f aca="false">AN24-AV24</f>
        <v>5.53525905335302</v>
      </c>
    </row>
    <row r="25" customFormat="false" ht="15" hidden="false" customHeight="false" outlineLevel="0" collapsed="false">
      <c r="B25" s="18" t="n">
        <v>21</v>
      </c>
      <c r="C25" s="18" t="n">
        <f aca="false">RM_TERM-B25+1</f>
        <v>340</v>
      </c>
      <c r="D25" s="19" t="n">
        <f aca="false">K24</f>
        <v>245.387296986884</v>
      </c>
      <c r="E25" s="19" t="n">
        <f aca="false">D25*(1-(1-RM_CDR_S)^(1/12))</f>
        <v>0.833348314906039</v>
      </c>
      <c r="F25" s="19" t="n">
        <f aca="false">D25-E25</f>
        <v>244.553948671978</v>
      </c>
      <c r="G25" s="19" t="n">
        <f aca="false">IF(F25&gt;0,F25*(RM_WAC/12)/(1-(1+RM_WAC/12)^(-C25)),0)</f>
        <v>1.72088546859532</v>
      </c>
      <c r="H25" s="19" t="n">
        <f aca="false">F25*RM_WAC/12</f>
        <v>1.50808268347719</v>
      </c>
      <c r="I25" s="19" t="n">
        <f aca="false">G25-H25+IF(C25&lt;=1,(F25-(G25-H25)-J25),0)</f>
        <v>0.212802785118121</v>
      </c>
      <c r="J25" s="19" t="n">
        <f aca="false">(F25-(G25-H25))*(1-(1-RM_CPR_S)^(1/12))</f>
        <v>3.28686414728937</v>
      </c>
      <c r="K25" s="19" t="n">
        <f aca="false">IF(C25&lt;=1,0,(F25-(G25-H25)-J25))</f>
        <v>241.05428173957</v>
      </c>
      <c r="L25" s="19" t="n">
        <f aca="false">E25*(1-RM_SEV_S)</f>
        <v>0.500008988943623</v>
      </c>
      <c r="M25" s="19" t="n">
        <f aca="false">E25-L25</f>
        <v>0.333339325962416</v>
      </c>
      <c r="N25" s="19" t="n">
        <f aca="false">H25-D25*(RM_SERV+RM_TR)/12</f>
        <v>1.4549154357967</v>
      </c>
      <c r="O25" s="19" t="n">
        <f aca="false">T25*RM_A1_CP/12+U25*RM_A2_CP/12+V25*RM_A3_CP/12+W25*RM_M1_CP/12+X25*RM_B1_CP/12+Y25*RM_B2_CP/12+Z25*RM_B3_CP/12</f>
        <v>1.19339284368981</v>
      </c>
      <c r="P25" s="19" t="n">
        <f aca="false">MAX(0,N25-O25)</f>
        <v>0.261522592106894</v>
      </c>
      <c r="Q25" s="19" t="n">
        <f aca="false">MIN(P25,M25)</f>
        <v>0.261522592106894</v>
      </c>
      <c r="R25" s="19" t="n">
        <f aca="false">P25-Q25</f>
        <v>0</v>
      </c>
      <c r="S25" s="19" t="n">
        <f aca="false">I25+J25+L25+Q25</f>
        <v>4.261198513458</v>
      </c>
      <c r="T25" s="19" t="n">
        <f aca="false">AW24</f>
        <v>141.852037933531</v>
      </c>
      <c r="U25" s="19" t="n">
        <f aca="false">AX24</f>
        <v>28</v>
      </c>
      <c r="V25" s="19" t="n">
        <f aca="false">AY24</f>
        <v>35</v>
      </c>
      <c r="W25" s="19" t="n">
        <f aca="false">AZ24</f>
        <v>17.5</v>
      </c>
      <c r="X25" s="19" t="n">
        <f aca="false">BA24</f>
        <v>10.5</v>
      </c>
      <c r="Y25" s="19" t="n">
        <f aca="false">BB24</f>
        <v>7</v>
      </c>
      <c r="Z25" s="19" t="n">
        <f aca="false">BC24</f>
        <v>5.53525905335302</v>
      </c>
      <c r="AA25" s="19" t="n">
        <f aca="false">MIN(T25,MAX(0,S25-(0)))</f>
        <v>4.261198513458</v>
      </c>
      <c r="AB25" s="19" t="n">
        <f aca="false">MIN(U25,MAX(0,S25-(T25)))</f>
        <v>0</v>
      </c>
      <c r="AC25" s="19" t="n">
        <f aca="false">MIN(V25,MAX(0,S25-(T25+U25)))</f>
        <v>0</v>
      </c>
      <c r="AD25" s="19" t="n">
        <f aca="false">MIN(W25,MAX(0,S25-(T25+U25+V25)))</f>
        <v>0</v>
      </c>
      <c r="AE25" s="19" t="n">
        <f aca="false">MIN(X25,MAX(0,S25-(T25+U25+V25+W25)))</f>
        <v>0</v>
      </c>
      <c r="AF25" s="19" t="n">
        <f aca="false">MIN(Y25,MAX(0,S25-(T25+U25+V25+W25+X25)))</f>
        <v>0</v>
      </c>
      <c r="AG25" s="19" t="n">
        <f aca="false">MIN(Z25,MAX(0,S25-(T25+U25+V25+W25+X25+Y25)))</f>
        <v>0</v>
      </c>
      <c r="AH25" s="19" t="n">
        <f aca="false">T25-AA25</f>
        <v>137.590839420073</v>
      </c>
      <c r="AI25" s="19" t="n">
        <f aca="false">U25-AB25</f>
        <v>28</v>
      </c>
      <c r="AJ25" s="19" t="n">
        <f aca="false">V25-AC25</f>
        <v>35</v>
      </c>
      <c r="AK25" s="19" t="n">
        <f aca="false">W25-AD25</f>
        <v>17.5</v>
      </c>
      <c r="AL25" s="19" t="n">
        <f aca="false">X25-AE25</f>
        <v>10.5</v>
      </c>
      <c r="AM25" s="19" t="n">
        <f aca="false">Y25-AF25</f>
        <v>7</v>
      </c>
      <c r="AN25" s="19" t="n">
        <f aca="false">Z25-AG25</f>
        <v>5.53525905335302</v>
      </c>
      <c r="AO25" s="19" t="n">
        <f aca="false">M25-Q25</f>
        <v>0.0718167338555215</v>
      </c>
      <c r="AP25" s="19" t="n">
        <f aca="false">MIN(AH25,MAX(0,AO25-(AI25+AJ25+AK25+AL25+AM25+AN25)))</f>
        <v>0</v>
      </c>
      <c r="AQ25" s="19" t="n">
        <f aca="false">MIN(AI25,MAX(0,AO25-(AJ25+AK25+AL25+AM25+AN25)))</f>
        <v>0</v>
      </c>
      <c r="AR25" s="19" t="n">
        <f aca="false">MIN(AJ25,MAX(0,AO25-(AK25+AL25+AM25+AN25)))</f>
        <v>0</v>
      </c>
      <c r="AS25" s="19" t="n">
        <f aca="false">MIN(AK25,MAX(0,AO25-(AL25+AM25+AN25)))</f>
        <v>0</v>
      </c>
      <c r="AT25" s="19" t="n">
        <f aca="false">MIN(AL25,MAX(0,AO25-(AM25+AN25)))</f>
        <v>0</v>
      </c>
      <c r="AU25" s="19" t="n">
        <f aca="false">MIN(AM25,MAX(0,AO25-(AN25)))</f>
        <v>0</v>
      </c>
      <c r="AV25" s="19" t="n">
        <f aca="false">MIN(AN25,MAX(0,AO25-(0)))</f>
        <v>0.0718167338555215</v>
      </c>
      <c r="AW25" s="19" t="n">
        <f aca="false">AH25-AP25</f>
        <v>137.590839420073</v>
      </c>
      <c r="AX25" s="19" t="n">
        <f aca="false">AI25-AQ25</f>
        <v>28</v>
      </c>
      <c r="AY25" s="19" t="n">
        <f aca="false">AJ25-AR25</f>
        <v>35</v>
      </c>
      <c r="AZ25" s="19" t="n">
        <f aca="false">AK25-AS25</f>
        <v>17.5</v>
      </c>
      <c r="BA25" s="19" t="n">
        <f aca="false">AL25-AT25</f>
        <v>10.5</v>
      </c>
      <c r="BB25" s="19" t="n">
        <f aca="false">AM25-AU25</f>
        <v>7</v>
      </c>
      <c r="BC25" s="19" t="n">
        <f aca="false">AN25-AV25</f>
        <v>5.4634423194975</v>
      </c>
    </row>
    <row r="26" customFormat="false" ht="15" hidden="false" customHeight="false" outlineLevel="0" collapsed="false">
      <c r="B26" s="18" t="n">
        <v>22</v>
      </c>
      <c r="C26" s="18" t="n">
        <f aca="false">RM_TERM-B26+1</f>
        <v>339</v>
      </c>
      <c r="D26" s="19" t="n">
        <f aca="false">K25</f>
        <v>241.05428173957</v>
      </c>
      <c r="E26" s="19" t="n">
        <f aca="false">D26*(1-(1-RM_CDR_S)^(1/12))</f>
        <v>0.818633164614442</v>
      </c>
      <c r="F26" s="19" t="n">
        <f aca="false">D26-E26</f>
        <v>240.235648574956</v>
      </c>
      <c r="G26" s="19" t="n">
        <f aca="false">IF(F26&gt;0,F26*(RM_WAC/12)/(1-(1+RM_WAC/12)^(-C26)),0)</f>
        <v>1.69197060597662</v>
      </c>
      <c r="H26" s="19" t="n">
        <f aca="false">F26*RM_WAC/12</f>
        <v>1.48145316621223</v>
      </c>
      <c r="I26" s="19" t="n">
        <f aca="false">G26-H26+IF(C26&lt;=1,(F26-(G26-H26)-J26),0)</f>
        <v>0.210517439764397</v>
      </c>
      <c r="J26" s="19" t="n">
        <f aca="false">(F26-(G26-H26))*(1-(1-RM_CPR_S)^(1/12))</f>
        <v>3.22880534554748</v>
      </c>
      <c r="K26" s="19" t="n">
        <f aca="false">IF(C26&lt;=1,0,(F26-(G26-H26)-J26))</f>
        <v>236.796325789644</v>
      </c>
      <c r="L26" s="19" t="n">
        <f aca="false">E26*(1-RM_SEV_S)</f>
        <v>0.491179898768665</v>
      </c>
      <c r="M26" s="19" t="n">
        <f aca="false">E26-L26</f>
        <v>0.327453265845777</v>
      </c>
      <c r="N26" s="19" t="n">
        <f aca="false">H26-D26*(RM_SERV+RM_TR)/12</f>
        <v>1.42922473850199</v>
      </c>
      <c r="O26" s="19" t="n">
        <f aca="false">T26*RM_A1_CP/12+U26*RM_A2_CP/12+V26*RM_A3_CP/12+W26*RM_M1_CP/12+X26*RM_B1_CP/12+Y26*RM_B2_CP/12+Z26*RM_B3_CP/12</f>
        <v>1.17350725062701</v>
      </c>
      <c r="P26" s="19" t="n">
        <f aca="false">MAX(0,N26-O26)</f>
        <v>0.255717487874981</v>
      </c>
      <c r="Q26" s="19" t="n">
        <f aca="false">MIN(P26,M26)</f>
        <v>0.255717487874981</v>
      </c>
      <c r="R26" s="19" t="n">
        <f aca="false">P26-Q26</f>
        <v>0</v>
      </c>
      <c r="S26" s="19" t="n">
        <f aca="false">I26+J26+L26+Q26</f>
        <v>4.18622017195552</v>
      </c>
      <c r="T26" s="19" t="n">
        <f aca="false">AW25</f>
        <v>137.590839420073</v>
      </c>
      <c r="U26" s="19" t="n">
        <f aca="false">AX25</f>
        <v>28</v>
      </c>
      <c r="V26" s="19" t="n">
        <f aca="false">AY25</f>
        <v>35</v>
      </c>
      <c r="W26" s="19" t="n">
        <f aca="false">AZ25</f>
        <v>17.5</v>
      </c>
      <c r="X26" s="19" t="n">
        <f aca="false">BA25</f>
        <v>10.5</v>
      </c>
      <c r="Y26" s="19" t="n">
        <f aca="false">BB25</f>
        <v>7</v>
      </c>
      <c r="Z26" s="19" t="n">
        <f aca="false">BC25</f>
        <v>5.4634423194975</v>
      </c>
      <c r="AA26" s="19" t="n">
        <f aca="false">MIN(T26,MAX(0,S26-(0)))</f>
        <v>4.18622017195552</v>
      </c>
      <c r="AB26" s="19" t="n">
        <f aca="false">MIN(U26,MAX(0,S26-(T26)))</f>
        <v>0</v>
      </c>
      <c r="AC26" s="19" t="n">
        <f aca="false">MIN(V26,MAX(0,S26-(T26+U26)))</f>
        <v>0</v>
      </c>
      <c r="AD26" s="19" t="n">
        <f aca="false">MIN(W26,MAX(0,S26-(T26+U26+V26)))</f>
        <v>0</v>
      </c>
      <c r="AE26" s="19" t="n">
        <f aca="false">MIN(X26,MAX(0,S26-(T26+U26+V26+W26)))</f>
        <v>0</v>
      </c>
      <c r="AF26" s="19" t="n">
        <f aca="false">MIN(Y26,MAX(0,S26-(T26+U26+V26+W26+X26)))</f>
        <v>0</v>
      </c>
      <c r="AG26" s="19" t="n">
        <f aca="false">MIN(Z26,MAX(0,S26-(T26+U26+V26+W26+X26+Y26)))</f>
        <v>0</v>
      </c>
      <c r="AH26" s="19" t="n">
        <f aca="false">T26-AA26</f>
        <v>133.404619248117</v>
      </c>
      <c r="AI26" s="19" t="n">
        <f aca="false">U26-AB26</f>
        <v>28</v>
      </c>
      <c r="AJ26" s="19" t="n">
        <f aca="false">V26-AC26</f>
        <v>35</v>
      </c>
      <c r="AK26" s="19" t="n">
        <f aca="false">W26-AD26</f>
        <v>17.5</v>
      </c>
      <c r="AL26" s="19" t="n">
        <f aca="false">X26-AE26</f>
        <v>10.5</v>
      </c>
      <c r="AM26" s="19" t="n">
        <f aca="false">Y26-AF26</f>
        <v>7</v>
      </c>
      <c r="AN26" s="19" t="n">
        <f aca="false">Z26-AG26</f>
        <v>5.4634423194975</v>
      </c>
      <c r="AO26" s="19" t="n">
        <f aca="false">M26-Q26</f>
        <v>0.071735777970796</v>
      </c>
      <c r="AP26" s="19" t="n">
        <f aca="false">MIN(AH26,MAX(0,AO26-(AI26+AJ26+AK26+AL26+AM26+AN26)))</f>
        <v>0</v>
      </c>
      <c r="AQ26" s="19" t="n">
        <f aca="false">MIN(AI26,MAX(0,AO26-(AJ26+AK26+AL26+AM26+AN26)))</f>
        <v>0</v>
      </c>
      <c r="AR26" s="19" t="n">
        <f aca="false">MIN(AJ26,MAX(0,AO26-(AK26+AL26+AM26+AN26)))</f>
        <v>0</v>
      </c>
      <c r="AS26" s="19" t="n">
        <f aca="false">MIN(AK26,MAX(0,AO26-(AL26+AM26+AN26)))</f>
        <v>0</v>
      </c>
      <c r="AT26" s="19" t="n">
        <f aca="false">MIN(AL26,MAX(0,AO26-(AM26+AN26)))</f>
        <v>0</v>
      </c>
      <c r="AU26" s="19" t="n">
        <f aca="false">MIN(AM26,MAX(0,AO26-(AN26)))</f>
        <v>0</v>
      </c>
      <c r="AV26" s="19" t="n">
        <f aca="false">MIN(AN26,MAX(0,AO26-(0)))</f>
        <v>0.071735777970796</v>
      </c>
      <c r="AW26" s="19" t="n">
        <f aca="false">AH26-AP26</f>
        <v>133.404619248117</v>
      </c>
      <c r="AX26" s="19" t="n">
        <f aca="false">AI26-AQ26</f>
        <v>28</v>
      </c>
      <c r="AY26" s="19" t="n">
        <f aca="false">AJ26-AR26</f>
        <v>35</v>
      </c>
      <c r="AZ26" s="19" t="n">
        <f aca="false">AK26-AS26</f>
        <v>17.5</v>
      </c>
      <c r="BA26" s="19" t="n">
        <f aca="false">AL26-AT26</f>
        <v>10.5</v>
      </c>
      <c r="BB26" s="19" t="n">
        <f aca="false">AM26-AU26</f>
        <v>7</v>
      </c>
      <c r="BC26" s="19" t="n">
        <f aca="false">AN26-AV26</f>
        <v>5.39170654152671</v>
      </c>
    </row>
    <row r="27" customFormat="false" ht="15" hidden="false" customHeight="false" outlineLevel="0" collapsed="false">
      <c r="B27" s="18" t="n">
        <v>23</v>
      </c>
      <c r="C27" s="18" t="n">
        <f aca="false">RM_TERM-B27+1</f>
        <v>338</v>
      </c>
      <c r="D27" s="19" t="n">
        <f aca="false">K26</f>
        <v>236.796325789644</v>
      </c>
      <c r="E27" s="19" t="n">
        <f aca="false">D27*(1-(1-RM_CDR_S)^(1/12))</f>
        <v>0.804172919689844</v>
      </c>
      <c r="F27" s="19" t="n">
        <f aca="false">D27-E27</f>
        <v>235.992152869954</v>
      </c>
      <c r="G27" s="19" t="n">
        <f aca="false">IF(F27&gt;0,F27*(RM_WAC/12)/(1-(1+RM_WAC/12)^(-C27)),0)</f>
        <v>1.6635415800365</v>
      </c>
      <c r="H27" s="19" t="n">
        <f aca="false">F27*RM_WAC/12</f>
        <v>1.45528494269805</v>
      </c>
      <c r="I27" s="19" t="n">
        <f aca="false">G27-H27+IF(C27&lt;=1,(F27-(G27-H27)-J27),0)</f>
        <v>0.20825663733845</v>
      </c>
      <c r="J27" s="19" t="n">
        <f aca="false">(F27-(G27-H27))*(1-(1-RM_CPR_S)^(1/12))</f>
        <v>3.17175247837314</v>
      </c>
      <c r="K27" s="19" t="n">
        <f aca="false">IF(C27&lt;=1,0,(F27-(G27-H27)-J27))</f>
        <v>232.612143754242</v>
      </c>
      <c r="L27" s="19" t="n">
        <f aca="false">E27*(1-RM_SEV_S)</f>
        <v>0.482503751813906</v>
      </c>
      <c r="M27" s="19" t="n">
        <f aca="false">E27-L27</f>
        <v>0.321669167875938</v>
      </c>
      <c r="N27" s="19" t="n">
        <f aca="false">H27-D27*(RM_SERV+RM_TR)/12</f>
        <v>1.40397907211029</v>
      </c>
      <c r="O27" s="19" t="n">
        <f aca="false">T27*RM_A1_CP/12+U27*RM_A2_CP/12+V27*RM_A3_CP/12+W27*RM_M1_CP/12+X27*RM_B1_CP/12+Y27*RM_B2_CP/12+Z27*RM_B3_CP/12</f>
        <v>1.15397155649121</v>
      </c>
      <c r="P27" s="19" t="n">
        <f aca="false">MAX(0,N27-O27)</f>
        <v>0.25000751561908</v>
      </c>
      <c r="Q27" s="19" t="n">
        <f aca="false">MIN(P27,M27)</f>
        <v>0.25000751561908</v>
      </c>
      <c r="R27" s="19" t="n">
        <f aca="false">P27-Q27</f>
        <v>0</v>
      </c>
      <c r="S27" s="19" t="n">
        <f aca="false">I27+J27+L27+Q27</f>
        <v>4.11252038314458</v>
      </c>
      <c r="T27" s="19" t="n">
        <f aca="false">AW26</f>
        <v>133.404619248117</v>
      </c>
      <c r="U27" s="19" t="n">
        <f aca="false">AX26</f>
        <v>28</v>
      </c>
      <c r="V27" s="19" t="n">
        <f aca="false">AY26</f>
        <v>35</v>
      </c>
      <c r="W27" s="19" t="n">
        <f aca="false">AZ26</f>
        <v>17.5</v>
      </c>
      <c r="X27" s="19" t="n">
        <f aca="false">BA26</f>
        <v>10.5</v>
      </c>
      <c r="Y27" s="19" t="n">
        <f aca="false">BB26</f>
        <v>7</v>
      </c>
      <c r="Z27" s="19" t="n">
        <f aca="false">BC26</f>
        <v>5.39170654152671</v>
      </c>
      <c r="AA27" s="19" t="n">
        <f aca="false">MIN(T27,MAX(0,S27-(0)))</f>
        <v>4.11252038314458</v>
      </c>
      <c r="AB27" s="19" t="n">
        <f aca="false">MIN(U27,MAX(0,S27-(T27)))</f>
        <v>0</v>
      </c>
      <c r="AC27" s="19" t="n">
        <f aca="false">MIN(V27,MAX(0,S27-(T27+U27)))</f>
        <v>0</v>
      </c>
      <c r="AD27" s="19" t="n">
        <f aca="false">MIN(W27,MAX(0,S27-(T27+U27+V27)))</f>
        <v>0</v>
      </c>
      <c r="AE27" s="19" t="n">
        <f aca="false">MIN(X27,MAX(0,S27-(T27+U27+V27+W27)))</f>
        <v>0</v>
      </c>
      <c r="AF27" s="19" t="n">
        <f aca="false">MIN(Y27,MAX(0,S27-(T27+U27+V27+W27+X27)))</f>
        <v>0</v>
      </c>
      <c r="AG27" s="19" t="n">
        <f aca="false">MIN(Z27,MAX(0,S27-(T27+U27+V27+W27+X27+Y27)))</f>
        <v>0</v>
      </c>
      <c r="AH27" s="19" t="n">
        <f aca="false">T27-AA27</f>
        <v>129.292098864972</v>
      </c>
      <c r="AI27" s="19" t="n">
        <f aca="false">U27-AB27</f>
        <v>28</v>
      </c>
      <c r="AJ27" s="19" t="n">
        <f aca="false">V27-AC27</f>
        <v>35</v>
      </c>
      <c r="AK27" s="19" t="n">
        <f aca="false">W27-AD27</f>
        <v>17.5</v>
      </c>
      <c r="AL27" s="19" t="n">
        <f aca="false">X27-AE27</f>
        <v>10.5</v>
      </c>
      <c r="AM27" s="19" t="n">
        <f aca="false">Y27-AF27</f>
        <v>7</v>
      </c>
      <c r="AN27" s="19" t="n">
        <f aca="false">Z27-AG27</f>
        <v>5.39170654152671</v>
      </c>
      <c r="AO27" s="19" t="n">
        <f aca="false">M27-Q27</f>
        <v>0.0716616522568574</v>
      </c>
      <c r="AP27" s="19" t="n">
        <f aca="false">MIN(AH27,MAX(0,AO27-(AI27+AJ27+AK27+AL27+AM27+AN27)))</f>
        <v>0</v>
      </c>
      <c r="AQ27" s="19" t="n">
        <f aca="false">MIN(AI27,MAX(0,AO27-(AJ27+AK27+AL27+AM27+AN27)))</f>
        <v>0</v>
      </c>
      <c r="AR27" s="19" t="n">
        <f aca="false">MIN(AJ27,MAX(0,AO27-(AK27+AL27+AM27+AN27)))</f>
        <v>0</v>
      </c>
      <c r="AS27" s="19" t="n">
        <f aca="false">MIN(AK27,MAX(0,AO27-(AL27+AM27+AN27)))</f>
        <v>0</v>
      </c>
      <c r="AT27" s="19" t="n">
        <f aca="false">MIN(AL27,MAX(0,AO27-(AM27+AN27)))</f>
        <v>0</v>
      </c>
      <c r="AU27" s="19" t="n">
        <f aca="false">MIN(AM27,MAX(0,AO27-(AN27)))</f>
        <v>0</v>
      </c>
      <c r="AV27" s="19" t="n">
        <f aca="false">MIN(AN27,MAX(0,AO27-(0)))</f>
        <v>0.0716616522568574</v>
      </c>
      <c r="AW27" s="19" t="n">
        <f aca="false">AH27-AP27</f>
        <v>129.292098864972</v>
      </c>
      <c r="AX27" s="19" t="n">
        <f aca="false">AI27-AQ27</f>
        <v>28</v>
      </c>
      <c r="AY27" s="19" t="n">
        <f aca="false">AJ27-AR27</f>
        <v>35</v>
      </c>
      <c r="AZ27" s="19" t="n">
        <f aca="false">AK27-AS27</f>
        <v>17.5</v>
      </c>
      <c r="BA27" s="19" t="n">
        <f aca="false">AL27-AT27</f>
        <v>10.5</v>
      </c>
      <c r="BB27" s="19" t="n">
        <f aca="false">AM27-AU27</f>
        <v>7</v>
      </c>
      <c r="BC27" s="19" t="n">
        <f aca="false">AN27-AV27</f>
        <v>5.32004488926985</v>
      </c>
    </row>
    <row r="28" customFormat="false" ht="15" hidden="false" customHeight="false" outlineLevel="0" collapsed="false">
      <c r="B28" s="18" t="n">
        <v>24</v>
      </c>
      <c r="C28" s="18" t="n">
        <f aca="false">RM_TERM-B28+1</f>
        <v>337</v>
      </c>
      <c r="D28" s="19" t="n">
        <f aca="false">K27</f>
        <v>232.612143754242</v>
      </c>
      <c r="E28" s="19" t="n">
        <f aca="false">D28*(1-(1-RM_CDR_S)^(1/12))</f>
        <v>0.789963214903666</v>
      </c>
      <c r="F28" s="19" t="n">
        <f aca="false">D28-E28</f>
        <v>231.822180539339</v>
      </c>
      <c r="G28" s="19" t="n">
        <f aca="false">IF(F28&gt;0,F28*(RM_WAC/12)/(1-(1+RM_WAC/12)^(-C28)),0)</f>
        <v>1.63559022759321</v>
      </c>
      <c r="H28" s="19" t="n">
        <f aca="false">F28*RM_WAC/12</f>
        <v>1.42957011332592</v>
      </c>
      <c r="I28" s="19" t="n">
        <f aca="false">G28-H28+IF(C28&lt;=1,(F28-(G28-H28)-J28),0)</f>
        <v>0.206020114267291</v>
      </c>
      <c r="J28" s="19" t="n">
        <f aca="false">(F28-(G28-H28))*(1-(1-RM_CPR_S)^(1/12))</f>
        <v>3.11568831713059</v>
      </c>
      <c r="K28" s="19" t="n">
        <f aca="false">IF(C28&lt;=1,0,(F28-(G28-H28)-J28))</f>
        <v>228.500472107941</v>
      </c>
      <c r="L28" s="19" t="n">
        <f aca="false">E28*(1-RM_SEV_S)</f>
        <v>0.473977928942199</v>
      </c>
      <c r="M28" s="19" t="n">
        <f aca="false">E28-L28</f>
        <v>0.315985285961466</v>
      </c>
      <c r="N28" s="19" t="n">
        <f aca="false">H28-D28*(RM_SERV+RM_TR)/12</f>
        <v>1.3791708155125</v>
      </c>
      <c r="O28" s="19" t="n">
        <f aca="false">T28*RM_A1_CP/12+U28*RM_A2_CP/12+V28*RM_A3_CP/12+W28*RM_M1_CP/12+X28*RM_B1_CP/12+Y28*RM_B2_CP/12+Z28*RM_B3_CP/12</f>
        <v>1.1347797947032</v>
      </c>
      <c r="P28" s="19" t="n">
        <f aca="false">MAX(0,N28-O28)</f>
        <v>0.244391020809297</v>
      </c>
      <c r="Q28" s="19" t="n">
        <f aca="false">MIN(P28,M28)</f>
        <v>0.244391020809297</v>
      </c>
      <c r="R28" s="19" t="n">
        <f aca="false">P28-Q28</f>
        <v>0</v>
      </c>
      <c r="S28" s="19" t="n">
        <f aca="false">I28+J28+L28+Q28</f>
        <v>4.04007738114938</v>
      </c>
      <c r="T28" s="19" t="n">
        <f aca="false">AW27</f>
        <v>129.292098864972</v>
      </c>
      <c r="U28" s="19" t="n">
        <f aca="false">AX27</f>
        <v>28</v>
      </c>
      <c r="V28" s="19" t="n">
        <f aca="false">AY27</f>
        <v>35</v>
      </c>
      <c r="W28" s="19" t="n">
        <f aca="false">AZ27</f>
        <v>17.5</v>
      </c>
      <c r="X28" s="19" t="n">
        <f aca="false">BA27</f>
        <v>10.5</v>
      </c>
      <c r="Y28" s="19" t="n">
        <f aca="false">BB27</f>
        <v>7</v>
      </c>
      <c r="Z28" s="19" t="n">
        <f aca="false">BC27</f>
        <v>5.32004488926985</v>
      </c>
      <c r="AA28" s="19" t="n">
        <f aca="false">MIN(T28,MAX(0,S28-(0)))</f>
        <v>4.04007738114938</v>
      </c>
      <c r="AB28" s="19" t="n">
        <f aca="false">MIN(U28,MAX(0,S28-(T28)))</f>
        <v>0</v>
      </c>
      <c r="AC28" s="19" t="n">
        <f aca="false">MIN(V28,MAX(0,S28-(T28+U28)))</f>
        <v>0</v>
      </c>
      <c r="AD28" s="19" t="n">
        <f aca="false">MIN(W28,MAX(0,S28-(T28+U28+V28)))</f>
        <v>0</v>
      </c>
      <c r="AE28" s="19" t="n">
        <f aca="false">MIN(X28,MAX(0,S28-(T28+U28+V28+W28)))</f>
        <v>0</v>
      </c>
      <c r="AF28" s="19" t="n">
        <f aca="false">MIN(Y28,MAX(0,S28-(T28+U28+V28+W28+X28)))</f>
        <v>0</v>
      </c>
      <c r="AG28" s="19" t="n">
        <f aca="false">MIN(Z28,MAX(0,S28-(T28+U28+V28+W28+X28+Y28)))</f>
        <v>0</v>
      </c>
      <c r="AH28" s="19" t="n">
        <f aca="false">T28-AA28</f>
        <v>125.252021483823</v>
      </c>
      <c r="AI28" s="19" t="n">
        <f aca="false">U28-AB28</f>
        <v>28</v>
      </c>
      <c r="AJ28" s="19" t="n">
        <f aca="false">V28-AC28</f>
        <v>35</v>
      </c>
      <c r="AK28" s="19" t="n">
        <f aca="false">W28-AD28</f>
        <v>17.5</v>
      </c>
      <c r="AL28" s="19" t="n">
        <f aca="false">X28-AE28</f>
        <v>10.5</v>
      </c>
      <c r="AM28" s="19" t="n">
        <f aca="false">Y28-AF28</f>
        <v>7</v>
      </c>
      <c r="AN28" s="19" t="n">
        <f aca="false">Z28-AG28</f>
        <v>5.32004488926985</v>
      </c>
      <c r="AO28" s="19" t="n">
        <f aca="false">M28-Q28</f>
        <v>0.0715942651521688</v>
      </c>
      <c r="AP28" s="19" t="n">
        <f aca="false">MIN(AH28,MAX(0,AO28-(AI28+AJ28+AK28+AL28+AM28+AN28)))</f>
        <v>0</v>
      </c>
      <c r="AQ28" s="19" t="n">
        <f aca="false">MIN(AI28,MAX(0,AO28-(AJ28+AK28+AL28+AM28+AN28)))</f>
        <v>0</v>
      </c>
      <c r="AR28" s="19" t="n">
        <f aca="false">MIN(AJ28,MAX(0,AO28-(AK28+AL28+AM28+AN28)))</f>
        <v>0</v>
      </c>
      <c r="AS28" s="19" t="n">
        <f aca="false">MIN(AK28,MAX(0,AO28-(AL28+AM28+AN28)))</f>
        <v>0</v>
      </c>
      <c r="AT28" s="19" t="n">
        <f aca="false">MIN(AL28,MAX(0,AO28-(AM28+AN28)))</f>
        <v>0</v>
      </c>
      <c r="AU28" s="19" t="n">
        <f aca="false">MIN(AM28,MAX(0,AO28-(AN28)))</f>
        <v>0</v>
      </c>
      <c r="AV28" s="19" t="n">
        <f aca="false">MIN(AN28,MAX(0,AO28-(0)))</f>
        <v>0.0715942651521688</v>
      </c>
      <c r="AW28" s="19" t="n">
        <f aca="false">AH28-AP28</f>
        <v>125.252021483823</v>
      </c>
      <c r="AX28" s="19" t="n">
        <f aca="false">AI28-AQ28</f>
        <v>28</v>
      </c>
      <c r="AY28" s="19" t="n">
        <f aca="false">AJ28-AR28</f>
        <v>35</v>
      </c>
      <c r="AZ28" s="19" t="n">
        <f aca="false">AK28-AS28</f>
        <v>17.5</v>
      </c>
      <c r="BA28" s="19" t="n">
        <f aca="false">AL28-AT28</f>
        <v>10.5</v>
      </c>
      <c r="BB28" s="19" t="n">
        <f aca="false">AM28-AU28</f>
        <v>7</v>
      </c>
      <c r="BC28" s="19" t="n">
        <f aca="false">AN28-AV28</f>
        <v>5.24845062411768</v>
      </c>
    </row>
    <row r="29" customFormat="false" ht="15" hidden="false" customHeight="false" outlineLevel="0" collapsed="false">
      <c r="B29" s="18" t="n">
        <v>25</v>
      </c>
      <c r="C29" s="18" t="n">
        <f aca="false">RM_TERM-B29+1</f>
        <v>336</v>
      </c>
      <c r="D29" s="19" t="n">
        <f aca="false">K28</f>
        <v>228.500472107941</v>
      </c>
      <c r="E29" s="19" t="n">
        <f aca="false">D29*(1-(1-RM_CDR_S)^(1/12))</f>
        <v>0.775999759256345</v>
      </c>
      <c r="F29" s="19" t="n">
        <f aca="false">D29-E29</f>
        <v>227.724472348684</v>
      </c>
      <c r="G29" s="19" t="n">
        <f aca="false">IF(F29&gt;0,F29*(RM_WAC/12)/(1-(1+RM_WAC/12)^(-C29)),0)</f>
        <v>1.6081085226254</v>
      </c>
      <c r="H29" s="19" t="n">
        <f aca="false">F29*RM_WAC/12</f>
        <v>1.40430091281689</v>
      </c>
      <c r="I29" s="19" t="n">
        <f aca="false">G29-H29+IF(C29&lt;=1,(F29-(G29-H29)-J29),0)</f>
        <v>0.203807609808512</v>
      </c>
      <c r="J29" s="19" t="n">
        <f aca="false">(F29-(G29-H29))*(1-(1-RM_CPR_S)^(1/12))</f>
        <v>3.06059592617255</v>
      </c>
      <c r="K29" s="19" t="n">
        <f aca="false">IF(C29&lt;=1,0,(F29-(G29-H29)-J29))</f>
        <v>224.460068812703</v>
      </c>
      <c r="L29" s="19" t="n">
        <f aca="false">E29*(1-RM_SEV_S)</f>
        <v>0.465599855553807</v>
      </c>
      <c r="M29" s="19" t="n">
        <f aca="false">E29-L29</f>
        <v>0.310399903702538</v>
      </c>
      <c r="N29" s="19" t="n">
        <f aca="false">H29-D29*(RM_SERV+RM_TR)/12</f>
        <v>1.3547924771935</v>
      </c>
      <c r="O29" s="19" t="n">
        <f aca="false">T29*RM_A1_CP/12+U29*RM_A2_CP/12+V29*RM_A3_CP/12+W29*RM_M1_CP/12+X29*RM_B1_CP/12+Y29*RM_B2_CP/12+Z29*RM_B3_CP/12</f>
        <v>1.11592610025784</v>
      </c>
      <c r="P29" s="19" t="n">
        <f aca="false">MAX(0,N29-O29)</f>
        <v>0.238866376935659</v>
      </c>
      <c r="Q29" s="19" t="n">
        <f aca="false">MIN(P29,M29)</f>
        <v>0.238866376935659</v>
      </c>
      <c r="R29" s="19" t="n">
        <f aca="false">P29-Q29</f>
        <v>0</v>
      </c>
      <c r="S29" s="19" t="n">
        <f aca="false">I29+J29+L29+Q29</f>
        <v>3.96886976847053</v>
      </c>
      <c r="T29" s="19" t="n">
        <f aca="false">AW28</f>
        <v>125.252021483823</v>
      </c>
      <c r="U29" s="19" t="n">
        <f aca="false">AX28</f>
        <v>28</v>
      </c>
      <c r="V29" s="19" t="n">
        <f aca="false">AY28</f>
        <v>35</v>
      </c>
      <c r="W29" s="19" t="n">
        <f aca="false">AZ28</f>
        <v>17.5</v>
      </c>
      <c r="X29" s="19" t="n">
        <f aca="false">BA28</f>
        <v>10.5</v>
      </c>
      <c r="Y29" s="19" t="n">
        <f aca="false">BB28</f>
        <v>7</v>
      </c>
      <c r="Z29" s="19" t="n">
        <f aca="false">BC28</f>
        <v>5.24845062411768</v>
      </c>
      <c r="AA29" s="19" t="n">
        <f aca="false">MIN(T29,MAX(0,S29-(0)))</f>
        <v>3.96886976847053</v>
      </c>
      <c r="AB29" s="19" t="n">
        <f aca="false">MIN(U29,MAX(0,S29-(T29)))</f>
        <v>0</v>
      </c>
      <c r="AC29" s="19" t="n">
        <f aca="false">MIN(V29,MAX(0,S29-(T29+U29)))</f>
        <v>0</v>
      </c>
      <c r="AD29" s="19" t="n">
        <f aca="false">MIN(W29,MAX(0,S29-(T29+U29+V29)))</f>
        <v>0</v>
      </c>
      <c r="AE29" s="19" t="n">
        <f aca="false">MIN(X29,MAX(0,S29-(T29+U29+V29+W29)))</f>
        <v>0</v>
      </c>
      <c r="AF29" s="19" t="n">
        <f aca="false">MIN(Y29,MAX(0,S29-(T29+U29+V29+W29+X29)))</f>
        <v>0</v>
      </c>
      <c r="AG29" s="19" t="n">
        <f aca="false">MIN(Z29,MAX(0,S29-(T29+U29+V29+W29+X29+Y29)))</f>
        <v>0</v>
      </c>
      <c r="AH29" s="19" t="n">
        <f aca="false">T29-AA29</f>
        <v>121.283151715353</v>
      </c>
      <c r="AI29" s="19" t="n">
        <f aca="false">U29-AB29</f>
        <v>28</v>
      </c>
      <c r="AJ29" s="19" t="n">
        <f aca="false">V29-AC29</f>
        <v>35</v>
      </c>
      <c r="AK29" s="19" t="n">
        <f aca="false">W29-AD29</f>
        <v>17.5</v>
      </c>
      <c r="AL29" s="19" t="n">
        <f aca="false">X29-AE29</f>
        <v>10.5</v>
      </c>
      <c r="AM29" s="19" t="n">
        <f aca="false">Y29-AF29</f>
        <v>7</v>
      </c>
      <c r="AN29" s="19" t="n">
        <f aca="false">Z29-AG29</f>
        <v>5.24845062411768</v>
      </c>
      <c r="AO29" s="19" t="n">
        <f aca="false">M29-Q29</f>
        <v>0.071533526766879</v>
      </c>
      <c r="AP29" s="19" t="n">
        <f aca="false">MIN(AH29,MAX(0,AO29-(AI29+AJ29+AK29+AL29+AM29+AN29)))</f>
        <v>0</v>
      </c>
      <c r="AQ29" s="19" t="n">
        <f aca="false">MIN(AI29,MAX(0,AO29-(AJ29+AK29+AL29+AM29+AN29)))</f>
        <v>0</v>
      </c>
      <c r="AR29" s="19" t="n">
        <f aca="false">MIN(AJ29,MAX(0,AO29-(AK29+AL29+AM29+AN29)))</f>
        <v>0</v>
      </c>
      <c r="AS29" s="19" t="n">
        <f aca="false">MIN(AK29,MAX(0,AO29-(AL29+AM29+AN29)))</f>
        <v>0</v>
      </c>
      <c r="AT29" s="19" t="n">
        <f aca="false">MIN(AL29,MAX(0,AO29-(AM29+AN29)))</f>
        <v>0</v>
      </c>
      <c r="AU29" s="19" t="n">
        <f aca="false">MIN(AM29,MAX(0,AO29-(AN29)))</f>
        <v>0</v>
      </c>
      <c r="AV29" s="19" t="n">
        <f aca="false">MIN(AN29,MAX(0,AO29-(0)))</f>
        <v>0.071533526766879</v>
      </c>
      <c r="AW29" s="19" t="n">
        <f aca="false">AH29-AP29</f>
        <v>121.283151715353</v>
      </c>
      <c r="AX29" s="19" t="n">
        <f aca="false">AI29-AQ29</f>
        <v>28</v>
      </c>
      <c r="AY29" s="19" t="n">
        <f aca="false">AJ29-AR29</f>
        <v>35</v>
      </c>
      <c r="AZ29" s="19" t="n">
        <f aca="false">AK29-AS29</f>
        <v>17.5</v>
      </c>
      <c r="BA29" s="19" t="n">
        <f aca="false">AL29-AT29</f>
        <v>10.5</v>
      </c>
      <c r="BB29" s="19" t="n">
        <f aca="false">AM29-AU29</f>
        <v>7</v>
      </c>
      <c r="BC29" s="19" t="n">
        <f aca="false">AN29-AV29</f>
        <v>5.1769170973508</v>
      </c>
    </row>
    <row r="30" customFormat="false" ht="15" hidden="false" customHeight="false" outlineLevel="0" collapsed="false">
      <c r="B30" s="18" t="n">
        <v>26</v>
      </c>
      <c r="C30" s="18" t="n">
        <f aca="false">RM_TERM-B30+1</f>
        <v>335</v>
      </c>
      <c r="D30" s="19" t="n">
        <f aca="false">K29</f>
        <v>224.460068812703</v>
      </c>
      <c r="E30" s="19" t="n">
        <f aca="false">D30*(1-(1-RM_CDR_S)^(1/12))</f>
        <v>0.762278334720637</v>
      </c>
      <c r="F30" s="19" t="n">
        <f aca="false">D30-E30</f>
        <v>223.697790477983</v>
      </c>
      <c r="G30" s="19" t="n">
        <f aca="false">IF(F30&gt;0,F30*(RM_WAC/12)/(1-(1+RM_WAC/12)^(-C30)),0)</f>
        <v>1.58108857396745</v>
      </c>
      <c r="H30" s="19" t="n">
        <f aca="false">F30*RM_WAC/12</f>
        <v>1.37946970794756</v>
      </c>
      <c r="I30" s="19" t="n">
        <f aca="false">G30-H30+IF(C30&lt;=1,(F30-(G30-H30)-J30),0)</f>
        <v>0.201618866019887</v>
      </c>
      <c r="J30" s="19" t="n">
        <f aca="false">(F30-(G30-H30))*(1-(1-RM_CPR_S)^(1/12))</f>
        <v>3.00645865787969</v>
      </c>
      <c r="K30" s="19" t="n">
        <f aca="false">IF(C30&lt;=1,0,(F30-(G30-H30)-J30))</f>
        <v>220.489712954083</v>
      </c>
      <c r="L30" s="19" t="n">
        <f aca="false">E30*(1-RM_SEV_S)</f>
        <v>0.457367000832382</v>
      </c>
      <c r="M30" s="19" t="n">
        <f aca="false">E30-L30</f>
        <v>0.304911333888255</v>
      </c>
      <c r="N30" s="19" t="n">
        <f aca="false">H30-D30*(RM_SERV+RM_TR)/12</f>
        <v>1.33083669303814</v>
      </c>
      <c r="O30" s="19" t="n">
        <f aca="false">T30*RM_A1_CP/12+U30*RM_A2_CP/12+V30*RM_A3_CP/12+W30*RM_M1_CP/12+X30*RM_B1_CP/12+Y30*RM_B2_CP/12+Z30*RM_B3_CP/12</f>
        <v>1.09740470800498</v>
      </c>
      <c r="P30" s="19" t="n">
        <f aca="false">MAX(0,N30-O30)</f>
        <v>0.233431985033163</v>
      </c>
      <c r="Q30" s="19" t="n">
        <f aca="false">MIN(P30,M30)</f>
        <v>0.233431985033163</v>
      </c>
      <c r="R30" s="19" t="n">
        <f aca="false">P30-Q30</f>
        <v>0</v>
      </c>
      <c r="S30" s="19" t="n">
        <f aca="false">I30+J30+L30+Q30</f>
        <v>3.89887650976512</v>
      </c>
      <c r="T30" s="19" t="n">
        <f aca="false">AW29</f>
        <v>121.283151715353</v>
      </c>
      <c r="U30" s="19" t="n">
        <f aca="false">AX29</f>
        <v>28</v>
      </c>
      <c r="V30" s="19" t="n">
        <f aca="false">AY29</f>
        <v>35</v>
      </c>
      <c r="W30" s="19" t="n">
        <f aca="false">AZ29</f>
        <v>17.5</v>
      </c>
      <c r="X30" s="19" t="n">
        <f aca="false">BA29</f>
        <v>10.5</v>
      </c>
      <c r="Y30" s="19" t="n">
        <f aca="false">BB29</f>
        <v>7</v>
      </c>
      <c r="Z30" s="19" t="n">
        <f aca="false">BC29</f>
        <v>5.1769170973508</v>
      </c>
      <c r="AA30" s="19" t="n">
        <f aca="false">MIN(T30,MAX(0,S30-(0)))</f>
        <v>3.89887650976512</v>
      </c>
      <c r="AB30" s="19" t="n">
        <f aca="false">MIN(U30,MAX(0,S30-(T30)))</f>
        <v>0</v>
      </c>
      <c r="AC30" s="19" t="n">
        <f aca="false">MIN(V30,MAX(0,S30-(T30+U30)))</f>
        <v>0</v>
      </c>
      <c r="AD30" s="19" t="n">
        <f aca="false">MIN(W30,MAX(0,S30-(T30+U30+V30)))</f>
        <v>0</v>
      </c>
      <c r="AE30" s="19" t="n">
        <f aca="false">MIN(X30,MAX(0,S30-(T30+U30+V30+W30)))</f>
        <v>0</v>
      </c>
      <c r="AF30" s="19" t="n">
        <f aca="false">MIN(Y30,MAX(0,S30-(T30+U30+V30+W30+X30)))</f>
        <v>0</v>
      </c>
      <c r="AG30" s="19" t="n">
        <f aca="false">MIN(Z30,MAX(0,S30-(T30+U30+V30+W30+X30+Y30)))</f>
        <v>0</v>
      </c>
      <c r="AH30" s="19" t="n">
        <f aca="false">T30-AA30</f>
        <v>117.384275205587</v>
      </c>
      <c r="AI30" s="19" t="n">
        <f aca="false">U30-AB30</f>
        <v>28</v>
      </c>
      <c r="AJ30" s="19" t="n">
        <f aca="false">V30-AC30</f>
        <v>35</v>
      </c>
      <c r="AK30" s="19" t="n">
        <f aca="false">W30-AD30</f>
        <v>17.5</v>
      </c>
      <c r="AL30" s="19" t="n">
        <f aca="false">X30-AE30</f>
        <v>10.5</v>
      </c>
      <c r="AM30" s="19" t="n">
        <f aca="false">Y30-AF30</f>
        <v>7</v>
      </c>
      <c r="AN30" s="19" t="n">
        <f aca="false">Z30-AG30</f>
        <v>5.1769170973508</v>
      </c>
      <c r="AO30" s="19" t="n">
        <f aca="false">M30-Q30</f>
        <v>0.0714793488550917</v>
      </c>
      <c r="AP30" s="19" t="n">
        <f aca="false">MIN(AH30,MAX(0,AO30-(AI30+AJ30+AK30+AL30+AM30+AN30)))</f>
        <v>0</v>
      </c>
      <c r="AQ30" s="19" t="n">
        <f aca="false">MIN(AI30,MAX(0,AO30-(AJ30+AK30+AL30+AM30+AN30)))</f>
        <v>0</v>
      </c>
      <c r="AR30" s="19" t="n">
        <f aca="false">MIN(AJ30,MAX(0,AO30-(AK30+AL30+AM30+AN30)))</f>
        <v>0</v>
      </c>
      <c r="AS30" s="19" t="n">
        <f aca="false">MIN(AK30,MAX(0,AO30-(AL30+AM30+AN30)))</f>
        <v>0</v>
      </c>
      <c r="AT30" s="19" t="n">
        <f aca="false">MIN(AL30,MAX(0,AO30-(AM30+AN30)))</f>
        <v>0</v>
      </c>
      <c r="AU30" s="19" t="n">
        <f aca="false">MIN(AM30,MAX(0,AO30-(AN30)))</f>
        <v>0</v>
      </c>
      <c r="AV30" s="19" t="n">
        <f aca="false">MIN(AN30,MAX(0,AO30-(0)))</f>
        <v>0.0714793488550917</v>
      </c>
      <c r="AW30" s="19" t="n">
        <f aca="false">AH30-AP30</f>
        <v>117.384275205587</v>
      </c>
      <c r="AX30" s="19" t="n">
        <f aca="false">AI30-AQ30</f>
        <v>28</v>
      </c>
      <c r="AY30" s="19" t="n">
        <f aca="false">AJ30-AR30</f>
        <v>35</v>
      </c>
      <c r="AZ30" s="19" t="n">
        <f aca="false">AK30-AS30</f>
        <v>17.5</v>
      </c>
      <c r="BA30" s="19" t="n">
        <f aca="false">AL30-AT30</f>
        <v>10.5</v>
      </c>
      <c r="BB30" s="19" t="n">
        <f aca="false">AM30-AU30</f>
        <v>7</v>
      </c>
      <c r="BC30" s="19" t="n">
        <f aca="false">AN30-AV30</f>
        <v>5.10543774849571</v>
      </c>
    </row>
    <row r="31" customFormat="false" ht="15" hidden="false" customHeight="false" outlineLevel="0" collapsed="false">
      <c r="B31" s="18" t="n">
        <v>27</v>
      </c>
      <c r="C31" s="18" t="n">
        <f aca="false">RM_TERM-B31+1</f>
        <v>334</v>
      </c>
      <c r="D31" s="19" t="n">
        <f aca="false">K30</f>
        <v>220.489712954083</v>
      </c>
      <c r="E31" s="19" t="n">
        <f aca="false">D31*(1-(1-RM_CDR_S)^(1/12))</f>
        <v>0.748794795006128</v>
      </c>
      <c r="F31" s="19" t="n">
        <f aca="false">D31-E31</f>
        <v>219.740918159077</v>
      </c>
      <c r="G31" s="19" t="n">
        <f aca="false">IF(F31&gt;0,F31*(RM_WAC/12)/(1-(1+RM_WAC/12)^(-C31)),0)</f>
        <v>1.55452262304361</v>
      </c>
      <c r="H31" s="19" t="n">
        <f aca="false">F31*RM_WAC/12</f>
        <v>1.35506899531431</v>
      </c>
      <c r="I31" s="19" t="n">
        <f aca="false">G31-H31+IF(C31&lt;=1,(F31-(G31-H31)-J31),0)</f>
        <v>0.199453627729299</v>
      </c>
      <c r="J31" s="19" t="n">
        <f aca="false">(F31-(G31-H31))*(1-(1-RM_CPR_S)^(1/12))</f>
        <v>2.95326014778379</v>
      </c>
      <c r="K31" s="19" t="n">
        <f aca="false">IF(C31&lt;=1,0,(F31-(G31-H31)-J31))</f>
        <v>216.588204383564</v>
      </c>
      <c r="L31" s="19" t="n">
        <f aca="false">E31*(1-RM_SEV_S)</f>
        <v>0.449276877003677</v>
      </c>
      <c r="M31" s="19" t="n">
        <f aca="false">E31-L31</f>
        <v>0.299517918002451</v>
      </c>
      <c r="N31" s="19" t="n">
        <f aca="false">H31-D31*(RM_SERV+RM_TR)/12</f>
        <v>1.30729622417426</v>
      </c>
      <c r="O31" s="19" t="n">
        <f aca="false">T31*RM_A1_CP/12+U31*RM_A2_CP/12+V31*RM_A3_CP/12+W31*RM_M1_CP/12+X31*RM_B1_CP/12+Y31*RM_B2_CP/12+Z31*RM_B3_CP/12</f>
        <v>1.07920995095941</v>
      </c>
      <c r="P31" s="19" t="n">
        <f aca="false">MAX(0,N31-O31)</f>
        <v>0.228086273214849</v>
      </c>
      <c r="Q31" s="19" t="n">
        <f aca="false">MIN(P31,M31)</f>
        <v>0.228086273214849</v>
      </c>
      <c r="R31" s="19" t="n">
        <f aca="false">P31-Q31</f>
        <v>0</v>
      </c>
      <c r="S31" s="19" t="n">
        <f aca="false">I31+J31+L31+Q31</f>
        <v>3.83007692573161</v>
      </c>
      <c r="T31" s="19" t="n">
        <f aca="false">AW30</f>
        <v>117.384275205587</v>
      </c>
      <c r="U31" s="19" t="n">
        <f aca="false">AX30</f>
        <v>28</v>
      </c>
      <c r="V31" s="19" t="n">
        <f aca="false">AY30</f>
        <v>35</v>
      </c>
      <c r="W31" s="19" t="n">
        <f aca="false">AZ30</f>
        <v>17.5</v>
      </c>
      <c r="X31" s="19" t="n">
        <f aca="false">BA30</f>
        <v>10.5</v>
      </c>
      <c r="Y31" s="19" t="n">
        <f aca="false">BB30</f>
        <v>7</v>
      </c>
      <c r="Z31" s="19" t="n">
        <f aca="false">BC30</f>
        <v>5.10543774849571</v>
      </c>
      <c r="AA31" s="19" t="n">
        <f aca="false">MIN(T31,MAX(0,S31-(0)))</f>
        <v>3.83007692573161</v>
      </c>
      <c r="AB31" s="19" t="n">
        <f aca="false">MIN(U31,MAX(0,S31-(T31)))</f>
        <v>0</v>
      </c>
      <c r="AC31" s="19" t="n">
        <f aca="false">MIN(V31,MAX(0,S31-(T31+U31)))</f>
        <v>0</v>
      </c>
      <c r="AD31" s="19" t="n">
        <f aca="false">MIN(W31,MAX(0,S31-(T31+U31+V31)))</f>
        <v>0</v>
      </c>
      <c r="AE31" s="19" t="n">
        <f aca="false">MIN(X31,MAX(0,S31-(T31+U31+V31+W31)))</f>
        <v>0</v>
      </c>
      <c r="AF31" s="19" t="n">
        <f aca="false">MIN(Y31,MAX(0,S31-(T31+U31+V31+W31+X31)))</f>
        <v>0</v>
      </c>
      <c r="AG31" s="19" t="n">
        <f aca="false">MIN(Z31,MAX(0,S31-(T31+U31+V31+W31+X31+Y31)))</f>
        <v>0</v>
      </c>
      <c r="AH31" s="19" t="n">
        <f aca="false">T31-AA31</f>
        <v>113.554198279856</v>
      </c>
      <c r="AI31" s="19" t="n">
        <f aca="false">U31-AB31</f>
        <v>28</v>
      </c>
      <c r="AJ31" s="19" t="n">
        <f aca="false">V31-AC31</f>
        <v>35</v>
      </c>
      <c r="AK31" s="19" t="n">
        <f aca="false">W31-AD31</f>
        <v>17.5</v>
      </c>
      <c r="AL31" s="19" t="n">
        <f aca="false">X31-AE31</f>
        <v>10.5</v>
      </c>
      <c r="AM31" s="19" t="n">
        <f aca="false">Y31-AF31</f>
        <v>7</v>
      </c>
      <c r="AN31" s="19" t="n">
        <f aca="false">Z31-AG31</f>
        <v>5.10543774849571</v>
      </c>
      <c r="AO31" s="19" t="n">
        <f aca="false">M31-Q31</f>
        <v>0.0714316447876019</v>
      </c>
      <c r="AP31" s="19" t="n">
        <f aca="false">MIN(AH31,MAX(0,AO31-(AI31+AJ31+AK31+AL31+AM31+AN31)))</f>
        <v>0</v>
      </c>
      <c r="AQ31" s="19" t="n">
        <f aca="false">MIN(AI31,MAX(0,AO31-(AJ31+AK31+AL31+AM31+AN31)))</f>
        <v>0</v>
      </c>
      <c r="AR31" s="19" t="n">
        <f aca="false">MIN(AJ31,MAX(0,AO31-(AK31+AL31+AM31+AN31)))</f>
        <v>0</v>
      </c>
      <c r="AS31" s="19" t="n">
        <f aca="false">MIN(AK31,MAX(0,AO31-(AL31+AM31+AN31)))</f>
        <v>0</v>
      </c>
      <c r="AT31" s="19" t="n">
        <f aca="false">MIN(AL31,MAX(0,AO31-(AM31+AN31)))</f>
        <v>0</v>
      </c>
      <c r="AU31" s="19" t="n">
        <f aca="false">MIN(AM31,MAX(0,AO31-(AN31)))</f>
        <v>0</v>
      </c>
      <c r="AV31" s="19" t="n">
        <f aca="false">MIN(AN31,MAX(0,AO31-(0)))</f>
        <v>0.0714316447876019</v>
      </c>
      <c r="AW31" s="19" t="n">
        <f aca="false">AH31-AP31</f>
        <v>113.554198279856</v>
      </c>
      <c r="AX31" s="19" t="n">
        <f aca="false">AI31-AQ31</f>
        <v>28</v>
      </c>
      <c r="AY31" s="19" t="n">
        <f aca="false">AJ31-AR31</f>
        <v>35</v>
      </c>
      <c r="AZ31" s="19" t="n">
        <f aca="false">AK31-AS31</f>
        <v>17.5</v>
      </c>
      <c r="BA31" s="19" t="n">
        <f aca="false">AL31-AT31</f>
        <v>10.5</v>
      </c>
      <c r="BB31" s="19" t="n">
        <f aca="false">AM31-AU31</f>
        <v>7</v>
      </c>
      <c r="BC31" s="19" t="n">
        <f aca="false">AN31-AV31</f>
        <v>5.03400610370811</v>
      </c>
    </row>
    <row r="32" customFormat="false" ht="15" hidden="false" customHeight="false" outlineLevel="0" collapsed="false">
      <c r="B32" s="18" t="n">
        <v>28</v>
      </c>
      <c r="C32" s="18" t="n">
        <f aca="false">RM_TERM-B32+1</f>
        <v>333</v>
      </c>
      <c r="D32" s="19" t="n">
        <f aca="false">K31</f>
        <v>216.588204383564</v>
      </c>
      <c r="E32" s="19" t="n">
        <f aca="false">D32*(1-(1-RM_CDR_S)^(1/12))</f>
        <v>0.735545064344612</v>
      </c>
      <c r="F32" s="19" t="n">
        <f aca="false">D32-E32</f>
        <v>215.852659319219</v>
      </c>
      <c r="G32" s="19" t="n">
        <f aca="false">IF(F32&gt;0,F32*(RM_WAC/12)/(1-(1+RM_WAC/12)^(-C32)),0)</f>
        <v>1.52840304164018</v>
      </c>
      <c r="H32" s="19" t="n">
        <f aca="false">F32*RM_WAC/12</f>
        <v>1.33109139913519</v>
      </c>
      <c r="I32" s="19" t="n">
        <f aca="false">G32-H32+IF(C32&lt;=1,(F32-(G32-H32)-J32),0)</f>
        <v>0.197311642504991</v>
      </c>
      <c r="J32" s="19" t="n">
        <f aca="false">(F32-(G32-H32))*(1-(1-RM_CPR_S)^(1/12))</f>
        <v>2.90098430977333</v>
      </c>
      <c r="K32" s="19" t="n">
        <f aca="false">IF(C32&lt;=1,0,(F32-(G32-H32)-J32))</f>
        <v>212.754363366941</v>
      </c>
      <c r="L32" s="19" t="n">
        <f aca="false">E32*(1-RM_SEV_S)</f>
        <v>0.441327038606767</v>
      </c>
      <c r="M32" s="19" t="n">
        <f aca="false">E32-L32</f>
        <v>0.294218025737845</v>
      </c>
      <c r="N32" s="19" t="n">
        <f aca="false">H32-D32*(RM_SERV+RM_TR)/12</f>
        <v>1.28416395485208</v>
      </c>
      <c r="O32" s="19" t="n">
        <f aca="false">T32*RM_A1_CP/12+U32*RM_A2_CP/12+V32*RM_A3_CP/12+W32*RM_M1_CP/12+X32*RM_B1_CP/12+Y32*RM_B2_CP/12+Z32*RM_B3_CP/12</f>
        <v>1.06133625863933</v>
      </c>
      <c r="P32" s="19" t="n">
        <f aca="false">MAX(0,N32-O32)</f>
        <v>0.222827696212753</v>
      </c>
      <c r="Q32" s="19" t="n">
        <f aca="false">MIN(P32,M32)</f>
        <v>0.222827696212753</v>
      </c>
      <c r="R32" s="19" t="n">
        <f aca="false">P32-Q32</f>
        <v>0</v>
      </c>
      <c r="S32" s="19" t="n">
        <f aca="false">I32+J32+L32+Q32</f>
        <v>3.76245068709784</v>
      </c>
      <c r="T32" s="19" t="n">
        <f aca="false">AW31</f>
        <v>113.554198279856</v>
      </c>
      <c r="U32" s="19" t="n">
        <f aca="false">AX31</f>
        <v>28</v>
      </c>
      <c r="V32" s="19" t="n">
        <f aca="false">AY31</f>
        <v>35</v>
      </c>
      <c r="W32" s="19" t="n">
        <f aca="false">AZ31</f>
        <v>17.5</v>
      </c>
      <c r="X32" s="19" t="n">
        <f aca="false">BA31</f>
        <v>10.5</v>
      </c>
      <c r="Y32" s="19" t="n">
        <f aca="false">BB31</f>
        <v>7</v>
      </c>
      <c r="Z32" s="19" t="n">
        <f aca="false">BC31</f>
        <v>5.03400610370811</v>
      </c>
      <c r="AA32" s="19" t="n">
        <f aca="false">MIN(T32,MAX(0,S32-(0)))</f>
        <v>3.76245068709784</v>
      </c>
      <c r="AB32" s="19" t="n">
        <f aca="false">MIN(U32,MAX(0,S32-(T32)))</f>
        <v>0</v>
      </c>
      <c r="AC32" s="19" t="n">
        <f aca="false">MIN(V32,MAX(0,S32-(T32+U32)))</f>
        <v>0</v>
      </c>
      <c r="AD32" s="19" t="n">
        <f aca="false">MIN(W32,MAX(0,S32-(T32+U32+V32)))</f>
        <v>0</v>
      </c>
      <c r="AE32" s="19" t="n">
        <f aca="false">MIN(X32,MAX(0,S32-(T32+U32+V32+W32)))</f>
        <v>0</v>
      </c>
      <c r="AF32" s="19" t="n">
        <f aca="false">MIN(Y32,MAX(0,S32-(T32+U32+V32+W32+X32)))</f>
        <v>0</v>
      </c>
      <c r="AG32" s="19" t="n">
        <f aca="false">MIN(Z32,MAX(0,S32-(T32+U32+V32+W32+X32+Y32)))</f>
        <v>0</v>
      </c>
      <c r="AH32" s="19" t="n">
        <f aca="false">T32-AA32</f>
        <v>109.791747592758</v>
      </c>
      <c r="AI32" s="19" t="n">
        <f aca="false">U32-AB32</f>
        <v>28</v>
      </c>
      <c r="AJ32" s="19" t="n">
        <f aca="false">V32-AC32</f>
        <v>35</v>
      </c>
      <c r="AK32" s="19" t="n">
        <f aca="false">W32-AD32</f>
        <v>17.5</v>
      </c>
      <c r="AL32" s="19" t="n">
        <f aca="false">X32-AE32</f>
        <v>10.5</v>
      </c>
      <c r="AM32" s="19" t="n">
        <f aca="false">Y32-AF32</f>
        <v>7</v>
      </c>
      <c r="AN32" s="19" t="n">
        <f aca="false">Z32-AG32</f>
        <v>5.03400610370811</v>
      </c>
      <c r="AO32" s="19" t="n">
        <f aca="false">M32-Q32</f>
        <v>0.0713903295250917</v>
      </c>
      <c r="AP32" s="19" t="n">
        <f aca="false">MIN(AH32,MAX(0,AO32-(AI32+AJ32+AK32+AL32+AM32+AN32)))</f>
        <v>0</v>
      </c>
      <c r="AQ32" s="19" t="n">
        <f aca="false">MIN(AI32,MAX(0,AO32-(AJ32+AK32+AL32+AM32+AN32)))</f>
        <v>0</v>
      </c>
      <c r="AR32" s="19" t="n">
        <f aca="false">MIN(AJ32,MAX(0,AO32-(AK32+AL32+AM32+AN32)))</f>
        <v>0</v>
      </c>
      <c r="AS32" s="19" t="n">
        <f aca="false">MIN(AK32,MAX(0,AO32-(AL32+AM32+AN32)))</f>
        <v>0</v>
      </c>
      <c r="AT32" s="19" t="n">
        <f aca="false">MIN(AL32,MAX(0,AO32-(AM32+AN32)))</f>
        <v>0</v>
      </c>
      <c r="AU32" s="19" t="n">
        <f aca="false">MIN(AM32,MAX(0,AO32-(AN32)))</f>
        <v>0</v>
      </c>
      <c r="AV32" s="19" t="n">
        <f aca="false">MIN(AN32,MAX(0,AO32-(0)))</f>
        <v>0.0713903295250917</v>
      </c>
      <c r="AW32" s="19" t="n">
        <f aca="false">AH32-AP32</f>
        <v>109.791747592758</v>
      </c>
      <c r="AX32" s="19" t="n">
        <f aca="false">AI32-AQ32</f>
        <v>28</v>
      </c>
      <c r="AY32" s="19" t="n">
        <f aca="false">AJ32-AR32</f>
        <v>35</v>
      </c>
      <c r="AZ32" s="19" t="n">
        <f aca="false">AK32-AS32</f>
        <v>17.5</v>
      </c>
      <c r="BA32" s="19" t="n">
        <f aca="false">AL32-AT32</f>
        <v>10.5</v>
      </c>
      <c r="BB32" s="19" t="n">
        <f aca="false">AM32-AU32</f>
        <v>7</v>
      </c>
      <c r="BC32" s="19" t="n">
        <f aca="false">AN32-AV32</f>
        <v>4.96261577418302</v>
      </c>
    </row>
    <row r="33" customFormat="false" ht="15" hidden="false" customHeight="false" outlineLevel="0" collapsed="false">
      <c r="B33" s="18" t="n">
        <v>29</v>
      </c>
      <c r="C33" s="18" t="n">
        <f aca="false">RM_TERM-B33+1</f>
        <v>332</v>
      </c>
      <c r="D33" s="19" t="n">
        <f aca="false">K32</f>
        <v>212.754363366941</v>
      </c>
      <c r="E33" s="19" t="n">
        <f aca="false">D33*(1-(1-RM_CDR_S)^(1/12))</f>
        <v>0.722525136295969</v>
      </c>
      <c r="F33" s="19" t="n">
        <f aca="false">D33-E33</f>
        <v>212.031838230645</v>
      </c>
      <c r="G33" s="19" t="n">
        <f aca="false">IF(F33&gt;0,F33*(RM_WAC/12)/(1-(1+RM_WAC/12)^(-C33)),0)</f>
        <v>1.50272232971512</v>
      </c>
      <c r="H33" s="19" t="n">
        <f aca="false">F33*RM_WAC/12</f>
        <v>1.30752966908898</v>
      </c>
      <c r="I33" s="19" t="n">
        <f aca="false">G33-H33+IF(C33&lt;=1,(F33-(G33-H33)-J33),0)</f>
        <v>0.19519266062614</v>
      </c>
      <c r="J33" s="19" t="n">
        <f aca="false">(F33-(G33-H33))*(1-(1-RM_CPR_S)^(1/12))</f>
        <v>2.84961533137995</v>
      </c>
      <c r="K33" s="19" t="n">
        <f aca="false">IF(C33&lt;=1,0,(F33-(G33-H33)-J33))</f>
        <v>208.987030238639</v>
      </c>
      <c r="L33" s="19" t="n">
        <f aca="false">E33*(1-RM_SEV_S)</f>
        <v>0.433515081777581</v>
      </c>
      <c r="M33" s="19" t="n">
        <f aca="false">E33-L33</f>
        <v>0.289010054518388</v>
      </c>
      <c r="N33" s="19" t="n">
        <f aca="false">H33-D33*(RM_SERV+RM_TR)/12</f>
        <v>1.26143289035947</v>
      </c>
      <c r="O33" s="19" t="n">
        <f aca="false">T33*RM_A1_CP/12+U33*RM_A2_CP/12+V33*RM_A3_CP/12+W33*RM_M1_CP/12+X33*RM_B1_CP/12+Y33*RM_B2_CP/12+Z33*RM_B3_CP/12</f>
        <v>1.04377815543287</v>
      </c>
      <c r="P33" s="19" t="n">
        <f aca="false">MAX(0,N33-O33)</f>
        <v>0.217654734926604</v>
      </c>
      <c r="Q33" s="19" t="n">
        <f aca="false">MIN(P33,M33)</f>
        <v>0.217654734926604</v>
      </c>
      <c r="R33" s="19" t="n">
        <f aca="false">P33-Q33</f>
        <v>0</v>
      </c>
      <c r="S33" s="19" t="n">
        <f aca="false">I33+J33+L33+Q33</f>
        <v>3.69597780871028</v>
      </c>
      <c r="T33" s="19" t="n">
        <f aca="false">AW32</f>
        <v>109.791747592758</v>
      </c>
      <c r="U33" s="19" t="n">
        <f aca="false">AX32</f>
        <v>28</v>
      </c>
      <c r="V33" s="19" t="n">
        <f aca="false">AY32</f>
        <v>35</v>
      </c>
      <c r="W33" s="19" t="n">
        <f aca="false">AZ32</f>
        <v>17.5</v>
      </c>
      <c r="X33" s="19" t="n">
        <f aca="false">BA32</f>
        <v>10.5</v>
      </c>
      <c r="Y33" s="19" t="n">
        <f aca="false">BB32</f>
        <v>7</v>
      </c>
      <c r="Z33" s="19" t="n">
        <f aca="false">BC32</f>
        <v>4.96261577418302</v>
      </c>
      <c r="AA33" s="19" t="n">
        <f aca="false">MIN(T33,MAX(0,S33-(0)))</f>
        <v>3.69597780871028</v>
      </c>
      <c r="AB33" s="19" t="n">
        <f aca="false">MIN(U33,MAX(0,S33-(T33)))</f>
        <v>0</v>
      </c>
      <c r="AC33" s="19" t="n">
        <f aca="false">MIN(V33,MAX(0,S33-(T33+U33)))</f>
        <v>0</v>
      </c>
      <c r="AD33" s="19" t="n">
        <f aca="false">MIN(W33,MAX(0,S33-(T33+U33+V33)))</f>
        <v>0</v>
      </c>
      <c r="AE33" s="19" t="n">
        <f aca="false">MIN(X33,MAX(0,S33-(T33+U33+V33+W33)))</f>
        <v>0</v>
      </c>
      <c r="AF33" s="19" t="n">
        <f aca="false">MIN(Y33,MAX(0,S33-(T33+U33+V33+W33+X33)))</f>
        <v>0</v>
      </c>
      <c r="AG33" s="19" t="n">
        <f aca="false">MIN(Z33,MAX(0,S33-(T33+U33+V33+W33+X33+Y33)))</f>
        <v>0</v>
      </c>
      <c r="AH33" s="19" t="n">
        <f aca="false">T33-AA33</f>
        <v>106.095769784048</v>
      </c>
      <c r="AI33" s="19" t="n">
        <f aca="false">U33-AB33</f>
        <v>28</v>
      </c>
      <c r="AJ33" s="19" t="n">
        <f aca="false">V33-AC33</f>
        <v>35</v>
      </c>
      <c r="AK33" s="19" t="n">
        <f aca="false">W33-AD33</f>
        <v>17.5</v>
      </c>
      <c r="AL33" s="19" t="n">
        <f aca="false">X33-AE33</f>
        <v>10.5</v>
      </c>
      <c r="AM33" s="19" t="n">
        <f aca="false">Y33-AF33</f>
        <v>7</v>
      </c>
      <c r="AN33" s="19" t="n">
        <f aca="false">Z33-AG33</f>
        <v>4.96261577418302</v>
      </c>
      <c r="AO33" s="19" t="n">
        <f aca="false">M33-Q33</f>
        <v>0.0713553195917839</v>
      </c>
      <c r="AP33" s="19" t="n">
        <f aca="false">MIN(AH33,MAX(0,AO33-(AI33+AJ33+AK33+AL33+AM33+AN33)))</f>
        <v>0</v>
      </c>
      <c r="AQ33" s="19" t="n">
        <f aca="false">MIN(AI33,MAX(0,AO33-(AJ33+AK33+AL33+AM33+AN33)))</f>
        <v>0</v>
      </c>
      <c r="AR33" s="19" t="n">
        <f aca="false">MIN(AJ33,MAX(0,AO33-(AK33+AL33+AM33+AN33)))</f>
        <v>0</v>
      </c>
      <c r="AS33" s="19" t="n">
        <f aca="false">MIN(AK33,MAX(0,AO33-(AL33+AM33+AN33)))</f>
        <v>0</v>
      </c>
      <c r="AT33" s="19" t="n">
        <f aca="false">MIN(AL33,MAX(0,AO33-(AM33+AN33)))</f>
        <v>0</v>
      </c>
      <c r="AU33" s="19" t="n">
        <f aca="false">MIN(AM33,MAX(0,AO33-(AN33)))</f>
        <v>0</v>
      </c>
      <c r="AV33" s="19" t="n">
        <f aca="false">MIN(AN33,MAX(0,AO33-(0)))</f>
        <v>0.0713553195917839</v>
      </c>
      <c r="AW33" s="19" t="n">
        <f aca="false">AH33-AP33</f>
        <v>106.095769784048</v>
      </c>
      <c r="AX33" s="19" t="n">
        <f aca="false">AI33-AQ33</f>
        <v>28</v>
      </c>
      <c r="AY33" s="19" t="n">
        <f aca="false">AJ33-AR33</f>
        <v>35</v>
      </c>
      <c r="AZ33" s="19" t="n">
        <f aca="false">AK33-AS33</f>
        <v>17.5</v>
      </c>
      <c r="BA33" s="19" t="n">
        <f aca="false">AL33-AT33</f>
        <v>10.5</v>
      </c>
      <c r="BB33" s="19" t="n">
        <f aca="false">AM33-AU33</f>
        <v>7</v>
      </c>
      <c r="BC33" s="19" t="n">
        <f aca="false">AN33-AV33</f>
        <v>4.89126045459123</v>
      </c>
    </row>
    <row r="34" customFormat="false" ht="15" hidden="false" customHeight="false" outlineLevel="0" collapsed="false">
      <c r="B34" s="18" t="n">
        <v>30</v>
      </c>
      <c r="C34" s="18" t="n">
        <f aca="false">RM_TERM-B34+1</f>
        <v>331</v>
      </c>
      <c r="D34" s="19" t="n">
        <f aca="false">K33</f>
        <v>208.987030238639</v>
      </c>
      <c r="E34" s="19" t="n">
        <f aca="false">D34*(1-(1-RM_CDR_S)^(1/12))</f>
        <v>0.709731072574211</v>
      </c>
      <c r="F34" s="19" t="n">
        <f aca="false">D34-E34</f>
        <v>208.277299166065</v>
      </c>
      <c r="G34" s="19" t="n">
        <f aca="false">IF(F34&gt;0,F34*(RM_WAC/12)/(1-(1+RM_WAC/12)^(-C34)),0)</f>
        <v>1.47747311324447</v>
      </c>
      <c r="H34" s="19" t="n">
        <f aca="false">F34*RM_WAC/12</f>
        <v>1.28437667819073</v>
      </c>
      <c r="I34" s="19" t="n">
        <f aca="false">G34-H34+IF(C34&lt;=1,(F34-(G34-H34)-J34),0)</f>
        <v>0.193096435053738</v>
      </c>
      <c r="J34" s="19" t="n">
        <f aca="false">(F34-(G34-H34))*(1-(1-RM_CPR_S)^(1/12))</f>
        <v>2.79913766914455</v>
      </c>
      <c r="K34" s="19" t="n">
        <f aca="false">IF(C34&lt;=1,0,(F34-(G34-H34)-J34))</f>
        <v>205.285065061866</v>
      </c>
      <c r="L34" s="19" t="n">
        <f aca="false">E34*(1-RM_SEV_S)</f>
        <v>0.425838643544526</v>
      </c>
      <c r="M34" s="19" t="n">
        <f aca="false">E34-L34</f>
        <v>0.283892429029684</v>
      </c>
      <c r="N34" s="19" t="n">
        <f aca="false">H34-D34*(RM_SERV+RM_TR)/12</f>
        <v>1.23909615497236</v>
      </c>
      <c r="O34" s="19" t="n">
        <f aca="false">T34*RM_A1_CP/12+U34*RM_A2_CP/12+V34*RM_A3_CP/12+W34*RM_M1_CP/12+X34*RM_B1_CP/12+Y34*RM_B2_CP/12+Z34*RM_B3_CP/12</f>
        <v>1.02653025899222</v>
      </c>
      <c r="P34" s="19" t="n">
        <f aca="false">MAX(0,N34-O34)</f>
        <v>0.212565895980138</v>
      </c>
      <c r="Q34" s="19" t="n">
        <f aca="false">MIN(P34,M34)</f>
        <v>0.212565895980138</v>
      </c>
      <c r="R34" s="19" t="n">
        <f aca="false">P34-Q34</f>
        <v>0</v>
      </c>
      <c r="S34" s="19" t="n">
        <f aca="false">I34+J34+L34+Q34</f>
        <v>3.63063864372295</v>
      </c>
      <c r="T34" s="19" t="n">
        <f aca="false">AW33</f>
        <v>106.095769784048</v>
      </c>
      <c r="U34" s="19" t="n">
        <f aca="false">AX33</f>
        <v>28</v>
      </c>
      <c r="V34" s="19" t="n">
        <f aca="false">AY33</f>
        <v>35</v>
      </c>
      <c r="W34" s="19" t="n">
        <f aca="false">AZ33</f>
        <v>17.5</v>
      </c>
      <c r="X34" s="19" t="n">
        <f aca="false">BA33</f>
        <v>10.5</v>
      </c>
      <c r="Y34" s="19" t="n">
        <f aca="false">BB33</f>
        <v>7</v>
      </c>
      <c r="Z34" s="19" t="n">
        <f aca="false">BC33</f>
        <v>4.89126045459123</v>
      </c>
      <c r="AA34" s="19" t="n">
        <f aca="false">MIN(T34,MAX(0,S34-(0)))</f>
        <v>3.63063864372295</v>
      </c>
      <c r="AB34" s="19" t="n">
        <f aca="false">MIN(U34,MAX(0,S34-(T34)))</f>
        <v>0</v>
      </c>
      <c r="AC34" s="19" t="n">
        <f aca="false">MIN(V34,MAX(0,S34-(T34+U34)))</f>
        <v>0</v>
      </c>
      <c r="AD34" s="19" t="n">
        <f aca="false">MIN(W34,MAX(0,S34-(T34+U34+V34)))</f>
        <v>0</v>
      </c>
      <c r="AE34" s="19" t="n">
        <f aca="false">MIN(X34,MAX(0,S34-(T34+U34+V34+W34)))</f>
        <v>0</v>
      </c>
      <c r="AF34" s="19" t="n">
        <f aca="false">MIN(Y34,MAX(0,S34-(T34+U34+V34+W34+X34)))</f>
        <v>0</v>
      </c>
      <c r="AG34" s="19" t="n">
        <f aca="false">MIN(Z34,MAX(0,S34-(T34+U34+V34+W34+X34+Y34)))</f>
        <v>0</v>
      </c>
      <c r="AH34" s="19" t="n">
        <f aca="false">T34-AA34</f>
        <v>102.465131140325</v>
      </c>
      <c r="AI34" s="19" t="n">
        <f aca="false">U34-AB34</f>
        <v>28</v>
      </c>
      <c r="AJ34" s="19" t="n">
        <f aca="false">V34-AC34</f>
        <v>35</v>
      </c>
      <c r="AK34" s="19" t="n">
        <f aca="false">W34-AD34</f>
        <v>17.5</v>
      </c>
      <c r="AL34" s="19" t="n">
        <f aca="false">X34-AE34</f>
        <v>10.5</v>
      </c>
      <c r="AM34" s="19" t="n">
        <f aca="false">Y34-AF34</f>
        <v>7</v>
      </c>
      <c r="AN34" s="19" t="n">
        <f aca="false">Z34-AG34</f>
        <v>4.89126045459123</v>
      </c>
      <c r="AO34" s="19" t="n">
        <f aca="false">M34-Q34</f>
        <v>0.0713265330495458</v>
      </c>
      <c r="AP34" s="19" t="n">
        <f aca="false">MIN(AH34,MAX(0,AO34-(AI34+AJ34+AK34+AL34+AM34+AN34)))</f>
        <v>0</v>
      </c>
      <c r="AQ34" s="19" t="n">
        <f aca="false">MIN(AI34,MAX(0,AO34-(AJ34+AK34+AL34+AM34+AN34)))</f>
        <v>0</v>
      </c>
      <c r="AR34" s="19" t="n">
        <f aca="false">MIN(AJ34,MAX(0,AO34-(AK34+AL34+AM34+AN34)))</f>
        <v>0</v>
      </c>
      <c r="AS34" s="19" t="n">
        <f aca="false">MIN(AK34,MAX(0,AO34-(AL34+AM34+AN34)))</f>
        <v>0</v>
      </c>
      <c r="AT34" s="19" t="n">
        <f aca="false">MIN(AL34,MAX(0,AO34-(AM34+AN34)))</f>
        <v>0</v>
      </c>
      <c r="AU34" s="19" t="n">
        <f aca="false">MIN(AM34,MAX(0,AO34-(AN34)))</f>
        <v>0</v>
      </c>
      <c r="AV34" s="19" t="n">
        <f aca="false">MIN(AN34,MAX(0,AO34-(0)))</f>
        <v>0.0713265330495458</v>
      </c>
      <c r="AW34" s="19" t="n">
        <f aca="false">AH34-AP34</f>
        <v>102.465131140325</v>
      </c>
      <c r="AX34" s="19" t="n">
        <f aca="false">AI34-AQ34</f>
        <v>28</v>
      </c>
      <c r="AY34" s="19" t="n">
        <f aca="false">AJ34-AR34</f>
        <v>35</v>
      </c>
      <c r="AZ34" s="19" t="n">
        <f aca="false">AK34-AS34</f>
        <v>17.5</v>
      </c>
      <c r="BA34" s="19" t="n">
        <f aca="false">AL34-AT34</f>
        <v>10.5</v>
      </c>
      <c r="BB34" s="19" t="n">
        <f aca="false">AM34-AU34</f>
        <v>7</v>
      </c>
      <c r="BC34" s="19" t="n">
        <f aca="false">AN34-AV34</f>
        <v>4.81993392154169</v>
      </c>
    </row>
    <row r="35" customFormat="false" ht="15" hidden="false" customHeight="false" outlineLevel="0" collapsed="false">
      <c r="B35" s="18" t="n">
        <v>31</v>
      </c>
      <c r="C35" s="18" t="n">
        <f aca="false">RM_TERM-B35+1</f>
        <v>330</v>
      </c>
      <c r="D35" s="19" t="n">
        <f aca="false">K34</f>
        <v>205.285065061866</v>
      </c>
      <c r="E35" s="19" t="n">
        <f aca="false">D35*(1-(1-RM_CDR_S)^(1/12))</f>
        <v>0.697159001893351</v>
      </c>
      <c r="F35" s="19" t="n">
        <f aca="false">D35-E35</f>
        <v>204.587906059973</v>
      </c>
      <c r="G35" s="19" t="n">
        <f aca="false">IF(F35&gt;0,F35*(RM_WAC/12)/(1-(1+RM_WAC/12)^(-C35)),0)</f>
        <v>1.45264814210496</v>
      </c>
      <c r="H35" s="19" t="n">
        <f aca="false">F35*RM_WAC/12</f>
        <v>1.26162542070317</v>
      </c>
      <c r="I35" s="19" t="n">
        <f aca="false">G35-H35+IF(C35&lt;=1,(F35-(G35-H35)-J35),0)</f>
        <v>0.191022721401796</v>
      </c>
      <c r="J35" s="19" t="n">
        <f aca="false">(F35-(G35-H35))*(1-(1-RM_CPR_S)^(1/12))</f>
        <v>2.74953604406161</v>
      </c>
      <c r="K35" s="19" t="n">
        <f aca="false">IF(C35&lt;=1,0,(F35-(G35-H35)-J35))</f>
        <v>201.64734729451</v>
      </c>
      <c r="L35" s="19" t="n">
        <f aca="false">E35*(1-RM_SEV_S)</f>
        <v>0.418295401136011</v>
      </c>
      <c r="M35" s="19" t="n">
        <f aca="false">E35-L35</f>
        <v>0.27886360075734</v>
      </c>
      <c r="N35" s="19" t="n">
        <f aca="false">H35-D35*(RM_SERV+RM_TR)/12</f>
        <v>1.21714698993976</v>
      </c>
      <c r="O35" s="19" t="n">
        <f aca="false">T35*RM_A1_CP/12+U35*RM_A2_CP/12+V35*RM_A3_CP/12+W35*RM_M1_CP/12+X35*RM_B1_CP/12+Y35*RM_B2_CP/12+Z35*RM_B3_CP/12</f>
        <v>1.00958727865485</v>
      </c>
      <c r="P35" s="19" t="n">
        <f aca="false">MAX(0,N35-O35)</f>
        <v>0.207559711284915</v>
      </c>
      <c r="Q35" s="19" t="n">
        <f aca="false">MIN(P35,M35)</f>
        <v>0.207559711284915</v>
      </c>
      <c r="R35" s="19" t="n">
        <f aca="false">P35-Q35</f>
        <v>0</v>
      </c>
      <c r="S35" s="19" t="n">
        <f aca="false">I35+J35+L35+Q35</f>
        <v>3.56641387788434</v>
      </c>
      <c r="T35" s="19" t="n">
        <f aca="false">AW34</f>
        <v>102.465131140325</v>
      </c>
      <c r="U35" s="19" t="n">
        <f aca="false">AX34</f>
        <v>28</v>
      </c>
      <c r="V35" s="19" t="n">
        <f aca="false">AY34</f>
        <v>35</v>
      </c>
      <c r="W35" s="19" t="n">
        <f aca="false">AZ34</f>
        <v>17.5</v>
      </c>
      <c r="X35" s="19" t="n">
        <f aca="false">BA34</f>
        <v>10.5</v>
      </c>
      <c r="Y35" s="19" t="n">
        <f aca="false">BB34</f>
        <v>7</v>
      </c>
      <c r="Z35" s="19" t="n">
        <f aca="false">BC34</f>
        <v>4.81993392154169</v>
      </c>
      <c r="AA35" s="19" t="n">
        <f aca="false">MIN(T35,MAX(0,S35-(0)))</f>
        <v>3.56641387788434</v>
      </c>
      <c r="AB35" s="19" t="n">
        <f aca="false">MIN(U35,MAX(0,S35-(T35)))</f>
        <v>0</v>
      </c>
      <c r="AC35" s="19" t="n">
        <f aca="false">MIN(V35,MAX(0,S35-(T35+U35)))</f>
        <v>0</v>
      </c>
      <c r="AD35" s="19" t="n">
        <f aca="false">MIN(W35,MAX(0,S35-(T35+U35+V35)))</f>
        <v>0</v>
      </c>
      <c r="AE35" s="19" t="n">
        <f aca="false">MIN(X35,MAX(0,S35-(T35+U35+V35+W35)))</f>
        <v>0</v>
      </c>
      <c r="AF35" s="19" t="n">
        <f aca="false">MIN(Y35,MAX(0,S35-(T35+U35+V35+W35+X35)))</f>
        <v>0</v>
      </c>
      <c r="AG35" s="19" t="n">
        <f aca="false">MIN(Z35,MAX(0,S35-(T35+U35+V35+W35+X35+Y35)))</f>
        <v>0</v>
      </c>
      <c r="AH35" s="19" t="n">
        <f aca="false">T35-AA35</f>
        <v>98.8987172624404</v>
      </c>
      <c r="AI35" s="19" t="n">
        <f aca="false">U35-AB35</f>
        <v>28</v>
      </c>
      <c r="AJ35" s="19" t="n">
        <f aca="false">V35-AC35</f>
        <v>35</v>
      </c>
      <c r="AK35" s="19" t="n">
        <f aca="false">W35-AD35</f>
        <v>17.5</v>
      </c>
      <c r="AL35" s="19" t="n">
        <f aca="false">X35-AE35</f>
        <v>10.5</v>
      </c>
      <c r="AM35" s="19" t="n">
        <f aca="false">Y35-AF35</f>
        <v>7</v>
      </c>
      <c r="AN35" s="19" t="n">
        <f aca="false">Z35-AG35</f>
        <v>4.81993392154169</v>
      </c>
      <c r="AO35" s="19" t="n">
        <f aca="false">M35-Q35</f>
        <v>0.0713038894724258</v>
      </c>
      <c r="AP35" s="19" t="n">
        <f aca="false">MIN(AH35,MAX(0,AO35-(AI35+AJ35+AK35+AL35+AM35+AN35)))</f>
        <v>0</v>
      </c>
      <c r="AQ35" s="19" t="n">
        <f aca="false">MIN(AI35,MAX(0,AO35-(AJ35+AK35+AL35+AM35+AN35)))</f>
        <v>0</v>
      </c>
      <c r="AR35" s="19" t="n">
        <f aca="false">MIN(AJ35,MAX(0,AO35-(AK35+AL35+AM35+AN35)))</f>
        <v>0</v>
      </c>
      <c r="AS35" s="19" t="n">
        <f aca="false">MIN(AK35,MAX(0,AO35-(AL35+AM35+AN35)))</f>
        <v>0</v>
      </c>
      <c r="AT35" s="19" t="n">
        <f aca="false">MIN(AL35,MAX(0,AO35-(AM35+AN35)))</f>
        <v>0</v>
      </c>
      <c r="AU35" s="19" t="n">
        <f aca="false">MIN(AM35,MAX(0,AO35-(AN35)))</f>
        <v>0</v>
      </c>
      <c r="AV35" s="19" t="n">
        <f aca="false">MIN(AN35,MAX(0,AO35-(0)))</f>
        <v>0.0713038894724258</v>
      </c>
      <c r="AW35" s="19" t="n">
        <f aca="false">AH35-AP35</f>
        <v>98.8987172624404</v>
      </c>
      <c r="AX35" s="19" t="n">
        <f aca="false">AI35-AQ35</f>
        <v>28</v>
      </c>
      <c r="AY35" s="19" t="n">
        <f aca="false">AJ35-AR35</f>
        <v>35</v>
      </c>
      <c r="AZ35" s="19" t="n">
        <f aca="false">AK35-AS35</f>
        <v>17.5</v>
      </c>
      <c r="BA35" s="19" t="n">
        <f aca="false">AL35-AT35</f>
        <v>10.5</v>
      </c>
      <c r="BB35" s="19" t="n">
        <f aca="false">AM35-AU35</f>
        <v>7</v>
      </c>
      <c r="BC35" s="19" t="n">
        <f aca="false">AN35-AV35</f>
        <v>4.74863003206926</v>
      </c>
    </row>
    <row r="36" customFormat="false" ht="15" hidden="false" customHeight="false" outlineLevel="0" collapsed="false">
      <c r="B36" s="18" t="n">
        <v>32</v>
      </c>
      <c r="C36" s="18" t="n">
        <f aca="false">RM_TERM-B36+1</f>
        <v>329</v>
      </c>
      <c r="D36" s="19" t="n">
        <f aca="false">K35</f>
        <v>201.64734729451</v>
      </c>
      <c r="E36" s="19" t="n">
        <f aca="false">D36*(1-(1-RM_CDR_S)^(1/12))</f>
        <v>0.68480511883276</v>
      </c>
      <c r="F36" s="19" t="n">
        <f aca="false">D36-E36</f>
        <v>200.962542175677</v>
      </c>
      <c r="G36" s="19" t="n">
        <f aca="false">IF(F36&gt;0,F36*(RM_WAC/12)/(1-(1+RM_WAC/12)^(-C36)),0)</f>
        <v>1.42824028799219</v>
      </c>
      <c r="H36" s="19" t="n">
        <f aca="false">F36*RM_WAC/12</f>
        <v>1.23926901008334</v>
      </c>
      <c r="I36" s="19" t="n">
        <f aca="false">G36-H36+IF(C36&lt;=1,(F36-(G36-H36)-J36),0)</f>
        <v>0.188971277908851</v>
      </c>
      <c r="J36" s="19" t="n">
        <f aca="false">(F36-(G36-H36))*(1-(1-RM_CPR_S)^(1/12))</f>
        <v>2.70079543710048</v>
      </c>
      <c r="K36" s="19" t="n">
        <f aca="false">IF(C36&lt;=1,0,(F36-(G36-H36)-J36))</f>
        <v>198.072775460668</v>
      </c>
      <c r="L36" s="19" t="n">
        <f aca="false">E36*(1-RM_SEV_S)</f>
        <v>0.410883071299656</v>
      </c>
      <c r="M36" s="19" t="n">
        <f aca="false">E36-L36</f>
        <v>0.273922047533104</v>
      </c>
      <c r="N36" s="19" t="n">
        <f aca="false">H36-D36*(RM_SERV+RM_TR)/12</f>
        <v>1.19557875150286</v>
      </c>
      <c r="O36" s="19" t="n">
        <f aca="false">T36*RM_A1_CP/12+U36*RM_A2_CP/12+V36*RM_A3_CP/12+W36*RM_M1_CP/12+X36*RM_B1_CP/12+Y36*RM_B2_CP/12+Z36*RM_B3_CP/12</f>
        <v>0.992944013891388</v>
      </c>
      <c r="P36" s="19" t="n">
        <f aca="false">MAX(0,N36-O36)</f>
        <v>0.202634737611476</v>
      </c>
      <c r="Q36" s="19" t="n">
        <f aca="false">MIN(P36,M36)</f>
        <v>0.202634737611476</v>
      </c>
      <c r="R36" s="19" t="n">
        <f aca="false">P36-Q36</f>
        <v>0</v>
      </c>
      <c r="S36" s="19" t="n">
        <f aca="false">I36+J36+L36+Q36</f>
        <v>3.50328452392047</v>
      </c>
      <c r="T36" s="19" t="n">
        <f aca="false">AW35</f>
        <v>98.8987172624404</v>
      </c>
      <c r="U36" s="19" t="n">
        <f aca="false">AX35</f>
        <v>28</v>
      </c>
      <c r="V36" s="19" t="n">
        <f aca="false">AY35</f>
        <v>35</v>
      </c>
      <c r="W36" s="19" t="n">
        <f aca="false">AZ35</f>
        <v>17.5</v>
      </c>
      <c r="X36" s="19" t="n">
        <f aca="false">BA35</f>
        <v>10.5</v>
      </c>
      <c r="Y36" s="19" t="n">
        <f aca="false">BB35</f>
        <v>7</v>
      </c>
      <c r="Z36" s="19" t="n">
        <f aca="false">BC35</f>
        <v>4.74863003206926</v>
      </c>
      <c r="AA36" s="19" t="n">
        <f aca="false">MIN(T36,MAX(0,S36-(0)))</f>
        <v>3.50328452392047</v>
      </c>
      <c r="AB36" s="19" t="n">
        <f aca="false">MIN(U36,MAX(0,S36-(T36)))</f>
        <v>0</v>
      </c>
      <c r="AC36" s="19" t="n">
        <f aca="false">MIN(V36,MAX(0,S36-(T36+U36)))</f>
        <v>0</v>
      </c>
      <c r="AD36" s="19" t="n">
        <f aca="false">MIN(W36,MAX(0,S36-(T36+U36+V36)))</f>
        <v>0</v>
      </c>
      <c r="AE36" s="19" t="n">
        <f aca="false">MIN(X36,MAX(0,S36-(T36+U36+V36+W36)))</f>
        <v>0</v>
      </c>
      <c r="AF36" s="19" t="n">
        <f aca="false">MIN(Y36,MAX(0,S36-(T36+U36+V36+W36+X36)))</f>
        <v>0</v>
      </c>
      <c r="AG36" s="19" t="n">
        <f aca="false">MIN(Z36,MAX(0,S36-(T36+U36+V36+W36+X36+Y36)))</f>
        <v>0</v>
      </c>
      <c r="AH36" s="19" t="n">
        <f aca="false">T36-AA36</f>
        <v>95.3954327385199</v>
      </c>
      <c r="AI36" s="19" t="n">
        <f aca="false">U36-AB36</f>
        <v>28</v>
      </c>
      <c r="AJ36" s="19" t="n">
        <f aca="false">V36-AC36</f>
        <v>35</v>
      </c>
      <c r="AK36" s="19" t="n">
        <f aca="false">W36-AD36</f>
        <v>17.5</v>
      </c>
      <c r="AL36" s="19" t="n">
        <f aca="false">X36-AE36</f>
        <v>10.5</v>
      </c>
      <c r="AM36" s="19" t="n">
        <f aca="false">Y36-AF36</f>
        <v>7</v>
      </c>
      <c r="AN36" s="19" t="n">
        <f aca="false">Z36-AG36</f>
        <v>4.74863003206926</v>
      </c>
      <c r="AO36" s="19" t="n">
        <f aca="false">M36-Q36</f>
        <v>0.0712873099216281</v>
      </c>
      <c r="AP36" s="19" t="n">
        <f aca="false">MIN(AH36,MAX(0,AO36-(AI36+AJ36+AK36+AL36+AM36+AN36)))</f>
        <v>0</v>
      </c>
      <c r="AQ36" s="19" t="n">
        <f aca="false">MIN(AI36,MAX(0,AO36-(AJ36+AK36+AL36+AM36+AN36)))</f>
        <v>0</v>
      </c>
      <c r="AR36" s="19" t="n">
        <f aca="false">MIN(AJ36,MAX(0,AO36-(AK36+AL36+AM36+AN36)))</f>
        <v>0</v>
      </c>
      <c r="AS36" s="19" t="n">
        <f aca="false">MIN(AK36,MAX(0,AO36-(AL36+AM36+AN36)))</f>
        <v>0</v>
      </c>
      <c r="AT36" s="19" t="n">
        <f aca="false">MIN(AL36,MAX(0,AO36-(AM36+AN36)))</f>
        <v>0</v>
      </c>
      <c r="AU36" s="19" t="n">
        <f aca="false">MIN(AM36,MAX(0,AO36-(AN36)))</f>
        <v>0</v>
      </c>
      <c r="AV36" s="19" t="n">
        <f aca="false">MIN(AN36,MAX(0,AO36-(0)))</f>
        <v>0.0712873099216281</v>
      </c>
      <c r="AW36" s="19" t="n">
        <f aca="false">AH36-AP36</f>
        <v>95.3954327385199</v>
      </c>
      <c r="AX36" s="19" t="n">
        <f aca="false">AI36-AQ36</f>
        <v>28</v>
      </c>
      <c r="AY36" s="19" t="n">
        <f aca="false">AJ36-AR36</f>
        <v>35</v>
      </c>
      <c r="AZ36" s="19" t="n">
        <f aca="false">AK36-AS36</f>
        <v>17.5</v>
      </c>
      <c r="BA36" s="19" t="n">
        <f aca="false">AL36-AT36</f>
        <v>10.5</v>
      </c>
      <c r="BB36" s="19" t="n">
        <f aca="false">AM36-AU36</f>
        <v>7</v>
      </c>
      <c r="BC36" s="19" t="n">
        <f aca="false">AN36-AV36</f>
        <v>4.67734272214763</v>
      </c>
    </row>
    <row r="37" customFormat="false" ht="15" hidden="false" customHeight="false" outlineLevel="0" collapsed="false">
      <c r="B37" s="18" t="n">
        <v>33</v>
      </c>
      <c r="C37" s="18" t="n">
        <f aca="false">RM_TERM-B37+1</f>
        <v>328</v>
      </c>
      <c r="D37" s="19" t="n">
        <f aca="false">K36</f>
        <v>198.072775460668</v>
      </c>
      <c r="E37" s="19" t="n">
        <f aca="false">D37*(1-(1-RM_CDR_S)^(1/12))</f>
        <v>0.67266568272168</v>
      </c>
      <c r="F37" s="19" t="n">
        <f aca="false">D37-E37</f>
        <v>197.400109777946</v>
      </c>
      <c r="G37" s="19" t="n">
        <f aca="false">IF(F37&gt;0,F37*(RM_WAC/12)/(1-(1+RM_WAC/12)^(-C37)),0)</f>
        <v>1.40424254237378</v>
      </c>
      <c r="H37" s="19" t="n">
        <f aca="false">F37*RM_WAC/12</f>
        <v>1.217300676964</v>
      </c>
      <c r="I37" s="19" t="n">
        <f aca="false">G37-H37+IF(C37&lt;=1,(F37-(G37-H37)-J37),0)</f>
        <v>0.186941865409778</v>
      </c>
      <c r="J37" s="19" t="n">
        <f aca="false">(F37-(G37-H37))*(1-(1-RM_CPR_S)^(1/12))</f>
        <v>2.65290108480224</v>
      </c>
      <c r="K37" s="19" t="n">
        <f aca="false">IF(C37&lt;=1,0,(F37-(G37-H37)-J37))</f>
        <v>194.560266827734</v>
      </c>
      <c r="L37" s="19" t="n">
        <f aca="false">E37*(1-RM_SEV_S)</f>
        <v>0.403599409633008</v>
      </c>
      <c r="M37" s="19" t="n">
        <f aca="false">E37-L37</f>
        <v>0.269066273088672</v>
      </c>
      <c r="N37" s="19" t="n">
        <f aca="false">H37-D37*(RM_SERV+RM_TR)/12</f>
        <v>1.17438490894752</v>
      </c>
      <c r="O37" s="19" t="n">
        <f aca="false">T37*RM_A1_CP/12+U37*RM_A2_CP/12+V37*RM_A3_CP/12+W37*RM_M1_CP/12+X37*RM_B1_CP/12+Y37*RM_B2_CP/12+Z37*RM_B3_CP/12</f>
        <v>0.97659535277976</v>
      </c>
      <c r="P37" s="19" t="n">
        <f aca="false">MAX(0,N37-O37)</f>
        <v>0.197789556167763</v>
      </c>
      <c r="Q37" s="19" t="n">
        <f aca="false">MIN(P37,M37)</f>
        <v>0.197789556167763</v>
      </c>
      <c r="R37" s="19" t="n">
        <f aca="false">P37-Q37</f>
        <v>0</v>
      </c>
      <c r="S37" s="19" t="n">
        <f aca="false">I37+J37+L37+Q37</f>
        <v>3.44123191601279</v>
      </c>
      <c r="T37" s="19" t="n">
        <f aca="false">AW36</f>
        <v>95.3954327385199</v>
      </c>
      <c r="U37" s="19" t="n">
        <f aca="false">AX36</f>
        <v>28</v>
      </c>
      <c r="V37" s="19" t="n">
        <f aca="false">AY36</f>
        <v>35</v>
      </c>
      <c r="W37" s="19" t="n">
        <f aca="false">AZ36</f>
        <v>17.5</v>
      </c>
      <c r="X37" s="19" t="n">
        <f aca="false">BA36</f>
        <v>10.5</v>
      </c>
      <c r="Y37" s="19" t="n">
        <f aca="false">BB36</f>
        <v>7</v>
      </c>
      <c r="Z37" s="19" t="n">
        <f aca="false">BC36</f>
        <v>4.67734272214763</v>
      </c>
      <c r="AA37" s="19" t="n">
        <f aca="false">MIN(T37,MAX(0,S37-(0)))</f>
        <v>3.44123191601279</v>
      </c>
      <c r="AB37" s="19" t="n">
        <f aca="false">MIN(U37,MAX(0,S37-(T37)))</f>
        <v>0</v>
      </c>
      <c r="AC37" s="19" t="n">
        <f aca="false">MIN(V37,MAX(0,S37-(T37+U37)))</f>
        <v>0</v>
      </c>
      <c r="AD37" s="19" t="n">
        <f aca="false">MIN(W37,MAX(0,S37-(T37+U37+V37)))</f>
        <v>0</v>
      </c>
      <c r="AE37" s="19" t="n">
        <f aca="false">MIN(X37,MAX(0,S37-(T37+U37+V37+W37)))</f>
        <v>0</v>
      </c>
      <c r="AF37" s="19" t="n">
        <f aca="false">MIN(Y37,MAX(0,S37-(T37+U37+V37+W37+X37)))</f>
        <v>0</v>
      </c>
      <c r="AG37" s="19" t="n">
        <f aca="false">MIN(Z37,MAX(0,S37-(T37+U37+V37+W37+X37+Y37)))</f>
        <v>0</v>
      </c>
      <c r="AH37" s="19" t="n">
        <f aca="false">T37-AA37</f>
        <v>91.9542008225071</v>
      </c>
      <c r="AI37" s="19" t="n">
        <f aca="false">U37-AB37</f>
        <v>28</v>
      </c>
      <c r="AJ37" s="19" t="n">
        <f aca="false">V37-AC37</f>
        <v>35</v>
      </c>
      <c r="AK37" s="19" t="n">
        <f aca="false">W37-AD37</f>
        <v>17.5</v>
      </c>
      <c r="AL37" s="19" t="n">
        <f aca="false">X37-AE37</f>
        <v>10.5</v>
      </c>
      <c r="AM37" s="19" t="n">
        <f aca="false">Y37-AF37</f>
        <v>7</v>
      </c>
      <c r="AN37" s="19" t="n">
        <f aca="false">Z37-AG37</f>
        <v>4.67734272214763</v>
      </c>
      <c r="AO37" s="19" t="n">
        <f aca="false">M37-Q37</f>
        <v>0.0712767169209094</v>
      </c>
      <c r="AP37" s="19" t="n">
        <f aca="false">MIN(AH37,MAX(0,AO37-(AI37+AJ37+AK37+AL37+AM37+AN37)))</f>
        <v>0</v>
      </c>
      <c r="AQ37" s="19" t="n">
        <f aca="false">MIN(AI37,MAX(0,AO37-(AJ37+AK37+AL37+AM37+AN37)))</f>
        <v>0</v>
      </c>
      <c r="AR37" s="19" t="n">
        <f aca="false">MIN(AJ37,MAX(0,AO37-(AK37+AL37+AM37+AN37)))</f>
        <v>0</v>
      </c>
      <c r="AS37" s="19" t="n">
        <f aca="false">MIN(AK37,MAX(0,AO37-(AL37+AM37+AN37)))</f>
        <v>0</v>
      </c>
      <c r="AT37" s="19" t="n">
        <f aca="false">MIN(AL37,MAX(0,AO37-(AM37+AN37)))</f>
        <v>0</v>
      </c>
      <c r="AU37" s="19" t="n">
        <f aca="false">MIN(AM37,MAX(0,AO37-(AN37)))</f>
        <v>0</v>
      </c>
      <c r="AV37" s="19" t="n">
        <f aca="false">MIN(AN37,MAX(0,AO37-(0)))</f>
        <v>0.0712767169209094</v>
      </c>
      <c r="AW37" s="19" t="n">
        <f aca="false">AH37-AP37</f>
        <v>91.9542008225071</v>
      </c>
      <c r="AX37" s="19" t="n">
        <f aca="false">AI37-AQ37</f>
        <v>28</v>
      </c>
      <c r="AY37" s="19" t="n">
        <f aca="false">AJ37-AR37</f>
        <v>35</v>
      </c>
      <c r="AZ37" s="19" t="n">
        <f aca="false">AK37-AS37</f>
        <v>17.5</v>
      </c>
      <c r="BA37" s="19" t="n">
        <f aca="false">AL37-AT37</f>
        <v>10.5</v>
      </c>
      <c r="BB37" s="19" t="n">
        <f aca="false">AM37-AU37</f>
        <v>7</v>
      </c>
      <c r="BC37" s="19" t="n">
        <f aca="false">AN37-AV37</f>
        <v>4.60606600522673</v>
      </c>
    </row>
    <row r="38" customFormat="false" ht="15" hidden="false" customHeight="false" outlineLevel="0" collapsed="false">
      <c r="B38" s="18" t="n">
        <v>34</v>
      </c>
      <c r="C38" s="18" t="n">
        <f aca="false">RM_TERM-B38+1</f>
        <v>327</v>
      </c>
      <c r="D38" s="19" t="n">
        <f aca="false">K37</f>
        <v>194.560266827734</v>
      </c>
      <c r="E38" s="19" t="n">
        <f aca="false">D38*(1-(1-RM_CDR_S)^(1/12))</f>
        <v>0.66073701654258</v>
      </c>
      <c r="F38" s="19" t="n">
        <f aca="false">D38-E38</f>
        <v>193.899529811191</v>
      </c>
      <c r="G38" s="19" t="n">
        <f aca="false">IF(F38&gt;0,F38*(RM_WAC/12)/(1-(1+RM_WAC/12)^(-C38)),0)</f>
        <v>1.38064801447693</v>
      </c>
      <c r="H38" s="19" t="n">
        <f aca="false">F38*RM_WAC/12</f>
        <v>1.19571376716901</v>
      </c>
      <c r="I38" s="19" t="n">
        <f aca="false">G38-H38+IF(C38&lt;=1,(F38-(G38-H38)-J38),0)</f>
        <v>0.184934247307912</v>
      </c>
      <c r="J38" s="19" t="n">
        <f aca="false">(F38-(G38-H38))*(1-(1-RM_CPR_S)^(1/12))</f>
        <v>2.60583847495098</v>
      </c>
      <c r="K38" s="19" t="n">
        <f aca="false">IF(C38&lt;=1,0,(F38-(G38-H38)-J38))</f>
        <v>191.108757088932</v>
      </c>
      <c r="L38" s="19" t="n">
        <f aca="false">E38*(1-RM_SEV_S)</f>
        <v>0.396442209925548</v>
      </c>
      <c r="M38" s="19" t="n">
        <f aca="false">E38-L38</f>
        <v>0.264294806617032</v>
      </c>
      <c r="N38" s="19" t="n">
        <f aca="false">H38-D38*(RM_SERV+RM_TR)/12</f>
        <v>1.15355904268967</v>
      </c>
      <c r="O38" s="19" t="n">
        <f aca="false">T38*RM_A1_CP/12+U38*RM_A2_CP/12+V38*RM_A3_CP/12+W38*RM_M1_CP/12+X38*RM_B1_CP/12+Y38*RM_B2_CP/12+Z38*RM_B3_CP/12</f>
        <v>0.960536270505033</v>
      </c>
      <c r="P38" s="19" t="n">
        <f aca="false">MAX(0,N38-O38)</f>
        <v>0.193022772184638</v>
      </c>
      <c r="Q38" s="19" t="n">
        <f aca="false">MIN(P38,M38)</f>
        <v>0.193022772184638</v>
      </c>
      <c r="R38" s="19" t="n">
        <f aca="false">P38-Q38</f>
        <v>0</v>
      </c>
      <c r="S38" s="19" t="n">
        <f aca="false">I38+J38+L38+Q38</f>
        <v>3.38023770436907</v>
      </c>
      <c r="T38" s="19" t="n">
        <f aca="false">AW37</f>
        <v>91.9542008225071</v>
      </c>
      <c r="U38" s="19" t="n">
        <f aca="false">AX37</f>
        <v>28</v>
      </c>
      <c r="V38" s="19" t="n">
        <f aca="false">AY37</f>
        <v>35</v>
      </c>
      <c r="W38" s="19" t="n">
        <f aca="false">AZ37</f>
        <v>17.5</v>
      </c>
      <c r="X38" s="19" t="n">
        <f aca="false">BA37</f>
        <v>10.5</v>
      </c>
      <c r="Y38" s="19" t="n">
        <f aca="false">BB37</f>
        <v>7</v>
      </c>
      <c r="Z38" s="19" t="n">
        <f aca="false">BC37</f>
        <v>4.60606600522673</v>
      </c>
      <c r="AA38" s="19" t="n">
        <f aca="false">MIN(T38,MAX(0,S38-(0)))</f>
        <v>3.38023770436907</v>
      </c>
      <c r="AB38" s="19" t="n">
        <f aca="false">MIN(U38,MAX(0,S38-(T38)))</f>
        <v>0</v>
      </c>
      <c r="AC38" s="19" t="n">
        <f aca="false">MIN(V38,MAX(0,S38-(T38+U38)))</f>
        <v>0</v>
      </c>
      <c r="AD38" s="19" t="n">
        <f aca="false">MIN(W38,MAX(0,S38-(T38+U38+V38)))</f>
        <v>0</v>
      </c>
      <c r="AE38" s="19" t="n">
        <f aca="false">MIN(X38,MAX(0,S38-(T38+U38+V38+W38)))</f>
        <v>0</v>
      </c>
      <c r="AF38" s="19" t="n">
        <f aca="false">MIN(Y38,MAX(0,S38-(T38+U38+V38+W38+X38)))</f>
        <v>0</v>
      </c>
      <c r="AG38" s="19" t="n">
        <f aca="false">MIN(Z38,MAX(0,S38-(T38+U38+V38+W38+X38+Y38)))</f>
        <v>0</v>
      </c>
      <c r="AH38" s="19" t="n">
        <f aca="false">T38-AA38</f>
        <v>88.573963118138</v>
      </c>
      <c r="AI38" s="19" t="n">
        <f aca="false">U38-AB38</f>
        <v>28</v>
      </c>
      <c r="AJ38" s="19" t="n">
        <f aca="false">V38-AC38</f>
        <v>35</v>
      </c>
      <c r="AK38" s="19" t="n">
        <f aca="false">W38-AD38</f>
        <v>17.5</v>
      </c>
      <c r="AL38" s="19" t="n">
        <f aca="false">X38-AE38</f>
        <v>10.5</v>
      </c>
      <c r="AM38" s="19" t="n">
        <f aca="false">Y38-AF38</f>
        <v>7</v>
      </c>
      <c r="AN38" s="19" t="n">
        <f aca="false">Z38-AG38</f>
        <v>4.60606600522673</v>
      </c>
      <c r="AO38" s="19" t="n">
        <f aca="false">M38-Q38</f>
        <v>0.0712720344323942</v>
      </c>
      <c r="AP38" s="19" t="n">
        <f aca="false">MIN(AH38,MAX(0,AO38-(AI38+AJ38+AK38+AL38+AM38+AN38)))</f>
        <v>0</v>
      </c>
      <c r="AQ38" s="19" t="n">
        <f aca="false">MIN(AI38,MAX(0,AO38-(AJ38+AK38+AL38+AM38+AN38)))</f>
        <v>0</v>
      </c>
      <c r="AR38" s="19" t="n">
        <f aca="false">MIN(AJ38,MAX(0,AO38-(AK38+AL38+AM38+AN38)))</f>
        <v>0</v>
      </c>
      <c r="AS38" s="19" t="n">
        <f aca="false">MIN(AK38,MAX(0,AO38-(AL38+AM38+AN38)))</f>
        <v>0</v>
      </c>
      <c r="AT38" s="19" t="n">
        <f aca="false">MIN(AL38,MAX(0,AO38-(AM38+AN38)))</f>
        <v>0</v>
      </c>
      <c r="AU38" s="19" t="n">
        <f aca="false">MIN(AM38,MAX(0,AO38-(AN38)))</f>
        <v>0</v>
      </c>
      <c r="AV38" s="19" t="n">
        <f aca="false">MIN(AN38,MAX(0,AO38-(0)))</f>
        <v>0.0712720344323942</v>
      </c>
      <c r="AW38" s="19" t="n">
        <f aca="false">AH38-AP38</f>
        <v>88.573963118138</v>
      </c>
      <c r="AX38" s="19" t="n">
        <f aca="false">AI38-AQ38</f>
        <v>28</v>
      </c>
      <c r="AY38" s="19" t="n">
        <f aca="false">AJ38-AR38</f>
        <v>35</v>
      </c>
      <c r="AZ38" s="19" t="n">
        <f aca="false">AK38-AS38</f>
        <v>17.5</v>
      </c>
      <c r="BA38" s="19" t="n">
        <f aca="false">AL38-AT38</f>
        <v>10.5</v>
      </c>
      <c r="BB38" s="19" t="n">
        <f aca="false">AM38-AU38</f>
        <v>7</v>
      </c>
      <c r="BC38" s="19" t="n">
        <f aca="false">AN38-AV38</f>
        <v>4.53479397079433</v>
      </c>
    </row>
    <row r="39" customFormat="false" ht="15" hidden="false" customHeight="false" outlineLevel="0" collapsed="false">
      <c r="B39" s="18" t="n">
        <v>35</v>
      </c>
      <c r="C39" s="18" t="n">
        <f aca="false">RM_TERM-B39+1</f>
        <v>326</v>
      </c>
      <c r="D39" s="19" t="n">
        <f aca="false">K38</f>
        <v>191.108757088932</v>
      </c>
      <c r="E39" s="19" t="n">
        <f aca="false">D39*(1-(1-RM_CDR_S)^(1/12))</f>
        <v>0.649015505853028</v>
      </c>
      <c r="F39" s="19" t="n">
        <f aca="false">D39-E39</f>
        <v>190.459741583079</v>
      </c>
      <c r="G39" s="19" t="n">
        <f aca="false">IF(F39&gt;0,F39*(RM_WAC/12)/(1-(1+RM_WAC/12)^(-C39)),0)</f>
        <v>1.35744992930978</v>
      </c>
      <c r="H39" s="19" t="n">
        <f aca="false">F39*RM_WAC/12</f>
        <v>1.17450173976232</v>
      </c>
      <c r="I39" s="19" t="n">
        <f aca="false">G39-H39+IF(C39&lt;=1,(F39-(G39-H39)-J39),0)</f>
        <v>0.182948189547461</v>
      </c>
      <c r="J39" s="19" t="n">
        <f aca="false">(F39-(G39-H39))*(1-(1-RM_CPR_S)^(1/12))</f>
        <v>2.55959334231812</v>
      </c>
      <c r="K39" s="19" t="n">
        <f aca="false">IF(C39&lt;=1,0,(F39-(G39-H39)-J39))</f>
        <v>187.717200051214</v>
      </c>
      <c r="L39" s="19" t="n">
        <f aca="false">E39*(1-RM_SEV_S)</f>
        <v>0.389409303511817</v>
      </c>
      <c r="M39" s="19" t="n">
        <f aca="false">E39-L39</f>
        <v>0.259606202341211</v>
      </c>
      <c r="N39" s="19" t="n">
        <f aca="false">H39-D39*(RM_SERV+RM_TR)/12</f>
        <v>1.13309484239305</v>
      </c>
      <c r="O39" s="19" t="n">
        <f aca="false">T39*RM_A1_CP/12+U39*RM_A2_CP/12+V39*RM_A3_CP/12+W39*RM_M1_CP/12+X39*RM_B1_CP/12+Y39*RM_B2_CP/12+Z39*RM_B3_CP/12</f>
        <v>0.944761827884644</v>
      </c>
      <c r="P39" s="19" t="n">
        <f aca="false">MAX(0,N39-O39)</f>
        <v>0.18833301450841</v>
      </c>
      <c r="Q39" s="19" t="n">
        <f aca="false">MIN(P39,M39)</f>
        <v>0.18833301450841</v>
      </c>
      <c r="R39" s="19" t="n">
        <f aca="false">P39-Q39</f>
        <v>0</v>
      </c>
      <c r="S39" s="19" t="n">
        <f aca="false">I39+J39+L39+Q39</f>
        <v>3.32028384988581</v>
      </c>
      <c r="T39" s="19" t="n">
        <f aca="false">AW38</f>
        <v>88.573963118138</v>
      </c>
      <c r="U39" s="19" t="n">
        <f aca="false">AX38</f>
        <v>28</v>
      </c>
      <c r="V39" s="19" t="n">
        <f aca="false">AY38</f>
        <v>35</v>
      </c>
      <c r="W39" s="19" t="n">
        <f aca="false">AZ38</f>
        <v>17.5</v>
      </c>
      <c r="X39" s="19" t="n">
        <f aca="false">BA38</f>
        <v>10.5</v>
      </c>
      <c r="Y39" s="19" t="n">
        <f aca="false">BB38</f>
        <v>7</v>
      </c>
      <c r="Z39" s="19" t="n">
        <f aca="false">BC38</f>
        <v>4.53479397079433</v>
      </c>
      <c r="AA39" s="19" t="n">
        <f aca="false">MIN(T39,MAX(0,S39-(0)))</f>
        <v>3.32028384988581</v>
      </c>
      <c r="AB39" s="19" t="n">
        <f aca="false">MIN(U39,MAX(0,S39-(T39)))</f>
        <v>0</v>
      </c>
      <c r="AC39" s="19" t="n">
        <f aca="false">MIN(V39,MAX(0,S39-(T39+U39)))</f>
        <v>0</v>
      </c>
      <c r="AD39" s="19" t="n">
        <f aca="false">MIN(W39,MAX(0,S39-(T39+U39+V39)))</f>
        <v>0</v>
      </c>
      <c r="AE39" s="19" t="n">
        <f aca="false">MIN(X39,MAX(0,S39-(T39+U39+V39+W39)))</f>
        <v>0</v>
      </c>
      <c r="AF39" s="19" t="n">
        <f aca="false">MIN(Y39,MAX(0,S39-(T39+U39+V39+W39+X39)))</f>
        <v>0</v>
      </c>
      <c r="AG39" s="19" t="n">
        <f aca="false">MIN(Z39,MAX(0,S39-(T39+U39+V39+W39+X39+Y39)))</f>
        <v>0</v>
      </c>
      <c r="AH39" s="19" t="n">
        <f aca="false">T39-AA39</f>
        <v>85.2536792682522</v>
      </c>
      <c r="AI39" s="19" t="n">
        <f aca="false">U39-AB39</f>
        <v>28</v>
      </c>
      <c r="AJ39" s="19" t="n">
        <f aca="false">V39-AC39</f>
        <v>35</v>
      </c>
      <c r="AK39" s="19" t="n">
        <f aca="false">W39-AD39</f>
        <v>17.5</v>
      </c>
      <c r="AL39" s="19" t="n">
        <f aca="false">X39-AE39</f>
        <v>10.5</v>
      </c>
      <c r="AM39" s="19" t="n">
        <f aca="false">Y39-AF39</f>
        <v>7</v>
      </c>
      <c r="AN39" s="19" t="n">
        <f aca="false">Z39-AG39</f>
        <v>4.53479397079433</v>
      </c>
      <c r="AO39" s="19" t="n">
        <f aca="false">M39-Q39</f>
        <v>0.071273187832801</v>
      </c>
      <c r="AP39" s="19" t="n">
        <f aca="false">MIN(AH39,MAX(0,AO39-(AI39+AJ39+AK39+AL39+AM39+AN39)))</f>
        <v>0</v>
      </c>
      <c r="AQ39" s="19" t="n">
        <f aca="false">MIN(AI39,MAX(0,AO39-(AJ39+AK39+AL39+AM39+AN39)))</f>
        <v>0</v>
      </c>
      <c r="AR39" s="19" t="n">
        <f aca="false">MIN(AJ39,MAX(0,AO39-(AK39+AL39+AM39+AN39)))</f>
        <v>0</v>
      </c>
      <c r="AS39" s="19" t="n">
        <f aca="false">MIN(AK39,MAX(0,AO39-(AL39+AM39+AN39)))</f>
        <v>0</v>
      </c>
      <c r="AT39" s="19" t="n">
        <f aca="false">MIN(AL39,MAX(0,AO39-(AM39+AN39)))</f>
        <v>0</v>
      </c>
      <c r="AU39" s="19" t="n">
        <f aca="false">MIN(AM39,MAX(0,AO39-(AN39)))</f>
        <v>0</v>
      </c>
      <c r="AV39" s="19" t="n">
        <f aca="false">MIN(AN39,MAX(0,AO39-(0)))</f>
        <v>0.071273187832801</v>
      </c>
      <c r="AW39" s="19" t="n">
        <f aca="false">AH39-AP39</f>
        <v>85.2536792682522</v>
      </c>
      <c r="AX39" s="19" t="n">
        <f aca="false">AI39-AQ39</f>
        <v>28</v>
      </c>
      <c r="AY39" s="19" t="n">
        <f aca="false">AJ39-AR39</f>
        <v>35</v>
      </c>
      <c r="AZ39" s="19" t="n">
        <f aca="false">AK39-AS39</f>
        <v>17.5</v>
      </c>
      <c r="BA39" s="19" t="n">
        <f aca="false">AL39-AT39</f>
        <v>10.5</v>
      </c>
      <c r="BB39" s="19" t="n">
        <f aca="false">AM39-AU39</f>
        <v>7</v>
      </c>
      <c r="BC39" s="19" t="n">
        <f aca="false">AN39-AV39</f>
        <v>4.46352078296153</v>
      </c>
    </row>
    <row r="40" customFormat="false" ht="15" hidden="false" customHeight="false" outlineLevel="0" collapsed="false">
      <c r="B40" s="18" t="n">
        <v>36</v>
      </c>
      <c r="C40" s="18" t="n">
        <f aca="false">RM_TERM-B40+1</f>
        <v>325</v>
      </c>
      <c r="D40" s="19" t="n">
        <f aca="false">K39</f>
        <v>187.717200051214</v>
      </c>
      <c r="E40" s="19" t="n">
        <f aca="false">D40*(1-(1-RM_CDR_S)^(1/12))</f>
        <v>0.637497597725772</v>
      </c>
      <c r="F40" s="19" t="n">
        <f aca="false">D40-E40</f>
        <v>187.079702453488</v>
      </c>
      <c r="G40" s="19" t="n">
        <f aca="false">IF(F40&gt;0,F40*(RM_WAC/12)/(1-(1+RM_WAC/12)^(-C40)),0)</f>
        <v>1.33464162571606</v>
      </c>
      <c r="H40" s="19" t="n">
        <f aca="false">F40*RM_WAC/12</f>
        <v>1.15365816512984</v>
      </c>
      <c r="I40" s="19" t="n">
        <f aca="false">G40-H40+IF(C40&lt;=1,(F40-(G40-H40)-J40),0)</f>
        <v>0.180983460586219</v>
      </c>
      <c r="J40" s="19" t="n">
        <f aca="false">(F40-(G40-H40))*(1-(1-RM_CPR_S)^(1/12))</f>
        <v>2.51415166447869</v>
      </c>
      <c r="K40" s="19" t="n">
        <f aca="false">IF(C40&lt;=1,0,(F40-(G40-H40)-J40))</f>
        <v>184.384567328423</v>
      </c>
      <c r="L40" s="19" t="n">
        <f aca="false">E40*(1-RM_SEV_S)</f>
        <v>0.382498558635463</v>
      </c>
      <c r="M40" s="19" t="n">
        <f aca="false">E40-L40</f>
        <v>0.254999039090309</v>
      </c>
      <c r="N40" s="19" t="n">
        <f aca="false">H40-D40*(RM_SERV+RM_TR)/12</f>
        <v>1.11298610511875</v>
      </c>
      <c r="O40" s="19" t="n">
        <f aca="false">T40*RM_A1_CP/12+U40*RM_A2_CP/12+V40*RM_A3_CP/12+W40*RM_M1_CP/12+X40*RM_B1_CP/12+Y40*RM_B2_CP/12+Z40*RM_B3_CP/12</f>
        <v>0.92926716991851</v>
      </c>
      <c r="P40" s="19" t="n">
        <f aca="false">MAX(0,N40-O40)</f>
        <v>0.183718935200236</v>
      </c>
      <c r="Q40" s="19" t="n">
        <f aca="false">MIN(P40,M40)</f>
        <v>0.183718935200236</v>
      </c>
      <c r="R40" s="19" t="n">
        <f aca="false">P40-Q40</f>
        <v>0</v>
      </c>
      <c r="S40" s="19" t="n">
        <f aca="false">I40+J40+L40+Q40</f>
        <v>3.26135261890061</v>
      </c>
      <c r="T40" s="19" t="n">
        <f aca="false">AW39</f>
        <v>85.2536792682522</v>
      </c>
      <c r="U40" s="19" t="n">
        <f aca="false">AX39</f>
        <v>28</v>
      </c>
      <c r="V40" s="19" t="n">
        <f aca="false">AY39</f>
        <v>35</v>
      </c>
      <c r="W40" s="19" t="n">
        <f aca="false">AZ39</f>
        <v>17.5</v>
      </c>
      <c r="X40" s="19" t="n">
        <f aca="false">BA39</f>
        <v>10.5</v>
      </c>
      <c r="Y40" s="19" t="n">
        <f aca="false">BB39</f>
        <v>7</v>
      </c>
      <c r="Z40" s="19" t="n">
        <f aca="false">BC39</f>
        <v>4.46352078296153</v>
      </c>
      <c r="AA40" s="19" t="n">
        <f aca="false">MIN(T40,MAX(0,S40-(0)))</f>
        <v>3.26135261890061</v>
      </c>
      <c r="AB40" s="19" t="n">
        <f aca="false">MIN(U40,MAX(0,S40-(T40)))</f>
        <v>0</v>
      </c>
      <c r="AC40" s="19" t="n">
        <f aca="false">MIN(V40,MAX(0,S40-(T40+U40)))</f>
        <v>0</v>
      </c>
      <c r="AD40" s="19" t="n">
        <f aca="false">MIN(W40,MAX(0,S40-(T40+U40+V40)))</f>
        <v>0</v>
      </c>
      <c r="AE40" s="19" t="n">
        <f aca="false">MIN(X40,MAX(0,S40-(T40+U40+V40+W40)))</f>
        <v>0</v>
      </c>
      <c r="AF40" s="19" t="n">
        <f aca="false">MIN(Y40,MAX(0,S40-(T40+U40+V40+W40+X40)))</f>
        <v>0</v>
      </c>
      <c r="AG40" s="19" t="n">
        <f aca="false">MIN(Z40,MAX(0,S40-(T40+U40+V40+W40+X40+Y40)))</f>
        <v>0</v>
      </c>
      <c r="AH40" s="19" t="n">
        <f aca="false">T40-AA40</f>
        <v>81.9923266493516</v>
      </c>
      <c r="AI40" s="19" t="n">
        <f aca="false">U40-AB40</f>
        <v>28</v>
      </c>
      <c r="AJ40" s="19" t="n">
        <f aca="false">V40-AC40</f>
        <v>35</v>
      </c>
      <c r="AK40" s="19" t="n">
        <f aca="false">W40-AD40</f>
        <v>17.5</v>
      </c>
      <c r="AL40" s="19" t="n">
        <f aca="false">X40-AE40</f>
        <v>10.5</v>
      </c>
      <c r="AM40" s="19" t="n">
        <f aca="false">Y40-AF40</f>
        <v>7</v>
      </c>
      <c r="AN40" s="19" t="n">
        <f aca="false">Z40-AG40</f>
        <v>4.46352078296153</v>
      </c>
      <c r="AO40" s="19" t="n">
        <f aca="false">M40-Q40</f>
        <v>0.0712801038900726</v>
      </c>
      <c r="AP40" s="19" t="n">
        <f aca="false">MIN(AH40,MAX(0,AO40-(AI40+AJ40+AK40+AL40+AM40+AN40)))</f>
        <v>0</v>
      </c>
      <c r="AQ40" s="19" t="n">
        <f aca="false">MIN(AI40,MAX(0,AO40-(AJ40+AK40+AL40+AM40+AN40)))</f>
        <v>0</v>
      </c>
      <c r="AR40" s="19" t="n">
        <f aca="false">MIN(AJ40,MAX(0,AO40-(AK40+AL40+AM40+AN40)))</f>
        <v>0</v>
      </c>
      <c r="AS40" s="19" t="n">
        <f aca="false">MIN(AK40,MAX(0,AO40-(AL40+AM40+AN40)))</f>
        <v>0</v>
      </c>
      <c r="AT40" s="19" t="n">
        <f aca="false">MIN(AL40,MAX(0,AO40-(AM40+AN40)))</f>
        <v>0</v>
      </c>
      <c r="AU40" s="19" t="n">
        <f aca="false">MIN(AM40,MAX(0,AO40-(AN40)))</f>
        <v>0</v>
      </c>
      <c r="AV40" s="19" t="n">
        <f aca="false">MIN(AN40,MAX(0,AO40-(0)))</f>
        <v>0.0712801038900726</v>
      </c>
      <c r="AW40" s="19" t="n">
        <f aca="false">AH40-AP40</f>
        <v>81.9923266493516</v>
      </c>
      <c r="AX40" s="19" t="n">
        <f aca="false">AI40-AQ40</f>
        <v>28</v>
      </c>
      <c r="AY40" s="19" t="n">
        <f aca="false">AJ40-AR40</f>
        <v>35</v>
      </c>
      <c r="AZ40" s="19" t="n">
        <f aca="false">AK40-AS40</f>
        <v>17.5</v>
      </c>
      <c r="BA40" s="19" t="n">
        <f aca="false">AL40-AT40</f>
        <v>10.5</v>
      </c>
      <c r="BB40" s="19" t="n">
        <f aca="false">AM40-AU40</f>
        <v>7</v>
      </c>
      <c r="BC40" s="19" t="n">
        <f aca="false">AN40-AV40</f>
        <v>4.39224067907146</v>
      </c>
    </row>
    <row r="41" customFormat="false" ht="15" hidden="false" customHeight="false" outlineLevel="0" collapsed="false">
      <c r="B41" s="18" t="n">
        <v>37</v>
      </c>
      <c r="C41" s="18" t="n">
        <f aca="false">RM_TERM-B41+1</f>
        <v>324</v>
      </c>
      <c r="D41" s="19" t="n">
        <f aca="false">K40</f>
        <v>184.384567328423</v>
      </c>
      <c r="E41" s="19" t="n">
        <f aca="false">D41*(1-(1-RM_CDR_S)^(1/12))</f>
        <v>0.626179799706721</v>
      </c>
      <c r="F41" s="19" t="n">
        <f aca="false">D41-E41</f>
        <v>183.758387528716</v>
      </c>
      <c r="G41" s="19" t="n">
        <f aca="false">IF(F41&gt;0,F41*(RM_WAC/12)/(1-(1+RM_WAC/12)^(-C41)),0)</f>
        <v>1.31221655446233</v>
      </c>
      <c r="H41" s="19" t="n">
        <f aca="false">F41*RM_WAC/12</f>
        <v>1.13317672309375</v>
      </c>
      <c r="I41" s="19" t="n">
        <f aca="false">G41-H41+IF(C41&lt;=1,(F41-(G41-H41)-J41),0)</f>
        <v>0.179039831368575</v>
      </c>
      <c r="J41" s="19" t="n">
        <f aca="false">(F41-(G41-H41))*(1-(1-RM_CPR_S)^(1/12))</f>
        <v>2.46949965769818</v>
      </c>
      <c r="K41" s="19" t="n">
        <f aca="false">IF(C41&lt;=1,0,(F41-(G41-H41)-J41))</f>
        <v>181.10984803965</v>
      </c>
      <c r="L41" s="19" t="n">
        <f aca="false">E41*(1-RM_SEV_S)</f>
        <v>0.375707879824033</v>
      </c>
      <c r="M41" s="19" t="n">
        <f aca="false">E41-L41</f>
        <v>0.250471919882689</v>
      </c>
      <c r="N41" s="19" t="n">
        <f aca="false">H41-D41*(RM_SERV+RM_TR)/12</f>
        <v>1.09322673350593</v>
      </c>
      <c r="O41" s="19" t="n">
        <f aca="false">T41*RM_A1_CP/12+U41*RM_A2_CP/12+V41*RM_A3_CP/12+W41*RM_M1_CP/12+X41*RM_B1_CP/12+Y41*RM_B2_CP/12+Z41*RM_B3_CP/12</f>
        <v>0.914047524363641</v>
      </c>
      <c r="P41" s="19" t="n">
        <f aca="false">MAX(0,N41-O41)</f>
        <v>0.179179209142285</v>
      </c>
      <c r="Q41" s="19" t="n">
        <f aca="false">MIN(P41,M41)</f>
        <v>0.179179209142285</v>
      </c>
      <c r="R41" s="19" t="n">
        <f aca="false">P41-Q41</f>
        <v>0</v>
      </c>
      <c r="S41" s="19" t="n">
        <f aca="false">I41+J41+L41+Q41</f>
        <v>3.20342657803308</v>
      </c>
      <c r="T41" s="19" t="n">
        <f aca="false">AW40</f>
        <v>81.9923266493516</v>
      </c>
      <c r="U41" s="19" t="n">
        <f aca="false">AX40</f>
        <v>28</v>
      </c>
      <c r="V41" s="19" t="n">
        <f aca="false">AY40</f>
        <v>35</v>
      </c>
      <c r="W41" s="19" t="n">
        <f aca="false">AZ40</f>
        <v>17.5</v>
      </c>
      <c r="X41" s="19" t="n">
        <f aca="false">BA40</f>
        <v>10.5</v>
      </c>
      <c r="Y41" s="19" t="n">
        <f aca="false">BB40</f>
        <v>7</v>
      </c>
      <c r="Z41" s="19" t="n">
        <f aca="false">BC40</f>
        <v>4.39224067907146</v>
      </c>
      <c r="AA41" s="19" t="n">
        <f aca="false">MIN(T41,MAX(0,S41-(0)))</f>
        <v>3.20342657803308</v>
      </c>
      <c r="AB41" s="19" t="n">
        <f aca="false">MIN(U41,MAX(0,S41-(T41)))</f>
        <v>0</v>
      </c>
      <c r="AC41" s="19" t="n">
        <f aca="false">MIN(V41,MAX(0,S41-(T41+U41)))</f>
        <v>0</v>
      </c>
      <c r="AD41" s="19" t="n">
        <f aca="false">MIN(W41,MAX(0,S41-(T41+U41+V41)))</f>
        <v>0</v>
      </c>
      <c r="AE41" s="19" t="n">
        <f aca="false">MIN(X41,MAX(0,S41-(T41+U41+V41+W41)))</f>
        <v>0</v>
      </c>
      <c r="AF41" s="19" t="n">
        <f aca="false">MIN(Y41,MAX(0,S41-(T41+U41+V41+W41+X41)))</f>
        <v>0</v>
      </c>
      <c r="AG41" s="19" t="n">
        <f aca="false">MIN(Z41,MAX(0,S41-(T41+U41+V41+W41+X41+Y41)))</f>
        <v>0</v>
      </c>
      <c r="AH41" s="19" t="n">
        <f aca="false">T41-AA41</f>
        <v>78.7889000713185</v>
      </c>
      <c r="AI41" s="19" t="n">
        <f aca="false">U41-AB41</f>
        <v>28</v>
      </c>
      <c r="AJ41" s="19" t="n">
        <f aca="false">V41-AC41</f>
        <v>35</v>
      </c>
      <c r="AK41" s="19" t="n">
        <f aca="false">W41-AD41</f>
        <v>17.5</v>
      </c>
      <c r="AL41" s="19" t="n">
        <f aca="false">X41-AE41</f>
        <v>10.5</v>
      </c>
      <c r="AM41" s="19" t="n">
        <f aca="false">Y41-AF41</f>
        <v>7</v>
      </c>
      <c r="AN41" s="19" t="n">
        <f aca="false">Z41-AG41</f>
        <v>4.39224067907146</v>
      </c>
      <c r="AO41" s="19" t="n">
        <f aca="false">M41-Q41</f>
        <v>0.0712927107404033</v>
      </c>
      <c r="AP41" s="19" t="n">
        <f aca="false">MIN(AH41,MAX(0,AO41-(AI41+AJ41+AK41+AL41+AM41+AN41)))</f>
        <v>0</v>
      </c>
      <c r="AQ41" s="19" t="n">
        <f aca="false">MIN(AI41,MAX(0,AO41-(AJ41+AK41+AL41+AM41+AN41)))</f>
        <v>0</v>
      </c>
      <c r="AR41" s="19" t="n">
        <f aca="false">MIN(AJ41,MAX(0,AO41-(AK41+AL41+AM41+AN41)))</f>
        <v>0</v>
      </c>
      <c r="AS41" s="19" t="n">
        <f aca="false">MIN(AK41,MAX(0,AO41-(AL41+AM41+AN41)))</f>
        <v>0</v>
      </c>
      <c r="AT41" s="19" t="n">
        <f aca="false">MIN(AL41,MAX(0,AO41-(AM41+AN41)))</f>
        <v>0</v>
      </c>
      <c r="AU41" s="19" t="n">
        <f aca="false">MIN(AM41,MAX(0,AO41-(AN41)))</f>
        <v>0</v>
      </c>
      <c r="AV41" s="19" t="n">
        <f aca="false">MIN(AN41,MAX(0,AO41-(0)))</f>
        <v>0.0712927107404033</v>
      </c>
      <c r="AW41" s="19" t="n">
        <f aca="false">AH41-AP41</f>
        <v>78.7889000713185</v>
      </c>
      <c r="AX41" s="19" t="n">
        <f aca="false">AI41-AQ41</f>
        <v>28</v>
      </c>
      <c r="AY41" s="19" t="n">
        <f aca="false">AJ41-AR41</f>
        <v>35</v>
      </c>
      <c r="AZ41" s="19" t="n">
        <f aca="false">AK41-AS41</f>
        <v>17.5</v>
      </c>
      <c r="BA41" s="19" t="n">
        <f aca="false">AL41-AT41</f>
        <v>10.5</v>
      </c>
      <c r="BB41" s="19" t="n">
        <f aca="false">AM41-AU41</f>
        <v>7</v>
      </c>
      <c r="BC41" s="19" t="n">
        <f aca="false">AN41-AV41</f>
        <v>4.32094796833106</v>
      </c>
    </row>
    <row r="42" customFormat="false" ht="15" hidden="false" customHeight="false" outlineLevel="0" collapsed="false">
      <c r="B42" s="18" t="n">
        <v>38</v>
      </c>
      <c r="C42" s="18" t="n">
        <f aca="false">RM_TERM-B42+1</f>
        <v>323</v>
      </c>
      <c r="D42" s="19" t="n">
        <f aca="false">K41</f>
        <v>181.10984803965</v>
      </c>
      <c r="E42" s="19" t="n">
        <f aca="false">D42*(1-(1-RM_CDR_S)^(1/12))</f>
        <v>0.615058678790525</v>
      </c>
      <c r="F42" s="19" t="n">
        <f aca="false">D42-E42</f>
        <v>180.494789360859</v>
      </c>
      <c r="G42" s="19" t="n">
        <f aca="false">IF(F42&gt;0,F42*(RM_WAC/12)/(1-(1+RM_WAC/12)^(-C42)),0)</f>
        <v>1.29016827635744</v>
      </c>
      <c r="H42" s="19" t="n">
        <f aca="false">F42*RM_WAC/12</f>
        <v>1.11305120105863</v>
      </c>
      <c r="I42" s="19" t="n">
        <f aca="false">G42-H42+IF(C42&lt;=1,(F42-(G42-H42)-J42),0)</f>
        <v>0.177117075298806</v>
      </c>
      <c r="J42" s="19" t="n">
        <f aca="false">(F42-(G42-H42))*(1-(1-RM_CPR_S)^(1/12))</f>
        <v>2.4256237728889</v>
      </c>
      <c r="K42" s="19" t="n">
        <f aca="false">IF(C42&lt;=1,0,(F42-(G42-H42)-J42))</f>
        <v>177.892048512671</v>
      </c>
      <c r="L42" s="19" t="n">
        <f aca="false">E42*(1-RM_SEV_S)</f>
        <v>0.369035207274315</v>
      </c>
      <c r="M42" s="19" t="n">
        <f aca="false">E42-L42</f>
        <v>0.24602347151621</v>
      </c>
      <c r="N42" s="19" t="n">
        <f aca="false">H42-D42*(RM_SERV+RM_TR)/12</f>
        <v>1.07381073398337</v>
      </c>
      <c r="O42" s="19" t="n">
        <f aca="false">T42*RM_A1_CP/12+U42*RM_A2_CP/12+V42*RM_A3_CP/12+W42*RM_M1_CP/12+X42*RM_B1_CP/12+Y42*RM_B2_CP/12+Z42*RM_B3_CP/12</f>
        <v>0.89909820033282</v>
      </c>
      <c r="P42" s="19" t="n">
        <f aca="false">MAX(0,N42-O42)</f>
        <v>0.174712533650554</v>
      </c>
      <c r="Q42" s="19" t="n">
        <f aca="false">MIN(P42,M42)</f>
        <v>0.174712533650554</v>
      </c>
      <c r="R42" s="19" t="n">
        <f aca="false">P42-Q42</f>
        <v>0</v>
      </c>
      <c r="S42" s="19" t="n">
        <f aca="false">I42+J42+L42+Q42</f>
        <v>3.14648858911258</v>
      </c>
      <c r="T42" s="19" t="n">
        <f aca="false">AW41</f>
        <v>78.7889000713185</v>
      </c>
      <c r="U42" s="19" t="n">
        <f aca="false">AX41</f>
        <v>28</v>
      </c>
      <c r="V42" s="19" t="n">
        <f aca="false">AY41</f>
        <v>35</v>
      </c>
      <c r="W42" s="19" t="n">
        <f aca="false">AZ41</f>
        <v>17.5</v>
      </c>
      <c r="X42" s="19" t="n">
        <f aca="false">BA41</f>
        <v>10.5</v>
      </c>
      <c r="Y42" s="19" t="n">
        <f aca="false">BB41</f>
        <v>7</v>
      </c>
      <c r="Z42" s="19" t="n">
        <f aca="false">BC41</f>
        <v>4.32094796833106</v>
      </c>
      <c r="AA42" s="19" t="n">
        <f aca="false">MIN(T42,MAX(0,S42-(0)))</f>
        <v>3.14648858911258</v>
      </c>
      <c r="AB42" s="19" t="n">
        <f aca="false">MIN(U42,MAX(0,S42-(T42)))</f>
        <v>0</v>
      </c>
      <c r="AC42" s="19" t="n">
        <f aca="false">MIN(V42,MAX(0,S42-(T42+U42)))</f>
        <v>0</v>
      </c>
      <c r="AD42" s="19" t="n">
        <f aca="false">MIN(W42,MAX(0,S42-(T42+U42+V42)))</f>
        <v>0</v>
      </c>
      <c r="AE42" s="19" t="n">
        <f aca="false">MIN(X42,MAX(0,S42-(T42+U42+V42+W42)))</f>
        <v>0</v>
      </c>
      <c r="AF42" s="19" t="n">
        <f aca="false">MIN(Y42,MAX(0,S42-(T42+U42+V42+W42+X42)))</f>
        <v>0</v>
      </c>
      <c r="AG42" s="19" t="n">
        <f aca="false">MIN(Z42,MAX(0,S42-(T42+U42+V42+W42+X42+Y42)))</f>
        <v>0</v>
      </c>
      <c r="AH42" s="19" t="n">
        <f aca="false">T42-AA42</f>
        <v>75.642411482206</v>
      </c>
      <c r="AI42" s="19" t="n">
        <f aca="false">U42-AB42</f>
        <v>28</v>
      </c>
      <c r="AJ42" s="19" t="n">
        <f aca="false">V42-AC42</f>
        <v>35</v>
      </c>
      <c r="AK42" s="19" t="n">
        <f aca="false">W42-AD42</f>
        <v>17.5</v>
      </c>
      <c r="AL42" s="19" t="n">
        <f aca="false">X42-AE42</f>
        <v>10.5</v>
      </c>
      <c r="AM42" s="19" t="n">
        <f aca="false">Y42-AF42</f>
        <v>7</v>
      </c>
      <c r="AN42" s="19" t="n">
        <f aca="false">Z42-AG42</f>
        <v>4.32094796833106</v>
      </c>
      <c r="AO42" s="19" t="n">
        <f aca="false">M42-Q42</f>
        <v>0.0713109378656561</v>
      </c>
      <c r="AP42" s="19" t="n">
        <f aca="false">MIN(AH42,MAX(0,AO42-(AI42+AJ42+AK42+AL42+AM42+AN42)))</f>
        <v>0</v>
      </c>
      <c r="AQ42" s="19" t="n">
        <f aca="false">MIN(AI42,MAX(0,AO42-(AJ42+AK42+AL42+AM42+AN42)))</f>
        <v>0</v>
      </c>
      <c r="AR42" s="19" t="n">
        <f aca="false">MIN(AJ42,MAX(0,AO42-(AK42+AL42+AM42+AN42)))</f>
        <v>0</v>
      </c>
      <c r="AS42" s="19" t="n">
        <f aca="false">MIN(AK42,MAX(0,AO42-(AL42+AM42+AN42)))</f>
        <v>0</v>
      </c>
      <c r="AT42" s="19" t="n">
        <f aca="false">MIN(AL42,MAX(0,AO42-(AM42+AN42)))</f>
        <v>0</v>
      </c>
      <c r="AU42" s="19" t="n">
        <f aca="false">MIN(AM42,MAX(0,AO42-(AN42)))</f>
        <v>0</v>
      </c>
      <c r="AV42" s="19" t="n">
        <f aca="false">MIN(AN42,MAX(0,AO42-(0)))</f>
        <v>0.0713109378656561</v>
      </c>
      <c r="AW42" s="19" t="n">
        <f aca="false">AH42-AP42</f>
        <v>75.642411482206</v>
      </c>
      <c r="AX42" s="19" t="n">
        <f aca="false">AI42-AQ42</f>
        <v>28</v>
      </c>
      <c r="AY42" s="19" t="n">
        <f aca="false">AJ42-AR42</f>
        <v>35</v>
      </c>
      <c r="AZ42" s="19" t="n">
        <f aca="false">AK42-AS42</f>
        <v>17.5</v>
      </c>
      <c r="BA42" s="19" t="n">
        <f aca="false">AL42-AT42</f>
        <v>10.5</v>
      </c>
      <c r="BB42" s="19" t="n">
        <f aca="false">AM42-AU42</f>
        <v>7</v>
      </c>
      <c r="BC42" s="19" t="n">
        <f aca="false">AN42-AV42</f>
        <v>4.2496370304654</v>
      </c>
    </row>
    <row r="43" customFormat="false" ht="15" hidden="false" customHeight="false" outlineLevel="0" collapsed="false">
      <c r="B43" s="18" t="n">
        <v>39</v>
      </c>
      <c r="C43" s="18" t="n">
        <f aca="false">RM_TERM-B43+1</f>
        <v>322</v>
      </c>
      <c r="D43" s="19" t="n">
        <f aca="false">K42</f>
        <v>177.892048512671</v>
      </c>
      <c r="E43" s="19" t="n">
        <f aca="false">D43*(1-(1-RM_CDR_S)^(1/12))</f>
        <v>0.604130860413455</v>
      </c>
      <c r="F43" s="19" t="n">
        <f aca="false">D43-E43</f>
        <v>177.287917652258</v>
      </c>
      <c r="G43" s="19" t="n">
        <f aca="false">IF(F43&gt;0,F43*(RM_WAC/12)/(1-(1+RM_WAC/12)^(-C43)),0)</f>
        <v>1.26849046040358</v>
      </c>
      <c r="H43" s="19" t="n">
        <f aca="false">F43*RM_WAC/12</f>
        <v>1.09327549218892</v>
      </c>
      <c r="I43" s="19" t="n">
        <f aca="false">G43-H43+IF(C43&lt;=1,(F43-(G43-H43)-J43),0)</f>
        <v>0.175214968214659</v>
      </c>
      <c r="J43" s="19" t="n">
        <f aca="false">(F43-(G43-H43))*(1-(1-RM_CPR_S)^(1/12))</f>
        <v>2.38251069163464</v>
      </c>
      <c r="K43" s="19" t="n">
        <f aca="false">IF(C43&lt;=1,0,(F43-(G43-H43)-J43))</f>
        <v>174.730191992409</v>
      </c>
      <c r="L43" s="19" t="n">
        <f aca="false">E43*(1-RM_SEV_S)</f>
        <v>0.362478516248073</v>
      </c>
      <c r="M43" s="19" t="n">
        <f aca="false">E43-L43</f>
        <v>0.241652344165382</v>
      </c>
      <c r="N43" s="19" t="n">
        <f aca="false">H43-D43*(RM_SERV+RM_TR)/12</f>
        <v>1.05473221501118</v>
      </c>
      <c r="O43" s="19" t="n">
        <f aca="false">T43*RM_A1_CP/12+U43*RM_A2_CP/12+V43*RM_A3_CP/12+W43*RM_M1_CP/12+X43*RM_B1_CP/12+Y43*RM_B2_CP/12+Z43*RM_B3_CP/12</f>
        <v>0.884414586916961</v>
      </c>
      <c r="P43" s="19" t="n">
        <f aca="false">MAX(0,N43-O43)</f>
        <v>0.170317628094218</v>
      </c>
      <c r="Q43" s="19" t="n">
        <f aca="false">MIN(P43,M43)</f>
        <v>0.170317628094218</v>
      </c>
      <c r="R43" s="19" t="n">
        <f aca="false">P43-Q43</f>
        <v>0</v>
      </c>
      <c r="S43" s="19" t="n">
        <f aca="false">I43+J43+L43+Q43</f>
        <v>3.09052180419159</v>
      </c>
      <c r="T43" s="19" t="n">
        <f aca="false">AW42</f>
        <v>75.642411482206</v>
      </c>
      <c r="U43" s="19" t="n">
        <f aca="false">AX42</f>
        <v>28</v>
      </c>
      <c r="V43" s="19" t="n">
        <f aca="false">AY42</f>
        <v>35</v>
      </c>
      <c r="W43" s="19" t="n">
        <f aca="false">AZ42</f>
        <v>17.5</v>
      </c>
      <c r="X43" s="19" t="n">
        <f aca="false">BA42</f>
        <v>10.5</v>
      </c>
      <c r="Y43" s="19" t="n">
        <f aca="false">BB42</f>
        <v>7</v>
      </c>
      <c r="Z43" s="19" t="n">
        <f aca="false">BC42</f>
        <v>4.2496370304654</v>
      </c>
      <c r="AA43" s="19" t="n">
        <f aca="false">MIN(T43,MAX(0,S43-(0)))</f>
        <v>3.09052180419159</v>
      </c>
      <c r="AB43" s="19" t="n">
        <f aca="false">MIN(U43,MAX(0,S43-(T43)))</f>
        <v>0</v>
      </c>
      <c r="AC43" s="19" t="n">
        <f aca="false">MIN(V43,MAX(0,S43-(T43+U43)))</f>
        <v>0</v>
      </c>
      <c r="AD43" s="19" t="n">
        <f aca="false">MIN(W43,MAX(0,S43-(T43+U43+V43)))</f>
        <v>0</v>
      </c>
      <c r="AE43" s="19" t="n">
        <f aca="false">MIN(X43,MAX(0,S43-(T43+U43+V43+W43)))</f>
        <v>0</v>
      </c>
      <c r="AF43" s="19" t="n">
        <f aca="false">MIN(Y43,MAX(0,S43-(T43+U43+V43+W43+X43)))</f>
        <v>0</v>
      </c>
      <c r="AG43" s="19" t="n">
        <f aca="false">MIN(Z43,MAX(0,S43-(T43+U43+V43+W43+X43+Y43)))</f>
        <v>0</v>
      </c>
      <c r="AH43" s="19" t="n">
        <f aca="false">T43-AA43</f>
        <v>72.5518896780144</v>
      </c>
      <c r="AI43" s="19" t="n">
        <f aca="false">U43-AB43</f>
        <v>28</v>
      </c>
      <c r="AJ43" s="19" t="n">
        <f aca="false">V43-AC43</f>
        <v>35</v>
      </c>
      <c r="AK43" s="19" t="n">
        <f aca="false">W43-AD43</f>
        <v>17.5</v>
      </c>
      <c r="AL43" s="19" t="n">
        <f aca="false">X43-AE43</f>
        <v>10.5</v>
      </c>
      <c r="AM43" s="19" t="n">
        <f aca="false">Y43-AF43</f>
        <v>7</v>
      </c>
      <c r="AN43" s="19" t="n">
        <f aca="false">Z43-AG43</f>
        <v>4.2496370304654</v>
      </c>
      <c r="AO43" s="19" t="n">
        <f aca="false">M43-Q43</f>
        <v>0.0713347160711645</v>
      </c>
      <c r="AP43" s="19" t="n">
        <f aca="false">MIN(AH43,MAX(0,AO43-(AI43+AJ43+AK43+AL43+AM43+AN43)))</f>
        <v>0</v>
      </c>
      <c r="AQ43" s="19" t="n">
        <f aca="false">MIN(AI43,MAX(0,AO43-(AJ43+AK43+AL43+AM43+AN43)))</f>
        <v>0</v>
      </c>
      <c r="AR43" s="19" t="n">
        <f aca="false">MIN(AJ43,MAX(0,AO43-(AK43+AL43+AM43+AN43)))</f>
        <v>0</v>
      </c>
      <c r="AS43" s="19" t="n">
        <f aca="false">MIN(AK43,MAX(0,AO43-(AL43+AM43+AN43)))</f>
        <v>0</v>
      </c>
      <c r="AT43" s="19" t="n">
        <f aca="false">MIN(AL43,MAX(0,AO43-(AM43+AN43)))</f>
        <v>0</v>
      </c>
      <c r="AU43" s="19" t="n">
        <f aca="false">MIN(AM43,MAX(0,AO43-(AN43)))</f>
        <v>0</v>
      </c>
      <c r="AV43" s="19" t="n">
        <f aca="false">MIN(AN43,MAX(0,AO43-(0)))</f>
        <v>0.0713347160711645</v>
      </c>
      <c r="AW43" s="19" t="n">
        <f aca="false">AH43-AP43</f>
        <v>72.5518896780144</v>
      </c>
      <c r="AX43" s="19" t="n">
        <f aca="false">AI43-AQ43</f>
        <v>28</v>
      </c>
      <c r="AY43" s="19" t="n">
        <f aca="false">AJ43-AR43</f>
        <v>35</v>
      </c>
      <c r="AZ43" s="19" t="n">
        <f aca="false">AK43-AS43</f>
        <v>17.5</v>
      </c>
      <c r="BA43" s="19" t="n">
        <f aca="false">AL43-AT43</f>
        <v>10.5</v>
      </c>
      <c r="BB43" s="19" t="n">
        <f aca="false">AM43-AU43</f>
        <v>7</v>
      </c>
      <c r="BC43" s="19" t="n">
        <f aca="false">AN43-AV43</f>
        <v>4.17830231439424</v>
      </c>
    </row>
    <row r="44" customFormat="false" ht="15" hidden="false" customHeight="false" outlineLevel="0" collapsed="false">
      <c r="B44" s="18" t="n">
        <v>40</v>
      </c>
      <c r="C44" s="18" t="n">
        <f aca="false">RM_TERM-B44+1</f>
        <v>321</v>
      </c>
      <c r="D44" s="19" t="n">
        <f aca="false">K43</f>
        <v>174.730191992409</v>
      </c>
      <c r="E44" s="19" t="n">
        <f aca="false">D44*(1-(1-RM_CDR_S)^(1/12))</f>
        <v>0.593393027463299</v>
      </c>
      <c r="F44" s="19" t="n">
        <f aca="false">D44-E44</f>
        <v>174.136798964945</v>
      </c>
      <c r="G44" s="19" t="n">
        <f aca="false">IF(F44&gt;0,F44*(RM_WAC/12)/(1-(1+RM_WAC/12)^(-C44)),0)</f>
        <v>1.24717688197838</v>
      </c>
      <c r="H44" s="19" t="n">
        <f aca="false">F44*RM_WAC/12</f>
        <v>1.07384359361716</v>
      </c>
      <c r="I44" s="19" t="n">
        <f aca="false">G44-H44+IF(C44&lt;=1,(F44-(G44-H44)-J44),0)</f>
        <v>0.173333288361221</v>
      </c>
      <c r="J44" s="19" t="n">
        <f aca="false">(F44-(G44-H44))*(1-(1-RM_CPR_S)^(1/12))</f>
        <v>2.34014732228249</v>
      </c>
      <c r="K44" s="19" t="n">
        <f aca="false">IF(C44&lt;=1,0,(F44-(G44-H44)-J44))</f>
        <v>171.623318354302</v>
      </c>
      <c r="L44" s="19" t="n">
        <f aca="false">E44*(1-RM_SEV_S)</f>
        <v>0.356035816477979</v>
      </c>
      <c r="M44" s="19" t="n">
        <f aca="false">E44-L44</f>
        <v>0.237357210985319</v>
      </c>
      <c r="N44" s="19" t="n">
        <f aca="false">H44-D44*(RM_SERV+RM_TR)/12</f>
        <v>1.03598538535214</v>
      </c>
      <c r="O44" s="19" t="n">
        <f aca="false">T44*RM_A1_CP/12+U44*RM_A2_CP/12+V44*RM_A3_CP/12+W44*RM_M1_CP/12+X44*RM_B1_CP/12+Y44*RM_B2_CP/12+Z44*RM_B3_CP/12</f>
        <v>0.869992151830734</v>
      </c>
      <c r="P44" s="19" t="n">
        <f aca="false">MAX(0,N44-O44)</f>
        <v>0.165993233521408</v>
      </c>
      <c r="Q44" s="19" t="n">
        <f aca="false">MIN(P44,M44)</f>
        <v>0.165993233521408</v>
      </c>
      <c r="R44" s="19" t="n">
        <f aca="false">P44-Q44</f>
        <v>0</v>
      </c>
      <c r="S44" s="19" t="n">
        <f aca="false">I44+J44+L44+Q44</f>
        <v>3.03550966064309</v>
      </c>
      <c r="T44" s="19" t="n">
        <f aca="false">AW43</f>
        <v>72.5518896780144</v>
      </c>
      <c r="U44" s="19" t="n">
        <f aca="false">AX43</f>
        <v>28</v>
      </c>
      <c r="V44" s="19" t="n">
        <f aca="false">AY43</f>
        <v>35</v>
      </c>
      <c r="W44" s="19" t="n">
        <f aca="false">AZ43</f>
        <v>17.5</v>
      </c>
      <c r="X44" s="19" t="n">
        <f aca="false">BA43</f>
        <v>10.5</v>
      </c>
      <c r="Y44" s="19" t="n">
        <f aca="false">BB43</f>
        <v>7</v>
      </c>
      <c r="Z44" s="19" t="n">
        <f aca="false">BC43</f>
        <v>4.17830231439424</v>
      </c>
      <c r="AA44" s="19" t="n">
        <f aca="false">MIN(T44,MAX(0,S44-(0)))</f>
        <v>3.03550966064309</v>
      </c>
      <c r="AB44" s="19" t="n">
        <f aca="false">MIN(U44,MAX(0,S44-(T44)))</f>
        <v>0</v>
      </c>
      <c r="AC44" s="19" t="n">
        <f aca="false">MIN(V44,MAX(0,S44-(T44+U44)))</f>
        <v>0</v>
      </c>
      <c r="AD44" s="19" t="n">
        <f aca="false">MIN(W44,MAX(0,S44-(T44+U44+V44)))</f>
        <v>0</v>
      </c>
      <c r="AE44" s="19" t="n">
        <f aca="false">MIN(X44,MAX(0,S44-(T44+U44+V44+W44)))</f>
        <v>0</v>
      </c>
      <c r="AF44" s="19" t="n">
        <f aca="false">MIN(Y44,MAX(0,S44-(T44+U44+V44+W44+X44)))</f>
        <v>0</v>
      </c>
      <c r="AG44" s="19" t="n">
        <f aca="false">MIN(Z44,MAX(0,S44-(T44+U44+V44+W44+X44+Y44)))</f>
        <v>0</v>
      </c>
      <c r="AH44" s="19" t="n">
        <f aca="false">T44-AA44</f>
        <v>69.5163800173713</v>
      </c>
      <c r="AI44" s="19" t="n">
        <f aca="false">U44-AB44</f>
        <v>28</v>
      </c>
      <c r="AJ44" s="19" t="n">
        <f aca="false">V44-AC44</f>
        <v>35</v>
      </c>
      <c r="AK44" s="19" t="n">
        <f aca="false">W44-AD44</f>
        <v>17.5</v>
      </c>
      <c r="AL44" s="19" t="n">
        <f aca="false">X44-AE44</f>
        <v>10.5</v>
      </c>
      <c r="AM44" s="19" t="n">
        <f aca="false">Y44-AF44</f>
        <v>7</v>
      </c>
      <c r="AN44" s="19" t="n">
        <f aca="false">Z44-AG44</f>
        <v>4.17830231439424</v>
      </c>
      <c r="AO44" s="19" t="n">
        <f aca="false">M44-Q44</f>
        <v>0.0713639774639119</v>
      </c>
      <c r="AP44" s="19" t="n">
        <f aca="false">MIN(AH44,MAX(0,AO44-(AI44+AJ44+AK44+AL44+AM44+AN44)))</f>
        <v>0</v>
      </c>
      <c r="AQ44" s="19" t="n">
        <f aca="false">MIN(AI44,MAX(0,AO44-(AJ44+AK44+AL44+AM44+AN44)))</f>
        <v>0</v>
      </c>
      <c r="AR44" s="19" t="n">
        <f aca="false">MIN(AJ44,MAX(0,AO44-(AK44+AL44+AM44+AN44)))</f>
        <v>0</v>
      </c>
      <c r="AS44" s="19" t="n">
        <f aca="false">MIN(AK44,MAX(0,AO44-(AL44+AM44+AN44)))</f>
        <v>0</v>
      </c>
      <c r="AT44" s="19" t="n">
        <f aca="false">MIN(AL44,MAX(0,AO44-(AM44+AN44)))</f>
        <v>0</v>
      </c>
      <c r="AU44" s="19" t="n">
        <f aca="false">MIN(AM44,MAX(0,AO44-(AN44)))</f>
        <v>0</v>
      </c>
      <c r="AV44" s="19" t="n">
        <f aca="false">MIN(AN44,MAX(0,AO44-(0)))</f>
        <v>0.0713639774639119</v>
      </c>
      <c r="AW44" s="19" t="n">
        <f aca="false">AH44-AP44</f>
        <v>69.5163800173713</v>
      </c>
      <c r="AX44" s="19" t="n">
        <f aca="false">AI44-AQ44</f>
        <v>28</v>
      </c>
      <c r="AY44" s="19" t="n">
        <f aca="false">AJ44-AR44</f>
        <v>35</v>
      </c>
      <c r="AZ44" s="19" t="n">
        <f aca="false">AK44-AS44</f>
        <v>17.5</v>
      </c>
      <c r="BA44" s="19" t="n">
        <f aca="false">AL44-AT44</f>
        <v>10.5</v>
      </c>
      <c r="BB44" s="19" t="n">
        <f aca="false">AM44-AU44</f>
        <v>7</v>
      </c>
      <c r="BC44" s="19" t="n">
        <f aca="false">AN44-AV44</f>
        <v>4.10693833693032</v>
      </c>
    </row>
    <row r="45" customFormat="false" ht="15" hidden="false" customHeight="false" outlineLevel="0" collapsed="false">
      <c r="B45" s="18" t="n">
        <v>41</v>
      </c>
      <c r="C45" s="18" t="n">
        <f aca="false">RM_TERM-B45+1</f>
        <v>320</v>
      </c>
      <c r="D45" s="19" t="n">
        <f aca="false">K44</f>
        <v>171.623318354302</v>
      </c>
      <c r="E45" s="19" t="n">
        <f aca="false">D45*(1-(1-RM_CDR_S)^(1/12))</f>
        <v>0.582841919305973</v>
      </c>
      <c r="F45" s="19" t="n">
        <f aca="false">D45-E45</f>
        <v>171.040476434996</v>
      </c>
      <c r="G45" s="19" t="n">
        <f aca="false">IF(F45&gt;0,F45*(RM_WAC/12)/(1-(1+RM_WAC/12)^(-C45)),0)</f>
        <v>1.22622142104754</v>
      </c>
      <c r="H45" s="19" t="n">
        <f aca="false">F45*RM_WAC/12</f>
        <v>1.05474960468247</v>
      </c>
      <c r="I45" s="19" t="n">
        <f aca="false">G45-H45+IF(C45&lt;=1,(F45-(G45-H45)-J45),0)</f>
        <v>0.171471816365063</v>
      </c>
      <c r="J45" s="19" t="n">
        <f aca="false">(F45-(G45-H45))*(1-(1-RM_CPR_S)^(1/12))</f>
        <v>2.2985207961006</v>
      </c>
      <c r="K45" s="19" t="n">
        <f aca="false">IF(C45&lt;=1,0,(F45-(G45-H45)-J45))</f>
        <v>168.57048382253</v>
      </c>
      <c r="L45" s="19" t="n">
        <f aca="false">E45*(1-RM_SEV_S)</f>
        <v>0.349705151583584</v>
      </c>
      <c r="M45" s="19" t="n">
        <f aca="false">E45-L45</f>
        <v>0.233136767722389</v>
      </c>
      <c r="N45" s="19" t="n">
        <f aca="false">H45-D45*(RM_SERV+RM_TR)/12</f>
        <v>1.01756455237237</v>
      </c>
      <c r="O45" s="19" t="n">
        <f aca="false">T45*RM_A1_CP/12+U45*RM_A2_CP/12+V45*RM_A3_CP/12+W45*RM_M1_CP/12+X45*RM_B1_CP/12+Y45*RM_B2_CP/12+Z45*RM_B3_CP/12</f>
        <v>0.855826440081066</v>
      </c>
      <c r="P45" s="19" t="n">
        <f aca="false">MAX(0,N45-O45)</f>
        <v>0.161738112291309</v>
      </c>
      <c r="Q45" s="19" t="n">
        <f aca="false">MIN(P45,M45)</f>
        <v>0.161738112291309</v>
      </c>
      <c r="R45" s="19" t="n">
        <f aca="false">P45-Q45</f>
        <v>0</v>
      </c>
      <c r="S45" s="19" t="n">
        <f aca="false">I45+J45+L45+Q45</f>
        <v>2.98143587634056</v>
      </c>
      <c r="T45" s="19" t="n">
        <f aca="false">AW44</f>
        <v>69.5163800173713</v>
      </c>
      <c r="U45" s="19" t="n">
        <f aca="false">AX44</f>
        <v>28</v>
      </c>
      <c r="V45" s="19" t="n">
        <f aca="false">AY44</f>
        <v>35</v>
      </c>
      <c r="W45" s="19" t="n">
        <f aca="false">AZ44</f>
        <v>17.5</v>
      </c>
      <c r="X45" s="19" t="n">
        <f aca="false">BA44</f>
        <v>10.5</v>
      </c>
      <c r="Y45" s="19" t="n">
        <f aca="false">BB44</f>
        <v>7</v>
      </c>
      <c r="Z45" s="19" t="n">
        <f aca="false">BC44</f>
        <v>4.10693833693032</v>
      </c>
      <c r="AA45" s="19" t="n">
        <f aca="false">MIN(T45,MAX(0,S45-(0)))</f>
        <v>2.98143587634056</v>
      </c>
      <c r="AB45" s="19" t="n">
        <f aca="false">MIN(U45,MAX(0,S45-(T45)))</f>
        <v>0</v>
      </c>
      <c r="AC45" s="19" t="n">
        <f aca="false">MIN(V45,MAX(0,S45-(T45+U45)))</f>
        <v>0</v>
      </c>
      <c r="AD45" s="19" t="n">
        <f aca="false">MIN(W45,MAX(0,S45-(T45+U45+V45)))</f>
        <v>0</v>
      </c>
      <c r="AE45" s="19" t="n">
        <f aca="false">MIN(X45,MAX(0,S45-(T45+U45+V45+W45)))</f>
        <v>0</v>
      </c>
      <c r="AF45" s="19" t="n">
        <f aca="false">MIN(Y45,MAX(0,S45-(T45+U45+V45+W45+X45)))</f>
        <v>0</v>
      </c>
      <c r="AG45" s="19" t="n">
        <f aca="false">MIN(Z45,MAX(0,S45-(T45+U45+V45+W45+X45+Y45)))</f>
        <v>0</v>
      </c>
      <c r="AH45" s="19" t="n">
        <f aca="false">T45-AA45</f>
        <v>66.5349441410307</v>
      </c>
      <c r="AI45" s="19" t="n">
        <f aca="false">U45-AB45</f>
        <v>28</v>
      </c>
      <c r="AJ45" s="19" t="n">
        <f aca="false">V45-AC45</f>
        <v>35</v>
      </c>
      <c r="AK45" s="19" t="n">
        <f aca="false">W45-AD45</f>
        <v>17.5</v>
      </c>
      <c r="AL45" s="19" t="n">
        <f aca="false">X45-AE45</f>
        <v>10.5</v>
      </c>
      <c r="AM45" s="19" t="n">
        <f aca="false">Y45-AF45</f>
        <v>7</v>
      </c>
      <c r="AN45" s="19" t="n">
        <f aca="false">Z45-AG45</f>
        <v>4.10693833693032</v>
      </c>
      <c r="AO45" s="19" t="n">
        <f aca="false">M45-Q45</f>
        <v>0.0713986554310803</v>
      </c>
      <c r="AP45" s="19" t="n">
        <f aca="false">MIN(AH45,MAX(0,AO45-(AI45+AJ45+AK45+AL45+AM45+AN45)))</f>
        <v>0</v>
      </c>
      <c r="AQ45" s="19" t="n">
        <f aca="false">MIN(AI45,MAX(0,AO45-(AJ45+AK45+AL45+AM45+AN45)))</f>
        <v>0</v>
      </c>
      <c r="AR45" s="19" t="n">
        <f aca="false">MIN(AJ45,MAX(0,AO45-(AK45+AL45+AM45+AN45)))</f>
        <v>0</v>
      </c>
      <c r="AS45" s="19" t="n">
        <f aca="false">MIN(AK45,MAX(0,AO45-(AL45+AM45+AN45)))</f>
        <v>0</v>
      </c>
      <c r="AT45" s="19" t="n">
        <f aca="false">MIN(AL45,MAX(0,AO45-(AM45+AN45)))</f>
        <v>0</v>
      </c>
      <c r="AU45" s="19" t="n">
        <f aca="false">MIN(AM45,MAX(0,AO45-(AN45)))</f>
        <v>0</v>
      </c>
      <c r="AV45" s="19" t="n">
        <f aca="false">MIN(AN45,MAX(0,AO45-(0)))</f>
        <v>0.0713986554310803</v>
      </c>
      <c r="AW45" s="19" t="n">
        <f aca="false">AH45-AP45</f>
        <v>66.5349441410307</v>
      </c>
      <c r="AX45" s="19" t="n">
        <f aca="false">AI45-AQ45</f>
        <v>28</v>
      </c>
      <c r="AY45" s="19" t="n">
        <f aca="false">AJ45-AR45</f>
        <v>35</v>
      </c>
      <c r="AZ45" s="19" t="n">
        <f aca="false">AK45-AS45</f>
        <v>17.5</v>
      </c>
      <c r="BA45" s="19" t="n">
        <f aca="false">AL45-AT45</f>
        <v>10.5</v>
      </c>
      <c r="BB45" s="19" t="n">
        <f aca="false">AM45-AU45</f>
        <v>7</v>
      </c>
      <c r="BC45" s="19" t="n">
        <f aca="false">AN45-AV45</f>
        <v>4.03553968149924</v>
      </c>
    </row>
    <row r="46" customFormat="false" ht="15" hidden="false" customHeight="false" outlineLevel="0" collapsed="false">
      <c r="B46" s="18" t="n">
        <v>42</v>
      </c>
      <c r="C46" s="18" t="n">
        <f aca="false">RM_TERM-B46+1</f>
        <v>319</v>
      </c>
      <c r="D46" s="19" t="n">
        <f aca="false">K45</f>
        <v>168.57048382253</v>
      </c>
      <c r="E46" s="19" t="n">
        <f aca="false">D46*(1-(1-RM_CDR_S)^(1/12))</f>
        <v>0.572474330828584</v>
      </c>
      <c r="F46" s="19" t="n">
        <f aca="false">D46-E46</f>
        <v>167.998009491701</v>
      </c>
      <c r="G46" s="19" t="n">
        <f aca="false">IF(F46&gt;0,F46*(RM_WAC/12)/(1-(1+RM_WAC/12)^(-C46)),0)</f>
        <v>1.20561806040749</v>
      </c>
      <c r="H46" s="19" t="n">
        <f aca="false">F46*RM_WAC/12</f>
        <v>1.03598772519883</v>
      </c>
      <c r="I46" s="19" t="n">
        <f aca="false">G46-H46+IF(C46&lt;=1,(F46-(G46-H46)-J46),0)</f>
        <v>0.169630335208663</v>
      </c>
      <c r="J46" s="19" t="n">
        <f aca="false">(F46-(G46-H46))*(1-(1-RM_CPR_S)^(1/12))</f>
        <v>2.25761846350099</v>
      </c>
      <c r="K46" s="19" t="n">
        <f aca="false">IF(C46&lt;=1,0,(F46-(G46-H46)-J46))</f>
        <v>165.570760692992</v>
      </c>
      <c r="L46" s="19" t="n">
        <f aca="false">E46*(1-RM_SEV_S)</f>
        <v>0.34348459849715</v>
      </c>
      <c r="M46" s="19" t="n">
        <f aca="false">E46-L46</f>
        <v>0.228989732331434</v>
      </c>
      <c r="N46" s="19" t="n">
        <f aca="false">H46-D46*(RM_SERV+RM_TR)/12</f>
        <v>0.999464120370611</v>
      </c>
      <c r="O46" s="19" t="n">
        <f aca="false">T46*RM_A1_CP/12+U46*RM_A2_CP/12+V46*RM_A3_CP/12+W46*RM_M1_CP/12+X46*RM_B1_CP/12+Y46*RM_B2_CP/12+Z46*RM_B3_CP/12</f>
        <v>0.841913072658143</v>
      </c>
      <c r="P46" s="19" t="n">
        <f aca="false">MAX(0,N46-O46)</f>
        <v>0.157551047712468</v>
      </c>
      <c r="Q46" s="19" t="n">
        <f aca="false">MIN(P46,M46)</f>
        <v>0.157551047712468</v>
      </c>
      <c r="R46" s="19" t="n">
        <f aca="false">P46-Q46</f>
        <v>0</v>
      </c>
      <c r="S46" s="19" t="n">
        <f aca="false">I46+J46+L46+Q46</f>
        <v>2.92828444491927</v>
      </c>
      <c r="T46" s="19" t="n">
        <f aca="false">AW45</f>
        <v>66.5349441410307</v>
      </c>
      <c r="U46" s="19" t="n">
        <f aca="false">AX45</f>
        <v>28</v>
      </c>
      <c r="V46" s="19" t="n">
        <f aca="false">AY45</f>
        <v>35</v>
      </c>
      <c r="W46" s="19" t="n">
        <f aca="false">AZ45</f>
        <v>17.5</v>
      </c>
      <c r="X46" s="19" t="n">
        <f aca="false">BA45</f>
        <v>10.5</v>
      </c>
      <c r="Y46" s="19" t="n">
        <f aca="false">BB45</f>
        <v>7</v>
      </c>
      <c r="Z46" s="19" t="n">
        <f aca="false">BC45</f>
        <v>4.03553968149924</v>
      </c>
      <c r="AA46" s="19" t="n">
        <f aca="false">MIN(T46,MAX(0,S46-(0)))</f>
        <v>2.92828444491927</v>
      </c>
      <c r="AB46" s="19" t="n">
        <f aca="false">MIN(U46,MAX(0,S46-(T46)))</f>
        <v>0</v>
      </c>
      <c r="AC46" s="19" t="n">
        <f aca="false">MIN(V46,MAX(0,S46-(T46+U46)))</f>
        <v>0</v>
      </c>
      <c r="AD46" s="19" t="n">
        <f aca="false">MIN(W46,MAX(0,S46-(T46+U46+V46)))</f>
        <v>0</v>
      </c>
      <c r="AE46" s="19" t="n">
        <f aca="false">MIN(X46,MAX(0,S46-(T46+U46+V46+W46)))</f>
        <v>0</v>
      </c>
      <c r="AF46" s="19" t="n">
        <f aca="false">MIN(Y46,MAX(0,S46-(T46+U46+V46+W46+X46)))</f>
        <v>0</v>
      </c>
      <c r="AG46" s="19" t="n">
        <f aca="false">MIN(Z46,MAX(0,S46-(T46+U46+V46+W46+X46+Y46)))</f>
        <v>0</v>
      </c>
      <c r="AH46" s="19" t="n">
        <f aca="false">T46-AA46</f>
        <v>63.6066596961114</v>
      </c>
      <c r="AI46" s="19" t="n">
        <f aca="false">U46-AB46</f>
        <v>28</v>
      </c>
      <c r="AJ46" s="19" t="n">
        <f aca="false">V46-AC46</f>
        <v>35</v>
      </c>
      <c r="AK46" s="19" t="n">
        <f aca="false">W46-AD46</f>
        <v>17.5</v>
      </c>
      <c r="AL46" s="19" t="n">
        <f aca="false">X46-AE46</f>
        <v>10.5</v>
      </c>
      <c r="AM46" s="19" t="n">
        <f aca="false">Y46-AF46</f>
        <v>7</v>
      </c>
      <c r="AN46" s="19" t="n">
        <f aca="false">Z46-AG46</f>
        <v>4.03553968149924</v>
      </c>
      <c r="AO46" s="19" t="n">
        <f aca="false">M46-Q46</f>
        <v>0.071438684618966</v>
      </c>
      <c r="AP46" s="19" t="n">
        <f aca="false">MIN(AH46,MAX(0,AO46-(AI46+AJ46+AK46+AL46+AM46+AN46)))</f>
        <v>0</v>
      </c>
      <c r="AQ46" s="19" t="n">
        <f aca="false">MIN(AI46,MAX(0,AO46-(AJ46+AK46+AL46+AM46+AN46)))</f>
        <v>0</v>
      </c>
      <c r="AR46" s="19" t="n">
        <f aca="false">MIN(AJ46,MAX(0,AO46-(AK46+AL46+AM46+AN46)))</f>
        <v>0</v>
      </c>
      <c r="AS46" s="19" t="n">
        <f aca="false">MIN(AK46,MAX(0,AO46-(AL46+AM46+AN46)))</f>
        <v>0</v>
      </c>
      <c r="AT46" s="19" t="n">
        <f aca="false">MIN(AL46,MAX(0,AO46-(AM46+AN46)))</f>
        <v>0</v>
      </c>
      <c r="AU46" s="19" t="n">
        <f aca="false">MIN(AM46,MAX(0,AO46-(AN46)))</f>
        <v>0</v>
      </c>
      <c r="AV46" s="19" t="n">
        <f aca="false">MIN(AN46,MAX(0,AO46-(0)))</f>
        <v>0.071438684618966</v>
      </c>
      <c r="AW46" s="19" t="n">
        <f aca="false">AH46-AP46</f>
        <v>63.6066596961114</v>
      </c>
      <c r="AX46" s="19" t="n">
        <f aca="false">AI46-AQ46</f>
        <v>28</v>
      </c>
      <c r="AY46" s="19" t="n">
        <f aca="false">AJ46-AR46</f>
        <v>35</v>
      </c>
      <c r="AZ46" s="19" t="n">
        <f aca="false">AK46-AS46</f>
        <v>17.5</v>
      </c>
      <c r="BA46" s="19" t="n">
        <f aca="false">AL46-AT46</f>
        <v>10.5</v>
      </c>
      <c r="BB46" s="19" t="n">
        <f aca="false">AM46-AU46</f>
        <v>7</v>
      </c>
      <c r="BC46" s="19" t="n">
        <f aca="false">AN46-AV46</f>
        <v>3.96410099688028</v>
      </c>
    </row>
    <row r="47" customFormat="false" ht="15" hidden="false" customHeight="false" outlineLevel="0" collapsed="false">
      <c r="B47" s="18" t="n">
        <v>43</v>
      </c>
      <c r="C47" s="18" t="n">
        <f aca="false">RM_TERM-B47+1</f>
        <v>318</v>
      </c>
      <c r="D47" s="19" t="n">
        <f aca="false">K46</f>
        <v>165.570760692992</v>
      </c>
      <c r="E47" s="19" t="n">
        <f aca="false">D47*(1-(1-RM_CDR_S)^(1/12))</f>
        <v>0.562287111498648</v>
      </c>
      <c r="F47" s="19" t="n">
        <f aca="false">D47-E47</f>
        <v>165.008473581493</v>
      </c>
      <c r="G47" s="19" t="n">
        <f aca="false">IF(F47&gt;0,F47*(RM_WAC/12)/(1-(1+RM_WAC/12)^(-C47)),0)</f>
        <v>1.18536088395765</v>
      </c>
      <c r="H47" s="19" t="n">
        <f aca="false">F47*RM_WAC/12</f>
        <v>1.01755225375254</v>
      </c>
      <c r="I47" s="19" t="n">
        <f aca="false">G47-H47+IF(C47&lt;=1,(F47-(G47-H47)-J47),0)</f>
        <v>0.167808630205109</v>
      </c>
      <c r="J47" s="19" t="n">
        <f aca="false">(F47-(G47-H47))*(1-(1-RM_CPR_S)^(1/12))</f>
        <v>2.21742789032596</v>
      </c>
      <c r="K47" s="19" t="n">
        <f aca="false">IF(C47&lt;=1,0,(F47-(G47-H47)-J47))</f>
        <v>162.623237060962</v>
      </c>
      <c r="L47" s="19" t="n">
        <f aca="false">E47*(1-RM_SEV_S)</f>
        <v>0.337372266899189</v>
      </c>
      <c r="M47" s="19" t="n">
        <f aca="false">E47-L47</f>
        <v>0.224914844599459</v>
      </c>
      <c r="N47" s="19" t="n">
        <f aca="false">H47-D47*(RM_SERV+RM_TR)/12</f>
        <v>0.981678588935726</v>
      </c>
      <c r="O47" s="19" t="n">
        <f aca="false">T47*RM_A1_CP/12+U47*RM_A2_CP/12+V47*RM_A3_CP/12+W47*RM_M1_CP/12+X47*RM_B1_CP/12+Y47*RM_B2_CP/12+Z47*RM_B3_CP/12</f>
        <v>0.82824774524852</v>
      </c>
      <c r="P47" s="19" t="n">
        <f aca="false">MAX(0,N47-O47)</f>
        <v>0.153430843687206</v>
      </c>
      <c r="Q47" s="19" t="n">
        <f aca="false">MIN(P47,M47)</f>
        <v>0.153430843687206</v>
      </c>
      <c r="R47" s="19" t="n">
        <f aca="false">P47-Q47</f>
        <v>0</v>
      </c>
      <c r="S47" s="19" t="n">
        <f aca="false">I47+J47+L47+Q47</f>
        <v>2.87603963111747</v>
      </c>
      <c r="T47" s="19" t="n">
        <f aca="false">AW46</f>
        <v>63.6066596961114</v>
      </c>
      <c r="U47" s="19" t="n">
        <f aca="false">AX46</f>
        <v>28</v>
      </c>
      <c r="V47" s="19" t="n">
        <f aca="false">AY46</f>
        <v>35</v>
      </c>
      <c r="W47" s="19" t="n">
        <f aca="false">AZ46</f>
        <v>17.5</v>
      </c>
      <c r="X47" s="19" t="n">
        <f aca="false">BA46</f>
        <v>10.5</v>
      </c>
      <c r="Y47" s="19" t="n">
        <f aca="false">BB46</f>
        <v>7</v>
      </c>
      <c r="Z47" s="19" t="n">
        <f aca="false">BC46</f>
        <v>3.96410099688028</v>
      </c>
      <c r="AA47" s="19" t="n">
        <f aca="false">MIN(T47,MAX(0,S47-(0)))</f>
        <v>2.87603963111747</v>
      </c>
      <c r="AB47" s="19" t="n">
        <f aca="false">MIN(U47,MAX(0,S47-(T47)))</f>
        <v>0</v>
      </c>
      <c r="AC47" s="19" t="n">
        <f aca="false">MIN(V47,MAX(0,S47-(T47+U47)))</f>
        <v>0</v>
      </c>
      <c r="AD47" s="19" t="n">
        <f aca="false">MIN(W47,MAX(0,S47-(T47+U47+V47)))</f>
        <v>0</v>
      </c>
      <c r="AE47" s="19" t="n">
        <f aca="false">MIN(X47,MAX(0,S47-(T47+U47+V47+W47)))</f>
        <v>0</v>
      </c>
      <c r="AF47" s="19" t="n">
        <f aca="false">MIN(Y47,MAX(0,S47-(T47+U47+V47+W47+X47)))</f>
        <v>0</v>
      </c>
      <c r="AG47" s="19" t="n">
        <f aca="false">MIN(Z47,MAX(0,S47-(T47+U47+V47+W47+X47+Y47)))</f>
        <v>0</v>
      </c>
      <c r="AH47" s="19" t="n">
        <f aca="false">T47-AA47</f>
        <v>60.730620064994</v>
      </c>
      <c r="AI47" s="19" t="n">
        <f aca="false">U47-AB47</f>
        <v>28</v>
      </c>
      <c r="AJ47" s="19" t="n">
        <f aca="false">V47-AC47</f>
        <v>35</v>
      </c>
      <c r="AK47" s="19" t="n">
        <f aca="false">W47-AD47</f>
        <v>17.5</v>
      </c>
      <c r="AL47" s="19" t="n">
        <f aca="false">X47-AE47</f>
        <v>10.5</v>
      </c>
      <c r="AM47" s="19" t="n">
        <f aca="false">Y47-AF47</f>
        <v>7</v>
      </c>
      <c r="AN47" s="19" t="n">
        <f aca="false">Z47-AG47</f>
        <v>3.96410099688028</v>
      </c>
      <c r="AO47" s="19" t="n">
        <f aca="false">M47-Q47</f>
        <v>0.0714840009122532</v>
      </c>
      <c r="AP47" s="19" t="n">
        <f aca="false">MIN(AH47,MAX(0,AO47-(AI47+AJ47+AK47+AL47+AM47+AN47)))</f>
        <v>0</v>
      </c>
      <c r="AQ47" s="19" t="n">
        <f aca="false">MIN(AI47,MAX(0,AO47-(AJ47+AK47+AL47+AM47+AN47)))</f>
        <v>0</v>
      </c>
      <c r="AR47" s="19" t="n">
        <f aca="false">MIN(AJ47,MAX(0,AO47-(AK47+AL47+AM47+AN47)))</f>
        <v>0</v>
      </c>
      <c r="AS47" s="19" t="n">
        <f aca="false">MIN(AK47,MAX(0,AO47-(AL47+AM47+AN47)))</f>
        <v>0</v>
      </c>
      <c r="AT47" s="19" t="n">
        <f aca="false">MIN(AL47,MAX(0,AO47-(AM47+AN47)))</f>
        <v>0</v>
      </c>
      <c r="AU47" s="19" t="n">
        <f aca="false">MIN(AM47,MAX(0,AO47-(AN47)))</f>
        <v>0</v>
      </c>
      <c r="AV47" s="19" t="n">
        <f aca="false">MIN(AN47,MAX(0,AO47-(0)))</f>
        <v>0.0714840009122532</v>
      </c>
      <c r="AW47" s="19" t="n">
        <f aca="false">AH47-AP47</f>
        <v>60.730620064994</v>
      </c>
      <c r="AX47" s="19" t="n">
        <f aca="false">AI47-AQ47</f>
        <v>28</v>
      </c>
      <c r="AY47" s="19" t="n">
        <f aca="false">AJ47-AR47</f>
        <v>35</v>
      </c>
      <c r="AZ47" s="19" t="n">
        <f aca="false">AK47-AS47</f>
        <v>17.5</v>
      </c>
      <c r="BA47" s="19" t="n">
        <f aca="false">AL47-AT47</f>
        <v>10.5</v>
      </c>
      <c r="BB47" s="19" t="n">
        <f aca="false">AM47-AU47</f>
        <v>7</v>
      </c>
      <c r="BC47" s="19" t="n">
        <f aca="false">AN47-AV47</f>
        <v>3.89261699596802</v>
      </c>
    </row>
    <row r="48" customFormat="false" ht="15" hidden="false" customHeight="false" outlineLevel="0" collapsed="false">
      <c r="B48" s="18" t="n">
        <v>44</v>
      </c>
      <c r="C48" s="18" t="n">
        <f aca="false">RM_TERM-B48+1</f>
        <v>317</v>
      </c>
      <c r="D48" s="19" t="n">
        <f aca="false">K47</f>
        <v>162.623237060962</v>
      </c>
      <c r="E48" s="19" t="n">
        <f aca="false">D48*(1-(1-RM_CDR_S)^(1/12))</f>
        <v>0.552277164439209</v>
      </c>
      <c r="F48" s="19" t="n">
        <f aca="false">D48-E48</f>
        <v>162.070959896523</v>
      </c>
      <c r="G48" s="19" t="n">
        <f aca="false">IF(F48&gt;0,F48*(RM_WAC/12)/(1-(1+RM_WAC/12)^(-C48)),0)</f>
        <v>1.16544407500163</v>
      </c>
      <c r="H48" s="19" t="n">
        <f aca="false">F48*RM_WAC/12</f>
        <v>0.999437586028558</v>
      </c>
      <c r="I48" s="19" t="n">
        <f aca="false">G48-H48+IF(C48&lt;=1,(F48-(G48-H48)-J48),0)</f>
        <v>0.166006488973071</v>
      </c>
      <c r="J48" s="19" t="n">
        <f aca="false">(F48-(G48-H48))*(1-(1-RM_CPR_S)^(1/12))</f>
        <v>2.17793685419747</v>
      </c>
      <c r="K48" s="19" t="n">
        <f aca="false">IF(C48&lt;=1,0,(F48-(G48-H48)-J48))</f>
        <v>159.727016553352</v>
      </c>
      <c r="L48" s="19" t="n">
        <f aca="false">E48*(1-RM_SEV_S)</f>
        <v>0.331366298663525</v>
      </c>
      <c r="M48" s="19" t="n">
        <f aca="false">E48-L48</f>
        <v>0.220910865775684</v>
      </c>
      <c r="N48" s="19" t="n">
        <f aca="false">H48-D48*(RM_SERV+RM_TR)/12</f>
        <v>0.964202551332016</v>
      </c>
      <c r="O48" s="19" t="n">
        <f aca="false">T48*RM_A1_CP/12+U48*RM_A2_CP/12+V48*RM_A3_CP/12+W48*RM_M1_CP/12+X48*RM_B1_CP/12+Y48*RM_B2_CP/12+Z48*RM_B3_CP/12</f>
        <v>0.814826226969972</v>
      </c>
      <c r="P48" s="19" t="n">
        <f aca="false">MAX(0,N48-O48)</f>
        <v>0.149376324362044</v>
      </c>
      <c r="Q48" s="19" t="n">
        <f aca="false">MIN(P48,M48)</f>
        <v>0.149376324362044</v>
      </c>
      <c r="R48" s="19" t="n">
        <f aca="false">P48-Q48</f>
        <v>0</v>
      </c>
      <c r="S48" s="19" t="n">
        <f aca="false">I48+J48+L48+Q48</f>
        <v>2.82468596619611</v>
      </c>
      <c r="T48" s="19" t="n">
        <f aca="false">AW47</f>
        <v>60.730620064994</v>
      </c>
      <c r="U48" s="19" t="n">
        <f aca="false">AX47</f>
        <v>28</v>
      </c>
      <c r="V48" s="19" t="n">
        <f aca="false">AY47</f>
        <v>35</v>
      </c>
      <c r="W48" s="19" t="n">
        <f aca="false">AZ47</f>
        <v>17.5</v>
      </c>
      <c r="X48" s="19" t="n">
        <f aca="false">BA47</f>
        <v>10.5</v>
      </c>
      <c r="Y48" s="19" t="n">
        <f aca="false">BB47</f>
        <v>7</v>
      </c>
      <c r="Z48" s="19" t="n">
        <f aca="false">BC47</f>
        <v>3.89261699596802</v>
      </c>
      <c r="AA48" s="19" t="n">
        <f aca="false">MIN(T48,MAX(0,S48-(0)))</f>
        <v>2.82468596619611</v>
      </c>
      <c r="AB48" s="19" t="n">
        <f aca="false">MIN(U48,MAX(0,S48-(T48)))</f>
        <v>0</v>
      </c>
      <c r="AC48" s="19" t="n">
        <f aca="false">MIN(V48,MAX(0,S48-(T48+U48)))</f>
        <v>0</v>
      </c>
      <c r="AD48" s="19" t="n">
        <f aca="false">MIN(W48,MAX(0,S48-(T48+U48+V48)))</f>
        <v>0</v>
      </c>
      <c r="AE48" s="19" t="n">
        <f aca="false">MIN(X48,MAX(0,S48-(T48+U48+V48+W48)))</f>
        <v>0</v>
      </c>
      <c r="AF48" s="19" t="n">
        <f aca="false">MIN(Y48,MAX(0,S48-(T48+U48+V48+W48+X48)))</f>
        <v>0</v>
      </c>
      <c r="AG48" s="19" t="n">
        <f aca="false">MIN(Z48,MAX(0,S48-(T48+U48+V48+W48+X48+Y48)))</f>
        <v>0</v>
      </c>
      <c r="AH48" s="19" t="n">
        <f aca="false">T48-AA48</f>
        <v>57.9059340987979</v>
      </c>
      <c r="AI48" s="19" t="n">
        <f aca="false">U48-AB48</f>
        <v>28</v>
      </c>
      <c r="AJ48" s="19" t="n">
        <f aca="false">V48-AC48</f>
        <v>35</v>
      </c>
      <c r="AK48" s="19" t="n">
        <f aca="false">W48-AD48</f>
        <v>17.5</v>
      </c>
      <c r="AL48" s="19" t="n">
        <f aca="false">X48-AE48</f>
        <v>10.5</v>
      </c>
      <c r="AM48" s="19" t="n">
        <f aca="false">Y48-AF48</f>
        <v>7</v>
      </c>
      <c r="AN48" s="19" t="n">
        <f aca="false">Z48-AG48</f>
        <v>3.89261699596802</v>
      </c>
      <c r="AO48" s="19" t="n">
        <f aca="false">M48-Q48</f>
        <v>0.0715345414136395</v>
      </c>
      <c r="AP48" s="19" t="n">
        <f aca="false">MIN(AH48,MAX(0,AO48-(AI48+AJ48+AK48+AL48+AM48+AN48)))</f>
        <v>0</v>
      </c>
      <c r="AQ48" s="19" t="n">
        <f aca="false">MIN(AI48,MAX(0,AO48-(AJ48+AK48+AL48+AM48+AN48)))</f>
        <v>0</v>
      </c>
      <c r="AR48" s="19" t="n">
        <f aca="false">MIN(AJ48,MAX(0,AO48-(AK48+AL48+AM48+AN48)))</f>
        <v>0</v>
      </c>
      <c r="AS48" s="19" t="n">
        <f aca="false">MIN(AK48,MAX(0,AO48-(AL48+AM48+AN48)))</f>
        <v>0</v>
      </c>
      <c r="AT48" s="19" t="n">
        <f aca="false">MIN(AL48,MAX(0,AO48-(AM48+AN48)))</f>
        <v>0</v>
      </c>
      <c r="AU48" s="19" t="n">
        <f aca="false">MIN(AM48,MAX(0,AO48-(AN48)))</f>
        <v>0</v>
      </c>
      <c r="AV48" s="19" t="n">
        <f aca="false">MIN(AN48,MAX(0,AO48-(0)))</f>
        <v>0.0715345414136395</v>
      </c>
      <c r="AW48" s="19" t="n">
        <f aca="false">AH48-AP48</f>
        <v>57.9059340987979</v>
      </c>
      <c r="AX48" s="19" t="n">
        <f aca="false">AI48-AQ48</f>
        <v>28</v>
      </c>
      <c r="AY48" s="19" t="n">
        <f aca="false">AJ48-AR48</f>
        <v>35</v>
      </c>
      <c r="AZ48" s="19" t="n">
        <f aca="false">AK48-AS48</f>
        <v>17.5</v>
      </c>
      <c r="BA48" s="19" t="n">
        <f aca="false">AL48-AT48</f>
        <v>10.5</v>
      </c>
      <c r="BB48" s="19" t="n">
        <f aca="false">AM48-AU48</f>
        <v>7</v>
      </c>
      <c r="BC48" s="19" t="n">
        <f aca="false">AN48-AV48</f>
        <v>3.82108245455438</v>
      </c>
    </row>
    <row r="49" customFormat="false" ht="15" hidden="false" customHeight="false" outlineLevel="0" collapsed="false">
      <c r="B49" s="18" t="n">
        <v>45</v>
      </c>
      <c r="C49" s="18" t="n">
        <f aca="false">RM_TERM-B49+1</f>
        <v>316</v>
      </c>
      <c r="D49" s="19" t="n">
        <f aca="false">K48</f>
        <v>159.727016553352</v>
      </c>
      <c r="E49" s="19" t="n">
        <f aca="false">D49*(1-(1-RM_CDR_S)^(1/12))</f>
        <v>0.54244144551957</v>
      </c>
      <c r="F49" s="19" t="n">
        <f aca="false">D49-E49</f>
        <v>159.184575107833</v>
      </c>
      <c r="G49" s="19" t="n">
        <f aca="false">IF(F49&gt;0,F49*(RM_WAC/12)/(1-(1+RM_WAC/12)^(-C49)),0)</f>
        <v>1.145861914577</v>
      </c>
      <c r="H49" s="19" t="n">
        <f aca="false">F49*RM_WAC/12</f>
        <v>0.981638213164969</v>
      </c>
      <c r="I49" s="19" t="n">
        <f aca="false">G49-H49+IF(C49&lt;=1,(F49-(G49-H49)-J49),0)</f>
        <v>0.164223701412034</v>
      </c>
      <c r="J49" s="19" t="n">
        <f aca="false">(F49-(G49-H49))*(1-(1-RM_CPR_S)^(1/12))</f>
        <v>2.13913334092795</v>
      </c>
      <c r="K49" s="19" t="n">
        <f aca="false">IF(C49&lt;=1,0,(F49-(G49-H49)-J49))</f>
        <v>156.881218065493</v>
      </c>
      <c r="L49" s="19" t="n">
        <f aca="false">E49*(1-RM_SEV_S)</f>
        <v>0.325464867311742</v>
      </c>
      <c r="M49" s="19" t="n">
        <f aca="false">E49-L49</f>
        <v>0.216976578207828</v>
      </c>
      <c r="N49" s="19" t="n">
        <f aca="false">H49-D49*(RM_SERV+RM_TR)/12</f>
        <v>0.947030692911742</v>
      </c>
      <c r="O49" s="19" t="n">
        <f aca="false">T49*RM_A1_CP/12+U49*RM_A2_CP/12+V49*RM_A3_CP/12+W49*RM_M1_CP/12+X49*RM_B1_CP/12+Y49*RM_B2_CP/12+Z49*RM_B3_CP/12</f>
        <v>0.801644359127723</v>
      </c>
      <c r="P49" s="19" t="n">
        <f aca="false">MAX(0,N49-O49)</f>
        <v>0.145386333784019</v>
      </c>
      <c r="Q49" s="19" t="n">
        <f aca="false">MIN(P49,M49)</f>
        <v>0.145386333784019</v>
      </c>
      <c r="R49" s="19" t="n">
        <f aca="false">P49-Q49</f>
        <v>0</v>
      </c>
      <c r="S49" s="19" t="n">
        <f aca="false">I49+J49+L49+Q49</f>
        <v>2.77420824343574</v>
      </c>
      <c r="T49" s="19" t="n">
        <f aca="false">AW48</f>
        <v>57.9059340987979</v>
      </c>
      <c r="U49" s="19" t="n">
        <f aca="false">AX48</f>
        <v>28</v>
      </c>
      <c r="V49" s="19" t="n">
        <f aca="false">AY48</f>
        <v>35</v>
      </c>
      <c r="W49" s="19" t="n">
        <f aca="false">AZ48</f>
        <v>17.5</v>
      </c>
      <c r="X49" s="19" t="n">
        <f aca="false">BA48</f>
        <v>10.5</v>
      </c>
      <c r="Y49" s="19" t="n">
        <f aca="false">BB48</f>
        <v>7</v>
      </c>
      <c r="Z49" s="19" t="n">
        <f aca="false">BC48</f>
        <v>3.82108245455438</v>
      </c>
      <c r="AA49" s="19" t="n">
        <f aca="false">MIN(T49,MAX(0,S49-(0)))</f>
        <v>2.77420824343574</v>
      </c>
      <c r="AB49" s="19" t="n">
        <f aca="false">MIN(U49,MAX(0,S49-(T49)))</f>
        <v>0</v>
      </c>
      <c r="AC49" s="19" t="n">
        <f aca="false">MIN(V49,MAX(0,S49-(T49+U49)))</f>
        <v>0</v>
      </c>
      <c r="AD49" s="19" t="n">
        <f aca="false">MIN(W49,MAX(0,S49-(T49+U49+V49)))</f>
        <v>0</v>
      </c>
      <c r="AE49" s="19" t="n">
        <f aca="false">MIN(X49,MAX(0,S49-(T49+U49+V49+W49)))</f>
        <v>0</v>
      </c>
      <c r="AF49" s="19" t="n">
        <f aca="false">MIN(Y49,MAX(0,S49-(T49+U49+V49+W49+X49)))</f>
        <v>0</v>
      </c>
      <c r="AG49" s="19" t="n">
        <f aca="false">MIN(Z49,MAX(0,S49-(T49+U49+V49+W49+X49+Y49)))</f>
        <v>0</v>
      </c>
      <c r="AH49" s="19" t="n">
        <f aca="false">T49-AA49</f>
        <v>55.1317258553621</v>
      </c>
      <c r="AI49" s="19" t="n">
        <f aca="false">U49-AB49</f>
        <v>28</v>
      </c>
      <c r="AJ49" s="19" t="n">
        <f aca="false">V49-AC49</f>
        <v>35</v>
      </c>
      <c r="AK49" s="19" t="n">
        <f aca="false">W49-AD49</f>
        <v>17.5</v>
      </c>
      <c r="AL49" s="19" t="n">
        <f aca="false">X49-AE49</f>
        <v>10.5</v>
      </c>
      <c r="AM49" s="19" t="n">
        <f aca="false">Y49-AF49</f>
        <v>7</v>
      </c>
      <c r="AN49" s="19" t="n">
        <f aca="false">Z49-AG49</f>
        <v>3.82108245455438</v>
      </c>
      <c r="AO49" s="19" t="n">
        <f aca="false">M49-Q49</f>
        <v>0.0715902444238091</v>
      </c>
      <c r="AP49" s="19" t="n">
        <f aca="false">MIN(AH49,MAX(0,AO49-(AI49+AJ49+AK49+AL49+AM49+AN49)))</f>
        <v>0</v>
      </c>
      <c r="AQ49" s="19" t="n">
        <f aca="false">MIN(AI49,MAX(0,AO49-(AJ49+AK49+AL49+AM49+AN49)))</f>
        <v>0</v>
      </c>
      <c r="AR49" s="19" t="n">
        <f aca="false">MIN(AJ49,MAX(0,AO49-(AK49+AL49+AM49+AN49)))</f>
        <v>0</v>
      </c>
      <c r="AS49" s="19" t="n">
        <f aca="false">MIN(AK49,MAX(0,AO49-(AL49+AM49+AN49)))</f>
        <v>0</v>
      </c>
      <c r="AT49" s="19" t="n">
        <f aca="false">MIN(AL49,MAX(0,AO49-(AM49+AN49)))</f>
        <v>0</v>
      </c>
      <c r="AU49" s="19" t="n">
        <f aca="false">MIN(AM49,MAX(0,AO49-(AN49)))</f>
        <v>0</v>
      </c>
      <c r="AV49" s="19" t="n">
        <f aca="false">MIN(AN49,MAX(0,AO49-(0)))</f>
        <v>0.0715902444238091</v>
      </c>
      <c r="AW49" s="19" t="n">
        <f aca="false">AH49-AP49</f>
        <v>55.1317258553621</v>
      </c>
      <c r="AX49" s="19" t="n">
        <f aca="false">AI49-AQ49</f>
        <v>28</v>
      </c>
      <c r="AY49" s="19" t="n">
        <f aca="false">AJ49-AR49</f>
        <v>35</v>
      </c>
      <c r="AZ49" s="19" t="n">
        <f aca="false">AK49-AS49</f>
        <v>17.5</v>
      </c>
      <c r="BA49" s="19" t="n">
        <f aca="false">AL49-AT49</f>
        <v>10.5</v>
      </c>
      <c r="BB49" s="19" t="n">
        <f aca="false">AM49-AU49</f>
        <v>7</v>
      </c>
      <c r="BC49" s="19" t="n">
        <f aca="false">AN49-AV49</f>
        <v>3.74949221013057</v>
      </c>
    </row>
    <row r="50" customFormat="false" ht="15" hidden="false" customHeight="false" outlineLevel="0" collapsed="false">
      <c r="B50" s="18" t="n">
        <v>46</v>
      </c>
      <c r="C50" s="18" t="n">
        <f aca="false">RM_TERM-B50+1</f>
        <v>315</v>
      </c>
      <c r="D50" s="19" t="n">
        <f aca="false">K49</f>
        <v>156.881218065493</v>
      </c>
      <c r="E50" s="19" t="n">
        <f aca="false">D50*(1-(1-RM_CDR_S)^(1/12))</f>
        <v>0.5327769624614</v>
      </c>
      <c r="F50" s="19" t="n">
        <f aca="false">D50-E50</f>
        <v>156.348441103031</v>
      </c>
      <c r="G50" s="19" t="n">
        <f aca="false">IF(F50&gt;0,F50*(RM_WAC/12)/(1-(1+RM_WAC/12)^(-C50)),0)</f>
        <v>1.12660877981317</v>
      </c>
      <c r="H50" s="19" t="n">
        <f aca="false">F50*RM_WAC/12</f>
        <v>0.96414872013536</v>
      </c>
      <c r="I50" s="19" t="n">
        <f aca="false">G50-H50+IF(C50&lt;=1,(F50-(G50-H50)-J50),0)</f>
        <v>0.162460059677811</v>
      </c>
      <c r="J50" s="19" t="n">
        <f aca="false">(F50-(G50-H50))*(1-(1-RM_CPR_S)^(1/12))</f>
        <v>2.10100554099196</v>
      </c>
      <c r="K50" s="19" t="n">
        <f aca="false">IF(C50&lt;=1,0,(F50-(G50-H50)-J50))</f>
        <v>154.084975502362</v>
      </c>
      <c r="L50" s="19" t="n">
        <f aca="false">E50*(1-RM_SEV_S)</f>
        <v>0.31966617747684</v>
      </c>
      <c r="M50" s="19" t="n">
        <f aca="false">E50-L50</f>
        <v>0.21311078498456</v>
      </c>
      <c r="N50" s="19" t="n">
        <f aca="false">H50-D50*(RM_SERV+RM_TR)/12</f>
        <v>0.930157789554504</v>
      </c>
      <c r="O50" s="19" t="n">
        <f aca="false">T50*RM_A1_CP/12+U50*RM_A2_CP/12+V50*RM_A3_CP/12+W50*RM_M1_CP/12+X50*RM_B1_CP/12+Y50*RM_B2_CP/12+Z50*RM_B3_CP/12</f>
        <v>0.78869805399169</v>
      </c>
      <c r="P50" s="19" t="n">
        <f aca="false">MAX(0,N50-O50)</f>
        <v>0.141459735562814</v>
      </c>
      <c r="Q50" s="19" t="n">
        <f aca="false">MIN(P50,M50)</f>
        <v>0.141459735562814</v>
      </c>
      <c r="R50" s="19" t="n">
        <f aca="false">P50-Q50</f>
        <v>0</v>
      </c>
      <c r="S50" s="19" t="n">
        <f aca="false">I50+J50+L50+Q50</f>
        <v>2.72459151370942</v>
      </c>
      <c r="T50" s="19" t="n">
        <f aca="false">AW49</f>
        <v>55.1317258553621</v>
      </c>
      <c r="U50" s="19" t="n">
        <f aca="false">AX49</f>
        <v>28</v>
      </c>
      <c r="V50" s="19" t="n">
        <f aca="false">AY49</f>
        <v>35</v>
      </c>
      <c r="W50" s="19" t="n">
        <f aca="false">AZ49</f>
        <v>17.5</v>
      </c>
      <c r="X50" s="19" t="n">
        <f aca="false">BA49</f>
        <v>10.5</v>
      </c>
      <c r="Y50" s="19" t="n">
        <f aca="false">BB49</f>
        <v>7</v>
      </c>
      <c r="Z50" s="19" t="n">
        <f aca="false">BC49</f>
        <v>3.74949221013057</v>
      </c>
      <c r="AA50" s="19" t="n">
        <f aca="false">MIN(T50,MAX(0,S50-(0)))</f>
        <v>2.72459151370942</v>
      </c>
      <c r="AB50" s="19" t="n">
        <f aca="false">MIN(U50,MAX(0,S50-(T50)))</f>
        <v>0</v>
      </c>
      <c r="AC50" s="19" t="n">
        <f aca="false">MIN(V50,MAX(0,S50-(T50+U50)))</f>
        <v>0</v>
      </c>
      <c r="AD50" s="19" t="n">
        <f aca="false">MIN(W50,MAX(0,S50-(T50+U50+V50)))</f>
        <v>0</v>
      </c>
      <c r="AE50" s="19" t="n">
        <f aca="false">MIN(X50,MAX(0,S50-(T50+U50+V50+W50)))</f>
        <v>0</v>
      </c>
      <c r="AF50" s="19" t="n">
        <f aca="false">MIN(Y50,MAX(0,S50-(T50+U50+V50+W50+X50)))</f>
        <v>0</v>
      </c>
      <c r="AG50" s="19" t="n">
        <f aca="false">MIN(Z50,MAX(0,S50-(T50+U50+V50+W50+X50+Y50)))</f>
        <v>0</v>
      </c>
      <c r="AH50" s="19" t="n">
        <f aca="false">T50-AA50</f>
        <v>52.4071343416527</v>
      </c>
      <c r="AI50" s="19" t="n">
        <f aca="false">U50-AB50</f>
        <v>28</v>
      </c>
      <c r="AJ50" s="19" t="n">
        <f aca="false">V50-AC50</f>
        <v>35</v>
      </c>
      <c r="AK50" s="19" t="n">
        <f aca="false">W50-AD50</f>
        <v>17.5</v>
      </c>
      <c r="AL50" s="19" t="n">
        <f aca="false">X50-AE50</f>
        <v>10.5</v>
      </c>
      <c r="AM50" s="19" t="n">
        <f aca="false">Y50-AF50</f>
        <v>7</v>
      </c>
      <c r="AN50" s="19" t="n">
        <f aca="false">Z50-AG50</f>
        <v>3.74949221013057</v>
      </c>
      <c r="AO50" s="19" t="n">
        <f aca="false">M50-Q50</f>
        <v>0.0716510494217463</v>
      </c>
      <c r="AP50" s="19" t="n">
        <f aca="false">MIN(AH50,MAX(0,AO50-(AI50+AJ50+AK50+AL50+AM50+AN50)))</f>
        <v>0</v>
      </c>
      <c r="AQ50" s="19" t="n">
        <f aca="false">MIN(AI50,MAX(0,AO50-(AJ50+AK50+AL50+AM50+AN50)))</f>
        <v>0</v>
      </c>
      <c r="AR50" s="19" t="n">
        <f aca="false">MIN(AJ50,MAX(0,AO50-(AK50+AL50+AM50+AN50)))</f>
        <v>0</v>
      </c>
      <c r="AS50" s="19" t="n">
        <f aca="false">MIN(AK50,MAX(0,AO50-(AL50+AM50+AN50)))</f>
        <v>0</v>
      </c>
      <c r="AT50" s="19" t="n">
        <f aca="false">MIN(AL50,MAX(0,AO50-(AM50+AN50)))</f>
        <v>0</v>
      </c>
      <c r="AU50" s="19" t="n">
        <f aca="false">MIN(AM50,MAX(0,AO50-(AN50)))</f>
        <v>0</v>
      </c>
      <c r="AV50" s="19" t="n">
        <f aca="false">MIN(AN50,MAX(0,AO50-(0)))</f>
        <v>0.0716510494217463</v>
      </c>
      <c r="AW50" s="19" t="n">
        <f aca="false">AH50-AP50</f>
        <v>52.4071343416527</v>
      </c>
      <c r="AX50" s="19" t="n">
        <f aca="false">AI50-AQ50</f>
        <v>28</v>
      </c>
      <c r="AY50" s="19" t="n">
        <f aca="false">AJ50-AR50</f>
        <v>35</v>
      </c>
      <c r="AZ50" s="19" t="n">
        <f aca="false">AK50-AS50</f>
        <v>17.5</v>
      </c>
      <c r="BA50" s="19" t="n">
        <f aca="false">AL50-AT50</f>
        <v>10.5</v>
      </c>
      <c r="BB50" s="19" t="n">
        <f aca="false">AM50-AU50</f>
        <v>7</v>
      </c>
      <c r="BC50" s="19" t="n">
        <f aca="false">AN50-AV50</f>
        <v>3.67784116070883</v>
      </c>
    </row>
    <row r="51" customFormat="false" ht="15" hidden="false" customHeight="false" outlineLevel="0" collapsed="false">
      <c r="B51" s="18" t="n">
        <v>47</v>
      </c>
      <c r="C51" s="18" t="n">
        <f aca="false">RM_TERM-B51+1</f>
        <v>314</v>
      </c>
      <c r="D51" s="19" t="n">
        <f aca="false">K50</f>
        <v>154.084975502362</v>
      </c>
      <c r="E51" s="19" t="n">
        <f aca="false">D51*(1-(1-RM_CDR_S)^(1/12))</f>
        <v>0.523280773959929</v>
      </c>
      <c r="F51" s="19" t="n">
        <f aca="false">D51-E51</f>
        <v>153.561694728402</v>
      </c>
      <c r="G51" s="19" t="n">
        <f aca="false">IF(F51&gt;0,F51*(RM_WAC/12)/(1-(1+RM_WAC/12)^(-C51)),0)</f>
        <v>1.10767914231678</v>
      </c>
      <c r="H51" s="19" t="n">
        <f aca="false">F51*RM_WAC/12</f>
        <v>0.946963784158477</v>
      </c>
      <c r="I51" s="19" t="n">
        <f aca="false">G51-H51+IF(C51&lt;=1,(F51-(G51-H51)-J51),0)</f>
        <v>0.160715358158306</v>
      </c>
      <c r="J51" s="19" t="n">
        <f aca="false">(F51-(G51-H51))*(1-(1-RM_CPR_S)^(1/12))</f>
        <v>2.06354184605731</v>
      </c>
      <c r="K51" s="19" t="n">
        <f aca="false">IF(C51&lt;=1,0,(F51-(G51-H51)-J51))</f>
        <v>151.337437524186</v>
      </c>
      <c r="L51" s="19" t="n">
        <f aca="false">E51*(1-RM_SEV_S)</f>
        <v>0.313968464375957</v>
      </c>
      <c r="M51" s="19" t="n">
        <f aca="false">E51-L51</f>
        <v>0.209312309583972</v>
      </c>
      <c r="N51" s="19" t="n">
        <f aca="false">H51-D51*(RM_SERV+RM_TR)/12</f>
        <v>0.913578706132965</v>
      </c>
      <c r="O51" s="19" t="n">
        <f aca="false">T51*RM_A1_CP/12+U51*RM_A2_CP/12+V51*RM_A3_CP/12+W51*RM_M1_CP/12+X51*RM_B1_CP/12+Y51*RM_B2_CP/12+Z51*RM_B3_CP/12</f>
        <v>0.775983293594379</v>
      </c>
      <c r="P51" s="19" t="n">
        <f aca="false">MAX(0,N51-O51)</f>
        <v>0.137595412538586</v>
      </c>
      <c r="Q51" s="19" t="n">
        <f aca="false">MIN(P51,M51)</f>
        <v>0.137595412538586</v>
      </c>
      <c r="R51" s="19" t="n">
        <f aca="false">P51-Q51</f>
        <v>0</v>
      </c>
      <c r="S51" s="19" t="n">
        <f aca="false">I51+J51+L51+Q51</f>
        <v>2.67582108113016</v>
      </c>
      <c r="T51" s="19" t="n">
        <f aca="false">AW50</f>
        <v>52.4071343416527</v>
      </c>
      <c r="U51" s="19" t="n">
        <f aca="false">AX50</f>
        <v>28</v>
      </c>
      <c r="V51" s="19" t="n">
        <f aca="false">AY50</f>
        <v>35</v>
      </c>
      <c r="W51" s="19" t="n">
        <f aca="false">AZ50</f>
        <v>17.5</v>
      </c>
      <c r="X51" s="19" t="n">
        <f aca="false">BA50</f>
        <v>10.5</v>
      </c>
      <c r="Y51" s="19" t="n">
        <f aca="false">BB50</f>
        <v>7</v>
      </c>
      <c r="Z51" s="19" t="n">
        <f aca="false">BC50</f>
        <v>3.67784116070883</v>
      </c>
      <c r="AA51" s="19" t="n">
        <f aca="false">MIN(T51,MAX(0,S51-(0)))</f>
        <v>2.67582108113016</v>
      </c>
      <c r="AB51" s="19" t="n">
        <f aca="false">MIN(U51,MAX(0,S51-(T51)))</f>
        <v>0</v>
      </c>
      <c r="AC51" s="19" t="n">
        <f aca="false">MIN(V51,MAX(0,S51-(T51+U51)))</f>
        <v>0</v>
      </c>
      <c r="AD51" s="19" t="n">
        <f aca="false">MIN(W51,MAX(0,S51-(T51+U51+V51)))</f>
        <v>0</v>
      </c>
      <c r="AE51" s="19" t="n">
        <f aca="false">MIN(X51,MAX(0,S51-(T51+U51+V51+W51)))</f>
        <v>0</v>
      </c>
      <c r="AF51" s="19" t="n">
        <f aca="false">MIN(Y51,MAX(0,S51-(T51+U51+V51+W51+X51)))</f>
        <v>0</v>
      </c>
      <c r="AG51" s="19" t="n">
        <f aca="false">MIN(Z51,MAX(0,S51-(T51+U51+V51+W51+X51+Y51)))</f>
        <v>0</v>
      </c>
      <c r="AH51" s="19" t="n">
        <f aca="false">T51-AA51</f>
        <v>49.7313132605225</v>
      </c>
      <c r="AI51" s="19" t="n">
        <f aca="false">U51-AB51</f>
        <v>28</v>
      </c>
      <c r="AJ51" s="19" t="n">
        <f aca="false">V51-AC51</f>
        <v>35</v>
      </c>
      <c r="AK51" s="19" t="n">
        <f aca="false">W51-AD51</f>
        <v>17.5</v>
      </c>
      <c r="AL51" s="19" t="n">
        <f aca="false">X51-AE51</f>
        <v>10.5</v>
      </c>
      <c r="AM51" s="19" t="n">
        <f aca="false">Y51-AF51</f>
        <v>7</v>
      </c>
      <c r="AN51" s="19" t="n">
        <f aca="false">Z51-AG51</f>
        <v>3.67784116070883</v>
      </c>
      <c r="AO51" s="19" t="n">
        <f aca="false">M51-Q51</f>
        <v>0.0717168970453854</v>
      </c>
      <c r="AP51" s="19" t="n">
        <f aca="false">MIN(AH51,MAX(0,AO51-(AI51+AJ51+AK51+AL51+AM51+AN51)))</f>
        <v>0</v>
      </c>
      <c r="AQ51" s="19" t="n">
        <f aca="false">MIN(AI51,MAX(0,AO51-(AJ51+AK51+AL51+AM51+AN51)))</f>
        <v>0</v>
      </c>
      <c r="AR51" s="19" t="n">
        <f aca="false">MIN(AJ51,MAX(0,AO51-(AK51+AL51+AM51+AN51)))</f>
        <v>0</v>
      </c>
      <c r="AS51" s="19" t="n">
        <f aca="false">MIN(AK51,MAX(0,AO51-(AL51+AM51+AN51)))</f>
        <v>0</v>
      </c>
      <c r="AT51" s="19" t="n">
        <f aca="false">MIN(AL51,MAX(0,AO51-(AM51+AN51)))</f>
        <v>0</v>
      </c>
      <c r="AU51" s="19" t="n">
        <f aca="false">MIN(AM51,MAX(0,AO51-(AN51)))</f>
        <v>0</v>
      </c>
      <c r="AV51" s="19" t="n">
        <f aca="false">MIN(AN51,MAX(0,AO51-(0)))</f>
        <v>0.0717168970453854</v>
      </c>
      <c r="AW51" s="19" t="n">
        <f aca="false">AH51-AP51</f>
        <v>49.7313132605225</v>
      </c>
      <c r="AX51" s="19" t="n">
        <f aca="false">AI51-AQ51</f>
        <v>28</v>
      </c>
      <c r="AY51" s="19" t="n">
        <f aca="false">AJ51-AR51</f>
        <v>35</v>
      </c>
      <c r="AZ51" s="19" t="n">
        <f aca="false">AK51-AS51</f>
        <v>17.5</v>
      </c>
      <c r="BA51" s="19" t="n">
        <f aca="false">AL51-AT51</f>
        <v>10.5</v>
      </c>
      <c r="BB51" s="19" t="n">
        <f aca="false">AM51-AU51</f>
        <v>7</v>
      </c>
      <c r="BC51" s="19" t="n">
        <f aca="false">AN51-AV51</f>
        <v>3.60612426366344</v>
      </c>
    </row>
    <row r="52" customFormat="false" ht="15" hidden="false" customHeight="false" outlineLevel="0" collapsed="false">
      <c r="B52" s="18" t="n">
        <v>48</v>
      </c>
      <c r="C52" s="18" t="n">
        <f aca="false">RM_TERM-B52+1</f>
        <v>313</v>
      </c>
      <c r="D52" s="19" t="n">
        <f aca="false">K51</f>
        <v>151.337437524186</v>
      </c>
      <c r="E52" s="19" t="n">
        <f aca="false">D52*(1-(1-RM_CDR_S)^(1/12))</f>
        <v>0.513949988819998</v>
      </c>
      <c r="F52" s="19" t="n">
        <f aca="false">D52-E52</f>
        <v>150.823487535366</v>
      </c>
      <c r="G52" s="19" t="n">
        <f aca="false">IF(F52&gt;0,F52*(RM_WAC/12)/(1-(1+RM_WAC/12)^(-C52)),0)</f>
        <v>1.08906756658431</v>
      </c>
      <c r="H52" s="19" t="n">
        <f aca="false">F52*RM_WAC/12</f>
        <v>0.930078173134758</v>
      </c>
      <c r="I52" s="19" t="n">
        <f aca="false">G52-H52+IF(C52&lt;=1,(F52-(G52-H52)-J52),0)</f>
        <v>0.158989393449549</v>
      </c>
      <c r="J52" s="19" t="n">
        <f aca="false">(F52-(G52-H52))*(1-(1-RM_CPR_S)^(1/12))</f>
        <v>2.02673084557488</v>
      </c>
      <c r="K52" s="19" t="n">
        <f aca="false">IF(C52&lt;=1,0,(F52-(G52-H52)-J52))</f>
        <v>148.637767296342</v>
      </c>
      <c r="L52" s="19" t="n">
        <f aca="false">E52*(1-RM_SEV_S)</f>
        <v>0.308369993291999</v>
      </c>
      <c r="M52" s="19" t="n">
        <f aca="false">E52-L52</f>
        <v>0.205579995527999</v>
      </c>
      <c r="N52" s="19" t="n">
        <f aca="false">H52-D52*(RM_SERV+RM_TR)/12</f>
        <v>0.897288395004517</v>
      </c>
      <c r="O52" s="19" t="n">
        <f aca="false">T52*RM_A1_CP/12+U52*RM_A2_CP/12+V52*RM_A3_CP/12+W52*RM_M1_CP/12+X52*RM_B1_CP/12+Y52*RM_B2_CP/12+Z52*RM_B3_CP/12</f>
        <v>0.763496128549105</v>
      </c>
      <c r="P52" s="19" t="n">
        <f aca="false">MAX(0,N52-O52)</f>
        <v>0.133792266455412</v>
      </c>
      <c r="Q52" s="19" t="n">
        <f aca="false">MIN(P52,M52)</f>
        <v>0.133792266455412</v>
      </c>
      <c r="R52" s="19" t="n">
        <f aca="false">P52-Q52</f>
        <v>0</v>
      </c>
      <c r="S52" s="19" t="n">
        <f aca="false">I52+J52+L52+Q52</f>
        <v>2.62788249877184</v>
      </c>
      <c r="T52" s="19" t="n">
        <f aca="false">AW51</f>
        <v>49.7313132605225</v>
      </c>
      <c r="U52" s="19" t="n">
        <f aca="false">AX51</f>
        <v>28</v>
      </c>
      <c r="V52" s="19" t="n">
        <f aca="false">AY51</f>
        <v>35</v>
      </c>
      <c r="W52" s="19" t="n">
        <f aca="false">AZ51</f>
        <v>17.5</v>
      </c>
      <c r="X52" s="19" t="n">
        <f aca="false">BA51</f>
        <v>10.5</v>
      </c>
      <c r="Y52" s="19" t="n">
        <f aca="false">BB51</f>
        <v>7</v>
      </c>
      <c r="Z52" s="19" t="n">
        <f aca="false">BC51</f>
        <v>3.60612426366344</v>
      </c>
      <c r="AA52" s="19" t="n">
        <f aca="false">MIN(T52,MAX(0,S52-(0)))</f>
        <v>2.62788249877184</v>
      </c>
      <c r="AB52" s="19" t="n">
        <f aca="false">MIN(U52,MAX(0,S52-(T52)))</f>
        <v>0</v>
      </c>
      <c r="AC52" s="19" t="n">
        <f aca="false">MIN(V52,MAX(0,S52-(T52+U52)))</f>
        <v>0</v>
      </c>
      <c r="AD52" s="19" t="n">
        <f aca="false">MIN(W52,MAX(0,S52-(T52+U52+V52)))</f>
        <v>0</v>
      </c>
      <c r="AE52" s="19" t="n">
        <f aca="false">MIN(X52,MAX(0,S52-(T52+U52+V52+W52)))</f>
        <v>0</v>
      </c>
      <c r="AF52" s="19" t="n">
        <f aca="false">MIN(Y52,MAX(0,S52-(T52+U52+V52+W52+X52)))</f>
        <v>0</v>
      </c>
      <c r="AG52" s="19" t="n">
        <f aca="false">MIN(Z52,MAX(0,S52-(T52+U52+V52+W52+X52+Y52)))</f>
        <v>0</v>
      </c>
      <c r="AH52" s="19" t="n">
        <f aca="false">T52-AA52</f>
        <v>47.1034307617507</v>
      </c>
      <c r="AI52" s="19" t="n">
        <f aca="false">U52-AB52</f>
        <v>28</v>
      </c>
      <c r="AJ52" s="19" t="n">
        <f aca="false">V52-AC52</f>
        <v>35</v>
      </c>
      <c r="AK52" s="19" t="n">
        <f aca="false">W52-AD52</f>
        <v>17.5</v>
      </c>
      <c r="AL52" s="19" t="n">
        <f aca="false">X52-AE52</f>
        <v>10.5</v>
      </c>
      <c r="AM52" s="19" t="n">
        <f aca="false">Y52-AF52</f>
        <v>7</v>
      </c>
      <c r="AN52" s="19" t="n">
        <f aca="false">Z52-AG52</f>
        <v>3.60612426366344</v>
      </c>
      <c r="AO52" s="19" t="n">
        <f aca="false">M52-Q52</f>
        <v>0.0717877290725872</v>
      </c>
      <c r="AP52" s="19" t="n">
        <f aca="false">MIN(AH52,MAX(0,AO52-(AI52+AJ52+AK52+AL52+AM52+AN52)))</f>
        <v>0</v>
      </c>
      <c r="AQ52" s="19" t="n">
        <f aca="false">MIN(AI52,MAX(0,AO52-(AJ52+AK52+AL52+AM52+AN52)))</f>
        <v>0</v>
      </c>
      <c r="AR52" s="19" t="n">
        <f aca="false">MIN(AJ52,MAX(0,AO52-(AK52+AL52+AM52+AN52)))</f>
        <v>0</v>
      </c>
      <c r="AS52" s="19" t="n">
        <f aca="false">MIN(AK52,MAX(0,AO52-(AL52+AM52+AN52)))</f>
        <v>0</v>
      </c>
      <c r="AT52" s="19" t="n">
        <f aca="false">MIN(AL52,MAX(0,AO52-(AM52+AN52)))</f>
        <v>0</v>
      </c>
      <c r="AU52" s="19" t="n">
        <f aca="false">MIN(AM52,MAX(0,AO52-(AN52)))</f>
        <v>0</v>
      </c>
      <c r="AV52" s="19" t="n">
        <f aca="false">MIN(AN52,MAX(0,AO52-(0)))</f>
        <v>0.0717877290725872</v>
      </c>
      <c r="AW52" s="19" t="n">
        <f aca="false">AH52-AP52</f>
        <v>47.1034307617507</v>
      </c>
      <c r="AX52" s="19" t="n">
        <f aca="false">AI52-AQ52</f>
        <v>28</v>
      </c>
      <c r="AY52" s="19" t="n">
        <f aca="false">AJ52-AR52</f>
        <v>35</v>
      </c>
      <c r="AZ52" s="19" t="n">
        <f aca="false">AK52-AS52</f>
        <v>17.5</v>
      </c>
      <c r="BA52" s="19" t="n">
        <f aca="false">AL52-AT52</f>
        <v>10.5</v>
      </c>
      <c r="BB52" s="19" t="n">
        <f aca="false">AM52-AU52</f>
        <v>7</v>
      </c>
      <c r="BC52" s="19" t="n">
        <f aca="false">AN52-AV52</f>
        <v>3.53433653459086</v>
      </c>
    </row>
    <row r="53" customFormat="false" ht="15" hidden="false" customHeight="false" outlineLevel="0" collapsed="false">
      <c r="B53" s="18" t="n">
        <v>49</v>
      </c>
      <c r="C53" s="18" t="n">
        <f aca="false">RM_TERM-B53+1</f>
        <v>312</v>
      </c>
      <c r="D53" s="19" t="n">
        <f aca="false">K52</f>
        <v>148.637767296342</v>
      </c>
      <c r="E53" s="19" t="n">
        <f aca="false">D53*(1-(1-RM_CDR_S)^(1/12))</f>
        <v>0.504781765106705</v>
      </c>
      <c r="F53" s="19" t="n">
        <f aca="false">D53-E53</f>
        <v>148.132985531235</v>
      </c>
      <c r="G53" s="19" t="n">
        <f aca="false">IF(F53&gt;0,F53*(RM_WAC/12)/(1-(1+RM_WAC/12)^(-C53)),0)</f>
        <v>1.07076870844126</v>
      </c>
      <c r="H53" s="19" t="n">
        <f aca="false">F53*RM_WAC/12</f>
        <v>0.913486744109282</v>
      </c>
      <c r="I53" s="19" t="n">
        <f aca="false">G53-H53+IF(C53&lt;=1,(F53-(G53-H53)-J53),0)</f>
        <v>0.157281964331976</v>
      </c>
      <c r="J53" s="19" t="n">
        <f aca="false">(F53-(G53-H53))*(1-(1-RM_CPR_S)^(1/12))</f>
        <v>1.990561323426</v>
      </c>
      <c r="K53" s="19" t="n">
        <f aca="false">IF(C53&lt;=1,0,(F53-(G53-H53)-J53))</f>
        <v>145.985142243477</v>
      </c>
      <c r="L53" s="19" t="n">
        <f aca="false">E53*(1-RM_SEV_S)</f>
        <v>0.302869059064023</v>
      </c>
      <c r="M53" s="19" t="n">
        <f aca="false">E53-L53</f>
        <v>0.201912706042682</v>
      </c>
      <c r="N53" s="19" t="n">
        <f aca="false">H53-D53*(RM_SERV+RM_TR)/12</f>
        <v>0.881281894528408</v>
      </c>
      <c r="O53" s="19" t="n">
        <f aca="false">T53*RM_A1_CP/12+U53*RM_A2_CP/12+V53*RM_A3_CP/12+W53*RM_M1_CP/12+X53*RM_B1_CP/12+Y53*RM_B2_CP/12+Z53*RM_B3_CP/12</f>
        <v>0.75123267688817</v>
      </c>
      <c r="P53" s="19" t="n">
        <f aca="false">MAX(0,N53-O53)</f>
        <v>0.130049217640238</v>
      </c>
      <c r="Q53" s="19" t="n">
        <f aca="false">MIN(P53,M53)</f>
        <v>0.130049217640238</v>
      </c>
      <c r="R53" s="19" t="n">
        <f aca="false">P53-Q53</f>
        <v>0</v>
      </c>
      <c r="S53" s="19" t="n">
        <f aca="false">I53+J53+L53+Q53</f>
        <v>2.58076156446224</v>
      </c>
      <c r="T53" s="19" t="n">
        <f aca="false">AW52</f>
        <v>47.1034307617507</v>
      </c>
      <c r="U53" s="19" t="n">
        <f aca="false">AX52</f>
        <v>28</v>
      </c>
      <c r="V53" s="19" t="n">
        <f aca="false">AY52</f>
        <v>35</v>
      </c>
      <c r="W53" s="19" t="n">
        <f aca="false">AZ52</f>
        <v>17.5</v>
      </c>
      <c r="X53" s="19" t="n">
        <f aca="false">BA52</f>
        <v>10.5</v>
      </c>
      <c r="Y53" s="19" t="n">
        <f aca="false">BB52</f>
        <v>7</v>
      </c>
      <c r="Z53" s="19" t="n">
        <f aca="false">BC52</f>
        <v>3.53433653459086</v>
      </c>
      <c r="AA53" s="19" t="n">
        <f aca="false">MIN(T53,MAX(0,S53-(0)))</f>
        <v>2.58076156446224</v>
      </c>
      <c r="AB53" s="19" t="n">
        <f aca="false">MIN(U53,MAX(0,S53-(T53)))</f>
        <v>0</v>
      </c>
      <c r="AC53" s="19" t="n">
        <f aca="false">MIN(V53,MAX(0,S53-(T53+U53)))</f>
        <v>0</v>
      </c>
      <c r="AD53" s="19" t="n">
        <f aca="false">MIN(W53,MAX(0,S53-(T53+U53+V53)))</f>
        <v>0</v>
      </c>
      <c r="AE53" s="19" t="n">
        <f aca="false">MIN(X53,MAX(0,S53-(T53+U53+V53+W53)))</f>
        <v>0</v>
      </c>
      <c r="AF53" s="19" t="n">
        <f aca="false">MIN(Y53,MAX(0,S53-(T53+U53+V53+W53+X53)))</f>
        <v>0</v>
      </c>
      <c r="AG53" s="19" t="n">
        <f aca="false">MIN(Z53,MAX(0,S53-(T53+U53+V53+W53+X53+Y53)))</f>
        <v>0</v>
      </c>
      <c r="AH53" s="19" t="n">
        <f aca="false">T53-AA53</f>
        <v>44.5226691972885</v>
      </c>
      <c r="AI53" s="19" t="n">
        <f aca="false">U53-AB53</f>
        <v>28</v>
      </c>
      <c r="AJ53" s="19" t="n">
        <f aca="false">V53-AC53</f>
        <v>35</v>
      </c>
      <c r="AK53" s="19" t="n">
        <f aca="false">W53-AD53</f>
        <v>17.5</v>
      </c>
      <c r="AL53" s="19" t="n">
        <f aca="false">X53-AE53</f>
        <v>10.5</v>
      </c>
      <c r="AM53" s="19" t="n">
        <f aca="false">Y53-AF53</f>
        <v>7</v>
      </c>
      <c r="AN53" s="19" t="n">
        <f aca="false">Z53-AG53</f>
        <v>3.53433653459086</v>
      </c>
      <c r="AO53" s="19" t="n">
        <f aca="false">M53-Q53</f>
        <v>0.0718634884024439</v>
      </c>
      <c r="AP53" s="19" t="n">
        <f aca="false">MIN(AH53,MAX(0,AO53-(AI53+AJ53+AK53+AL53+AM53+AN53)))</f>
        <v>0</v>
      </c>
      <c r="AQ53" s="19" t="n">
        <f aca="false">MIN(AI53,MAX(0,AO53-(AJ53+AK53+AL53+AM53+AN53)))</f>
        <v>0</v>
      </c>
      <c r="AR53" s="19" t="n">
        <f aca="false">MIN(AJ53,MAX(0,AO53-(AK53+AL53+AM53+AN53)))</f>
        <v>0</v>
      </c>
      <c r="AS53" s="19" t="n">
        <f aca="false">MIN(AK53,MAX(0,AO53-(AL53+AM53+AN53)))</f>
        <v>0</v>
      </c>
      <c r="AT53" s="19" t="n">
        <f aca="false">MIN(AL53,MAX(0,AO53-(AM53+AN53)))</f>
        <v>0</v>
      </c>
      <c r="AU53" s="19" t="n">
        <f aca="false">MIN(AM53,MAX(0,AO53-(AN53)))</f>
        <v>0</v>
      </c>
      <c r="AV53" s="19" t="n">
        <f aca="false">MIN(AN53,MAX(0,AO53-(0)))</f>
        <v>0.0718634884024439</v>
      </c>
      <c r="AW53" s="19" t="n">
        <f aca="false">AH53-AP53</f>
        <v>44.5226691972885</v>
      </c>
      <c r="AX53" s="19" t="n">
        <f aca="false">AI53-AQ53</f>
        <v>28</v>
      </c>
      <c r="AY53" s="19" t="n">
        <f aca="false">AJ53-AR53</f>
        <v>35</v>
      </c>
      <c r="AZ53" s="19" t="n">
        <f aca="false">AK53-AS53</f>
        <v>17.5</v>
      </c>
      <c r="BA53" s="19" t="n">
        <f aca="false">AL53-AT53</f>
        <v>10.5</v>
      </c>
      <c r="BB53" s="19" t="n">
        <f aca="false">AM53-AU53</f>
        <v>7</v>
      </c>
      <c r="BC53" s="19" t="n">
        <f aca="false">AN53-AV53</f>
        <v>3.46247304618841</v>
      </c>
    </row>
    <row r="54" customFormat="false" ht="15" hidden="false" customHeight="false" outlineLevel="0" collapsed="false">
      <c r="B54" s="18" t="n">
        <v>50</v>
      </c>
      <c r="C54" s="18" t="n">
        <f aca="false">RM_TERM-B54+1</f>
        <v>311</v>
      </c>
      <c r="D54" s="19" t="n">
        <f aca="false">K53</f>
        <v>145.985142243477</v>
      </c>
      <c r="E54" s="19" t="n">
        <f aca="false">D54*(1-(1-RM_CDR_S)^(1/12))</f>
        <v>0.495773309310395</v>
      </c>
      <c r="F54" s="19" t="n">
        <f aca="false">D54-E54</f>
        <v>145.489368934167</v>
      </c>
      <c r="G54" s="19" t="n">
        <f aca="false">IF(F54&gt;0,F54*(RM_WAC/12)/(1-(1+RM_WAC/12)^(-C54)),0)</f>
        <v>1.05277731350767</v>
      </c>
      <c r="H54" s="19" t="n">
        <f aca="false">F54*RM_WAC/12</f>
        <v>0.897184441760694</v>
      </c>
      <c r="I54" s="19" t="n">
        <f aca="false">G54-H54+IF(C54&lt;=1,(F54-(G54-H54)-J54),0)</f>
        <v>0.155592871746975</v>
      </c>
      <c r="J54" s="19" t="n">
        <f aca="false">(F54-(G54-H54))*(1-(1-RM_CPR_S)^(1/12))</f>
        <v>1.95502225462649</v>
      </c>
      <c r="K54" s="19" t="n">
        <f aca="false">IF(C54&lt;=1,0,(F54-(G54-H54)-J54))</f>
        <v>143.378753807793</v>
      </c>
      <c r="L54" s="19" t="n">
        <f aca="false">E54*(1-RM_SEV_S)</f>
        <v>0.297463985586237</v>
      </c>
      <c r="M54" s="19" t="n">
        <f aca="false">E54-L54</f>
        <v>0.198309323724158</v>
      </c>
      <c r="N54" s="19" t="n">
        <f aca="false">H54-D54*(RM_SERV+RM_TR)/12</f>
        <v>0.86555432760794</v>
      </c>
      <c r="O54" s="19" t="n">
        <f aca="false">T54*RM_A1_CP/12+U54*RM_A2_CP/12+V54*RM_A3_CP/12+W54*RM_M1_CP/12+X54*RM_B1_CP/12+Y54*RM_B2_CP/12+Z54*RM_B3_CP/12</f>
        <v>0.739189122920679</v>
      </c>
      <c r="P54" s="19" t="n">
        <f aca="false">MAX(0,N54-O54)</f>
        <v>0.126365204687261</v>
      </c>
      <c r="Q54" s="19" t="n">
        <f aca="false">MIN(P54,M54)</f>
        <v>0.126365204687261</v>
      </c>
      <c r="R54" s="19" t="n">
        <f aca="false">P54-Q54</f>
        <v>0</v>
      </c>
      <c r="S54" s="19" t="n">
        <f aca="false">I54+J54+L54+Q54</f>
        <v>2.53444431664696</v>
      </c>
      <c r="T54" s="19" t="n">
        <f aca="false">AW53</f>
        <v>44.5226691972885</v>
      </c>
      <c r="U54" s="19" t="n">
        <f aca="false">AX53</f>
        <v>28</v>
      </c>
      <c r="V54" s="19" t="n">
        <f aca="false">AY53</f>
        <v>35</v>
      </c>
      <c r="W54" s="19" t="n">
        <f aca="false">AZ53</f>
        <v>17.5</v>
      </c>
      <c r="X54" s="19" t="n">
        <f aca="false">BA53</f>
        <v>10.5</v>
      </c>
      <c r="Y54" s="19" t="n">
        <f aca="false">BB53</f>
        <v>7</v>
      </c>
      <c r="Z54" s="19" t="n">
        <f aca="false">BC53</f>
        <v>3.46247304618841</v>
      </c>
      <c r="AA54" s="19" t="n">
        <f aca="false">MIN(T54,MAX(0,S54-(0)))</f>
        <v>2.53444431664696</v>
      </c>
      <c r="AB54" s="19" t="n">
        <f aca="false">MIN(U54,MAX(0,S54-(T54)))</f>
        <v>0</v>
      </c>
      <c r="AC54" s="19" t="n">
        <f aca="false">MIN(V54,MAX(0,S54-(T54+U54)))</f>
        <v>0</v>
      </c>
      <c r="AD54" s="19" t="n">
        <f aca="false">MIN(W54,MAX(0,S54-(T54+U54+V54)))</f>
        <v>0</v>
      </c>
      <c r="AE54" s="19" t="n">
        <f aca="false">MIN(X54,MAX(0,S54-(T54+U54+V54+W54)))</f>
        <v>0</v>
      </c>
      <c r="AF54" s="19" t="n">
        <f aca="false">MIN(Y54,MAX(0,S54-(T54+U54+V54+W54+X54)))</f>
        <v>0</v>
      </c>
      <c r="AG54" s="19" t="n">
        <f aca="false">MIN(Z54,MAX(0,S54-(T54+U54+V54+W54+X54+Y54)))</f>
        <v>0</v>
      </c>
      <c r="AH54" s="19" t="n">
        <f aca="false">T54-AA54</f>
        <v>41.9882248806415</v>
      </c>
      <c r="AI54" s="19" t="n">
        <f aca="false">U54-AB54</f>
        <v>28</v>
      </c>
      <c r="AJ54" s="19" t="n">
        <f aca="false">V54-AC54</f>
        <v>35</v>
      </c>
      <c r="AK54" s="19" t="n">
        <f aca="false">W54-AD54</f>
        <v>17.5</v>
      </c>
      <c r="AL54" s="19" t="n">
        <f aca="false">X54-AE54</f>
        <v>10.5</v>
      </c>
      <c r="AM54" s="19" t="n">
        <f aca="false">Y54-AF54</f>
        <v>7</v>
      </c>
      <c r="AN54" s="19" t="n">
        <f aca="false">Z54-AG54</f>
        <v>3.46247304618841</v>
      </c>
      <c r="AO54" s="19" t="n">
        <f aca="false">M54-Q54</f>
        <v>0.071944119036897</v>
      </c>
      <c r="AP54" s="19" t="n">
        <f aca="false">MIN(AH54,MAX(0,AO54-(AI54+AJ54+AK54+AL54+AM54+AN54)))</f>
        <v>0</v>
      </c>
      <c r="AQ54" s="19" t="n">
        <f aca="false">MIN(AI54,MAX(0,AO54-(AJ54+AK54+AL54+AM54+AN54)))</f>
        <v>0</v>
      </c>
      <c r="AR54" s="19" t="n">
        <f aca="false">MIN(AJ54,MAX(0,AO54-(AK54+AL54+AM54+AN54)))</f>
        <v>0</v>
      </c>
      <c r="AS54" s="19" t="n">
        <f aca="false">MIN(AK54,MAX(0,AO54-(AL54+AM54+AN54)))</f>
        <v>0</v>
      </c>
      <c r="AT54" s="19" t="n">
        <f aca="false">MIN(AL54,MAX(0,AO54-(AM54+AN54)))</f>
        <v>0</v>
      </c>
      <c r="AU54" s="19" t="n">
        <f aca="false">MIN(AM54,MAX(0,AO54-(AN54)))</f>
        <v>0</v>
      </c>
      <c r="AV54" s="19" t="n">
        <f aca="false">MIN(AN54,MAX(0,AO54-(0)))</f>
        <v>0.071944119036897</v>
      </c>
      <c r="AW54" s="19" t="n">
        <f aca="false">AH54-AP54</f>
        <v>41.9882248806415</v>
      </c>
      <c r="AX54" s="19" t="n">
        <f aca="false">AI54-AQ54</f>
        <v>28</v>
      </c>
      <c r="AY54" s="19" t="n">
        <f aca="false">AJ54-AR54</f>
        <v>35</v>
      </c>
      <c r="AZ54" s="19" t="n">
        <f aca="false">AK54-AS54</f>
        <v>17.5</v>
      </c>
      <c r="BA54" s="19" t="n">
        <f aca="false">AL54-AT54</f>
        <v>10.5</v>
      </c>
      <c r="BB54" s="19" t="n">
        <f aca="false">AM54-AU54</f>
        <v>7</v>
      </c>
      <c r="BC54" s="19" t="n">
        <f aca="false">AN54-AV54</f>
        <v>3.39052892715152</v>
      </c>
    </row>
    <row r="55" customFormat="false" ht="15" hidden="false" customHeight="false" outlineLevel="0" collapsed="false">
      <c r="B55" s="18" t="n">
        <v>51</v>
      </c>
      <c r="C55" s="18" t="n">
        <f aca="false">RM_TERM-B55+1</f>
        <v>310</v>
      </c>
      <c r="D55" s="19" t="n">
        <f aca="false">K54</f>
        <v>143.378753807793</v>
      </c>
      <c r="E55" s="19" t="n">
        <f aca="false">D55*(1-(1-RM_CDR_S)^(1/12))</f>
        <v>0.486921875525769</v>
      </c>
      <c r="F55" s="19" t="n">
        <f aca="false">D55-E55</f>
        <v>142.891831932267</v>
      </c>
      <c r="G55" s="19" t="n">
        <f aca="false">IF(F55&gt;0,F55*(RM_WAC/12)/(1-(1+RM_WAC/12)^(-C55)),0)</f>
        <v>1.03508821568932</v>
      </c>
      <c r="H55" s="19" t="n">
        <f aca="false">F55*RM_WAC/12</f>
        <v>0.881166296915648</v>
      </c>
      <c r="I55" s="19" t="n">
        <f aca="false">G55-H55+IF(C55&lt;=1,(F55-(G55-H55)-J55),0)</f>
        <v>0.153921918773676</v>
      </c>
      <c r="J55" s="19" t="n">
        <f aca="false">(F55-(G55-H55))*(1-(1-RM_CPR_S)^(1/12))</f>
        <v>1.92010280208643</v>
      </c>
      <c r="K55" s="19" t="n">
        <f aca="false">IF(C55&lt;=1,0,(F55-(G55-H55)-J55))</f>
        <v>140.817807211407</v>
      </c>
      <c r="L55" s="19" t="n">
        <f aca="false">E55*(1-RM_SEV_S)</f>
        <v>0.292153125315461</v>
      </c>
      <c r="M55" s="19" t="n">
        <f aca="false">E55-L55</f>
        <v>0.194768750210308</v>
      </c>
      <c r="N55" s="19" t="n">
        <f aca="false">H55-D55*(RM_SERV+RM_TR)/12</f>
        <v>0.850100900257293</v>
      </c>
      <c r="O55" s="19" t="n">
        <f aca="false">T55*RM_A1_CP/12+U55*RM_A2_CP/12+V55*RM_A3_CP/12+W55*RM_M1_CP/12+X55*RM_B1_CP/12+Y55*RM_B2_CP/12+Z55*RM_B3_CP/12</f>
        <v>0.72736171610966</v>
      </c>
      <c r="P55" s="19" t="n">
        <f aca="false">MAX(0,N55-O55)</f>
        <v>0.122739184147633</v>
      </c>
      <c r="Q55" s="19" t="n">
        <f aca="false">MIN(P55,M55)</f>
        <v>0.122739184147633</v>
      </c>
      <c r="R55" s="19" t="n">
        <f aca="false">P55-Q55</f>
        <v>0</v>
      </c>
      <c r="S55" s="19" t="n">
        <f aca="false">I55+J55+L55+Q55</f>
        <v>2.4889170303232</v>
      </c>
      <c r="T55" s="19" t="n">
        <f aca="false">AW54</f>
        <v>41.9882248806415</v>
      </c>
      <c r="U55" s="19" t="n">
        <f aca="false">AX54</f>
        <v>28</v>
      </c>
      <c r="V55" s="19" t="n">
        <f aca="false">AY54</f>
        <v>35</v>
      </c>
      <c r="W55" s="19" t="n">
        <f aca="false">AZ54</f>
        <v>17.5</v>
      </c>
      <c r="X55" s="19" t="n">
        <f aca="false">BA54</f>
        <v>10.5</v>
      </c>
      <c r="Y55" s="19" t="n">
        <f aca="false">BB54</f>
        <v>7</v>
      </c>
      <c r="Z55" s="19" t="n">
        <f aca="false">BC54</f>
        <v>3.39052892715152</v>
      </c>
      <c r="AA55" s="19" t="n">
        <f aca="false">MIN(T55,MAX(0,S55-(0)))</f>
        <v>2.4889170303232</v>
      </c>
      <c r="AB55" s="19" t="n">
        <f aca="false">MIN(U55,MAX(0,S55-(T55)))</f>
        <v>0</v>
      </c>
      <c r="AC55" s="19" t="n">
        <f aca="false">MIN(V55,MAX(0,S55-(T55+U55)))</f>
        <v>0</v>
      </c>
      <c r="AD55" s="19" t="n">
        <f aca="false">MIN(W55,MAX(0,S55-(T55+U55+V55)))</f>
        <v>0</v>
      </c>
      <c r="AE55" s="19" t="n">
        <f aca="false">MIN(X55,MAX(0,S55-(T55+U55+V55+W55)))</f>
        <v>0</v>
      </c>
      <c r="AF55" s="19" t="n">
        <f aca="false">MIN(Y55,MAX(0,S55-(T55+U55+V55+W55+X55)))</f>
        <v>0</v>
      </c>
      <c r="AG55" s="19" t="n">
        <f aca="false">MIN(Z55,MAX(0,S55-(T55+U55+V55+W55+X55+Y55)))</f>
        <v>0</v>
      </c>
      <c r="AH55" s="19" t="n">
        <f aca="false">T55-AA55</f>
        <v>39.4993078503183</v>
      </c>
      <c r="AI55" s="19" t="n">
        <f aca="false">U55-AB55</f>
        <v>28</v>
      </c>
      <c r="AJ55" s="19" t="n">
        <f aca="false">V55-AC55</f>
        <v>35</v>
      </c>
      <c r="AK55" s="19" t="n">
        <f aca="false">W55-AD55</f>
        <v>17.5</v>
      </c>
      <c r="AL55" s="19" t="n">
        <f aca="false">X55-AE55</f>
        <v>10.5</v>
      </c>
      <c r="AM55" s="19" t="n">
        <f aca="false">Y55-AF55</f>
        <v>7</v>
      </c>
      <c r="AN55" s="19" t="n">
        <f aca="false">Z55-AG55</f>
        <v>3.39052892715152</v>
      </c>
      <c r="AO55" s="19" t="n">
        <f aca="false">M55-Q55</f>
        <v>0.0720295660626749</v>
      </c>
      <c r="AP55" s="19" t="n">
        <f aca="false">MIN(AH55,MAX(0,AO55-(AI55+AJ55+AK55+AL55+AM55+AN55)))</f>
        <v>0</v>
      </c>
      <c r="AQ55" s="19" t="n">
        <f aca="false">MIN(AI55,MAX(0,AO55-(AJ55+AK55+AL55+AM55+AN55)))</f>
        <v>0</v>
      </c>
      <c r="AR55" s="19" t="n">
        <f aca="false">MIN(AJ55,MAX(0,AO55-(AK55+AL55+AM55+AN55)))</f>
        <v>0</v>
      </c>
      <c r="AS55" s="19" t="n">
        <f aca="false">MIN(AK55,MAX(0,AO55-(AL55+AM55+AN55)))</f>
        <v>0</v>
      </c>
      <c r="AT55" s="19" t="n">
        <f aca="false">MIN(AL55,MAX(0,AO55-(AM55+AN55)))</f>
        <v>0</v>
      </c>
      <c r="AU55" s="19" t="n">
        <f aca="false">MIN(AM55,MAX(0,AO55-(AN55)))</f>
        <v>0</v>
      </c>
      <c r="AV55" s="19" t="n">
        <f aca="false">MIN(AN55,MAX(0,AO55-(0)))</f>
        <v>0.0720295660626749</v>
      </c>
      <c r="AW55" s="19" t="n">
        <f aca="false">AH55-AP55</f>
        <v>39.4993078503183</v>
      </c>
      <c r="AX55" s="19" t="n">
        <f aca="false">AI55-AQ55</f>
        <v>28</v>
      </c>
      <c r="AY55" s="19" t="n">
        <f aca="false">AJ55-AR55</f>
        <v>35</v>
      </c>
      <c r="AZ55" s="19" t="n">
        <f aca="false">AK55-AS55</f>
        <v>17.5</v>
      </c>
      <c r="BA55" s="19" t="n">
        <f aca="false">AL55-AT55</f>
        <v>10.5</v>
      </c>
      <c r="BB55" s="19" t="n">
        <f aca="false">AM55-AU55</f>
        <v>7</v>
      </c>
      <c r="BC55" s="19" t="n">
        <f aca="false">AN55-AV55</f>
        <v>3.31849936108884</v>
      </c>
    </row>
    <row r="56" customFormat="false" ht="15" hidden="false" customHeight="false" outlineLevel="0" collapsed="false">
      <c r="B56" s="18" t="n">
        <v>52</v>
      </c>
      <c r="C56" s="18" t="n">
        <f aca="false">RM_TERM-B56+1</f>
        <v>309</v>
      </c>
      <c r="D56" s="19" t="n">
        <f aca="false">K55</f>
        <v>140.817807211407</v>
      </c>
      <c r="E56" s="19" t="n">
        <f aca="false">D56*(1-(1-RM_CDR_S)^(1/12))</f>
        <v>0.478224764644855</v>
      </c>
      <c r="F56" s="19" t="n">
        <f aca="false">D56-E56</f>
        <v>140.339582446762</v>
      </c>
      <c r="G56" s="19" t="n">
        <f aca="false">IF(F56&gt;0,F56*(RM_WAC/12)/(1-(1+RM_WAC/12)^(-C56)),0)</f>
        <v>1.01769633569436</v>
      </c>
      <c r="H56" s="19" t="n">
        <f aca="false">F56*RM_WAC/12</f>
        <v>0.865427425088368</v>
      </c>
      <c r="I56" s="19" t="n">
        <f aca="false">G56-H56+IF(C56&lt;=1,(F56-(G56-H56)-J56),0)</f>
        <v>0.152268910605994</v>
      </c>
      <c r="J56" s="19" t="n">
        <f aca="false">(F56-(G56-H56))*(1-(1-RM_CPR_S)^(1/12))</f>
        <v>1.88579231342463</v>
      </c>
      <c r="K56" s="19" t="n">
        <f aca="false">IF(C56&lt;=1,0,(F56-(G56-H56)-J56))</f>
        <v>138.301521222732</v>
      </c>
      <c r="L56" s="19" t="n">
        <f aca="false">E56*(1-RM_SEV_S)</f>
        <v>0.286934858786913</v>
      </c>
      <c r="M56" s="19" t="n">
        <f aca="false">E56-L56</f>
        <v>0.191289905857942</v>
      </c>
      <c r="N56" s="19" t="n">
        <f aca="false">H56-D56*(RM_SERV+RM_TR)/12</f>
        <v>0.834916900192563</v>
      </c>
      <c r="O56" s="19" t="n">
        <f aca="false">T56*RM_A1_CP/12+U56*RM_A2_CP/12+V56*RM_A3_CP/12+W56*RM_M1_CP/12+X56*RM_B1_CP/12+Y56*RM_B2_CP/12+Z56*RM_B3_CP/12</f>
        <v>0.715746769968152</v>
      </c>
      <c r="P56" s="19" t="n">
        <f aca="false">MAX(0,N56-O56)</f>
        <v>0.119170130224411</v>
      </c>
      <c r="Q56" s="19" t="n">
        <f aca="false">MIN(P56,M56)</f>
        <v>0.119170130224411</v>
      </c>
      <c r="R56" s="19" t="n">
        <f aca="false">P56-Q56</f>
        <v>0</v>
      </c>
      <c r="S56" s="19" t="n">
        <f aca="false">I56+J56+L56+Q56</f>
        <v>2.44416621304195</v>
      </c>
      <c r="T56" s="19" t="n">
        <f aca="false">AW55</f>
        <v>39.4993078503183</v>
      </c>
      <c r="U56" s="19" t="n">
        <f aca="false">AX55</f>
        <v>28</v>
      </c>
      <c r="V56" s="19" t="n">
        <f aca="false">AY55</f>
        <v>35</v>
      </c>
      <c r="W56" s="19" t="n">
        <f aca="false">AZ55</f>
        <v>17.5</v>
      </c>
      <c r="X56" s="19" t="n">
        <f aca="false">BA55</f>
        <v>10.5</v>
      </c>
      <c r="Y56" s="19" t="n">
        <f aca="false">BB55</f>
        <v>7</v>
      </c>
      <c r="Z56" s="19" t="n">
        <f aca="false">BC55</f>
        <v>3.31849936108884</v>
      </c>
      <c r="AA56" s="19" t="n">
        <f aca="false">MIN(T56,MAX(0,S56-(0)))</f>
        <v>2.44416621304195</v>
      </c>
      <c r="AB56" s="19" t="n">
        <f aca="false">MIN(U56,MAX(0,S56-(T56)))</f>
        <v>0</v>
      </c>
      <c r="AC56" s="19" t="n">
        <f aca="false">MIN(V56,MAX(0,S56-(T56+U56)))</f>
        <v>0</v>
      </c>
      <c r="AD56" s="19" t="n">
        <f aca="false">MIN(W56,MAX(0,S56-(T56+U56+V56)))</f>
        <v>0</v>
      </c>
      <c r="AE56" s="19" t="n">
        <f aca="false">MIN(X56,MAX(0,S56-(T56+U56+V56+W56)))</f>
        <v>0</v>
      </c>
      <c r="AF56" s="19" t="n">
        <f aca="false">MIN(Y56,MAX(0,S56-(T56+U56+V56+W56+X56)))</f>
        <v>0</v>
      </c>
      <c r="AG56" s="19" t="n">
        <f aca="false">MIN(Z56,MAX(0,S56-(T56+U56+V56+W56+X56+Y56)))</f>
        <v>0</v>
      </c>
      <c r="AH56" s="19" t="n">
        <f aca="false">T56-AA56</f>
        <v>37.0551416372764</v>
      </c>
      <c r="AI56" s="19" t="n">
        <f aca="false">U56-AB56</f>
        <v>28</v>
      </c>
      <c r="AJ56" s="19" t="n">
        <f aca="false">V56-AC56</f>
        <v>35</v>
      </c>
      <c r="AK56" s="19" t="n">
        <f aca="false">W56-AD56</f>
        <v>17.5</v>
      </c>
      <c r="AL56" s="19" t="n">
        <f aca="false">X56-AE56</f>
        <v>10.5</v>
      </c>
      <c r="AM56" s="19" t="n">
        <f aca="false">Y56-AF56</f>
        <v>7</v>
      </c>
      <c r="AN56" s="19" t="n">
        <f aca="false">Z56-AG56</f>
        <v>3.31849936108884</v>
      </c>
      <c r="AO56" s="19" t="n">
        <f aca="false">M56-Q56</f>
        <v>0.0721197756335315</v>
      </c>
      <c r="AP56" s="19" t="n">
        <f aca="false">MIN(AH56,MAX(0,AO56-(AI56+AJ56+AK56+AL56+AM56+AN56)))</f>
        <v>0</v>
      </c>
      <c r="AQ56" s="19" t="n">
        <f aca="false">MIN(AI56,MAX(0,AO56-(AJ56+AK56+AL56+AM56+AN56)))</f>
        <v>0</v>
      </c>
      <c r="AR56" s="19" t="n">
        <f aca="false">MIN(AJ56,MAX(0,AO56-(AK56+AL56+AM56+AN56)))</f>
        <v>0</v>
      </c>
      <c r="AS56" s="19" t="n">
        <f aca="false">MIN(AK56,MAX(0,AO56-(AL56+AM56+AN56)))</f>
        <v>0</v>
      </c>
      <c r="AT56" s="19" t="n">
        <f aca="false">MIN(AL56,MAX(0,AO56-(AM56+AN56)))</f>
        <v>0</v>
      </c>
      <c r="AU56" s="19" t="n">
        <f aca="false">MIN(AM56,MAX(0,AO56-(AN56)))</f>
        <v>0</v>
      </c>
      <c r="AV56" s="19" t="n">
        <f aca="false">MIN(AN56,MAX(0,AO56-(0)))</f>
        <v>0.0721197756335315</v>
      </c>
      <c r="AW56" s="19" t="n">
        <f aca="false">AH56-AP56</f>
        <v>37.0551416372764</v>
      </c>
      <c r="AX56" s="19" t="n">
        <f aca="false">AI56-AQ56</f>
        <v>28</v>
      </c>
      <c r="AY56" s="19" t="n">
        <f aca="false">AJ56-AR56</f>
        <v>35</v>
      </c>
      <c r="AZ56" s="19" t="n">
        <f aca="false">AK56-AS56</f>
        <v>17.5</v>
      </c>
      <c r="BA56" s="19" t="n">
        <f aca="false">AL56-AT56</f>
        <v>10.5</v>
      </c>
      <c r="BB56" s="19" t="n">
        <f aca="false">AM56-AU56</f>
        <v>7</v>
      </c>
      <c r="BC56" s="19" t="n">
        <f aca="false">AN56-AV56</f>
        <v>3.24637958545531</v>
      </c>
    </row>
    <row r="57" customFormat="false" ht="15" hidden="false" customHeight="false" outlineLevel="0" collapsed="false">
      <c r="B57" s="18" t="n">
        <v>53</v>
      </c>
      <c r="C57" s="18" t="n">
        <f aca="false">RM_TERM-B57+1</f>
        <v>308</v>
      </c>
      <c r="D57" s="19" t="n">
        <f aca="false">K56</f>
        <v>138.301521222732</v>
      </c>
      <c r="E57" s="19" t="n">
        <f aca="false">D57*(1-(1-RM_CDR_S)^(1/12))</f>
        <v>0.469679323563623</v>
      </c>
      <c r="F57" s="19" t="n">
        <f aca="false">D57-E57</f>
        <v>137.831841899168</v>
      </c>
      <c r="G57" s="19" t="n">
        <f aca="false">IF(F57&gt;0,F57*(RM_WAC/12)/(1-(1+RM_WAC/12)^(-C57)),0)</f>
        <v>1.00059667957479</v>
      </c>
      <c r="H57" s="19" t="n">
        <f aca="false">F57*RM_WAC/12</f>
        <v>0.84996302504487</v>
      </c>
      <c r="I57" s="19" t="n">
        <f aca="false">G57-H57+IF(C57&lt;=1,(F57-(G57-H57)-J57),0)</f>
        <v>0.15063365452992</v>
      </c>
      <c r="J57" s="19" t="n">
        <f aca="false">(F57-(G57-H57))*(1-(1-RM_CPR_S)^(1/12))</f>
        <v>1.85208031783696</v>
      </c>
      <c r="K57" s="19" t="n">
        <f aca="false">IF(C57&lt;=1,0,(F57-(G57-H57)-J57))</f>
        <v>135.829127926801</v>
      </c>
      <c r="L57" s="19" t="n">
        <f aca="false">E57*(1-RM_SEV_S)</f>
        <v>0.281807594138174</v>
      </c>
      <c r="M57" s="19" t="n">
        <f aca="false">E57-L57</f>
        <v>0.187871729425449</v>
      </c>
      <c r="N57" s="19" t="n">
        <f aca="false">H57-D57*(RM_SERV+RM_TR)/12</f>
        <v>0.819997695446611</v>
      </c>
      <c r="O57" s="19" t="n">
        <f aca="false">T57*RM_A1_CP/12+U57*RM_A2_CP/12+V57*RM_A3_CP/12+W57*RM_M1_CP/12+X57*RM_B1_CP/12+Y57*RM_B2_CP/12+Z57*RM_B3_CP/12</f>
        <v>0.704340660973956</v>
      </c>
      <c r="P57" s="19" t="n">
        <f aca="false">MAX(0,N57-O57)</f>
        <v>0.115657034472655</v>
      </c>
      <c r="Q57" s="19" t="n">
        <f aca="false">MIN(P57,M57)</f>
        <v>0.115657034472655</v>
      </c>
      <c r="R57" s="19" t="n">
        <f aca="false">P57-Q57</f>
        <v>0</v>
      </c>
      <c r="S57" s="19" t="n">
        <f aca="false">I57+J57+L57+Q57</f>
        <v>2.40017860097771</v>
      </c>
      <c r="T57" s="19" t="n">
        <f aca="false">AW56</f>
        <v>37.0551416372764</v>
      </c>
      <c r="U57" s="19" t="n">
        <f aca="false">AX56</f>
        <v>28</v>
      </c>
      <c r="V57" s="19" t="n">
        <f aca="false">AY56</f>
        <v>35</v>
      </c>
      <c r="W57" s="19" t="n">
        <f aca="false">AZ56</f>
        <v>17.5</v>
      </c>
      <c r="X57" s="19" t="n">
        <f aca="false">BA56</f>
        <v>10.5</v>
      </c>
      <c r="Y57" s="19" t="n">
        <f aca="false">BB56</f>
        <v>7</v>
      </c>
      <c r="Z57" s="19" t="n">
        <f aca="false">BC56</f>
        <v>3.24637958545531</v>
      </c>
      <c r="AA57" s="19" t="n">
        <f aca="false">MIN(T57,MAX(0,S57-(0)))</f>
        <v>2.40017860097771</v>
      </c>
      <c r="AB57" s="19" t="n">
        <f aca="false">MIN(U57,MAX(0,S57-(T57)))</f>
        <v>0</v>
      </c>
      <c r="AC57" s="19" t="n">
        <f aca="false">MIN(V57,MAX(0,S57-(T57+U57)))</f>
        <v>0</v>
      </c>
      <c r="AD57" s="19" t="n">
        <f aca="false">MIN(W57,MAX(0,S57-(T57+U57+V57)))</f>
        <v>0</v>
      </c>
      <c r="AE57" s="19" t="n">
        <f aca="false">MIN(X57,MAX(0,S57-(T57+U57+V57+W57)))</f>
        <v>0</v>
      </c>
      <c r="AF57" s="19" t="n">
        <f aca="false">MIN(Y57,MAX(0,S57-(T57+U57+V57+W57+X57)))</f>
        <v>0</v>
      </c>
      <c r="AG57" s="19" t="n">
        <f aca="false">MIN(Z57,MAX(0,S57-(T57+U57+V57+W57+X57+Y57)))</f>
        <v>0</v>
      </c>
      <c r="AH57" s="19" t="n">
        <f aca="false">T57-AA57</f>
        <v>34.6549630362986</v>
      </c>
      <c r="AI57" s="19" t="n">
        <f aca="false">U57-AB57</f>
        <v>28</v>
      </c>
      <c r="AJ57" s="19" t="n">
        <f aca="false">V57-AC57</f>
        <v>35</v>
      </c>
      <c r="AK57" s="19" t="n">
        <f aca="false">W57-AD57</f>
        <v>17.5</v>
      </c>
      <c r="AL57" s="19" t="n">
        <f aca="false">X57-AE57</f>
        <v>10.5</v>
      </c>
      <c r="AM57" s="19" t="n">
        <f aca="false">Y57-AF57</f>
        <v>7</v>
      </c>
      <c r="AN57" s="19" t="n">
        <f aca="false">Z57-AG57</f>
        <v>3.24637958545531</v>
      </c>
      <c r="AO57" s="19" t="n">
        <f aca="false">M57-Q57</f>
        <v>0.0722146949527939</v>
      </c>
      <c r="AP57" s="19" t="n">
        <f aca="false">MIN(AH57,MAX(0,AO57-(AI57+AJ57+AK57+AL57+AM57+AN57)))</f>
        <v>0</v>
      </c>
      <c r="AQ57" s="19" t="n">
        <f aca="false">MIN(AI57,MAX(0,AO57-(AJ57+AK57+AL57+AM57+AN57)))</f>
        <v>0</v>
      </c>
      <c r="AR57" s="19" t="n">
        <f aca="false">MIN(AJ57,MAX(0,AO57-(AK57+AL57+AM57+AN57)))</f>
        <v>0</v>
      </c>
      <c r="AS57" s="19" t="n">
        <f aca="false">MIN(AK57,MAX(0,AO57-(AL57+AM57+AN57)))</f>
        <v>0</v>
      </c>
      <c r="AT57" s="19" t="n">
        <f aca="false">MIN(AL57,MAX(0,AO57-(AM57+AN57)))</f>
        <v>0</v>
      </c>
      <c r="AU57" s="19" t="n">
        <f aca="false">MIN(AM57,MAX(0,AO57-(AN57)))</f>
        <v>0</v>
      </c>
      <c r="AV57" s="19" t="n">
        <f aca="false">MIN(AN57,MAX(0,AO57-(0)))</f>
        <v>0.0722146949527939</v>
      </c>
      <c r="AW57" s="19" t="n">
        <f aca="false">AH57-AP57</f>
        <v>34.6549630362986</v>
      </c>
      <c r="AX57" s="19" t="n">
        <f aca="false">AI57-AQ57</f>
        <v>28</v>
      </c>
      <c r="AY57" s="19" t="n">
        <f aca="false">AJ57-AR57</f>
        <v>35</v>
      </c>
      <c r="AZ57" s="19" t="n">
        <f aca="false">AK57-AS57</f>
        <v>17.5</v>
      </c>
      <c r="BA57" s="19" t="n">
        <f aca="false">AL57-AT57</f>
        <v>10.5</v>
      </c>
      <c r="BB57" s="19" t="n">
        <f aca="false">AM57-AU57</f>
        <v>7</v>
      </c>
      <c r="BC57" s="19" t="n">
        <f aca="false">AN57-AV57</f>
        <v>3.17416489050251</v>
      </c>
    </row>
    <row r="58" customFormat="false" ht="15" hidden="false" customHeight="false" outlineLevel="0" collapsed="false">
      <c r="B58" s="18" t="n">
        <v>54</v>
      </c>
      <c r="C58" s="18" t="n">
        <f aca="false">RM_TERM-B58+1</f>
        <v>307</v>
      </c>
      <c r="D58" s="19" t="n">
        <f aca="false">K57</f>
        <v>135.829127926801</v>
      </c>
      <c r="E58" s="19" t="n">
        <f aca="false">D58*(1-(1-RM_CDR_S)^(1/12))</f>
        <v>0.461282944401996</v>
      </c>
      <c r="F58" s="19" t="n">
        <f aca="false">D58-E58</f>
        <v>135.367844982399</v>
      </c>
      <c r="G58" s="19" t="n">
        <f aca="false">IF(F58&gt;0,F58*(RM_WAC/12)/(1-(1+RM_WAC/12)^(-C58)),0)</f>
        <v>0.98378433729251</v>
      </c>
      <c r="H58" s="19" t="n">
        <f aca="false">F58*RM_WAC/12</f>
        <v>0.834768377391462</v>
      </c>
      <c r="I58" s="19" t="n">
        <f aca="false">G58-H58+IF(C58&lt;=1,(F58-(G58-H58)-J58),0)</f>
        <v>0.149015959901048</v>
      </c>
      <c r="J58" s="19" t="n">
        <f aca="false">(F58-(G58-H58))*(1-(1-RM_CPR_S)^(1/12))</f>
        <v>1.81895652301761</v>
      </c>
      <c r="K58" s="19" t="n">
        <f aca="false">IF(C58&lt;=1,0,(F58-(G58-H58)-J58))</f>
        <v>133.399872499481</v>
      </c>
      <c r="L58" s="19" t="n">
        <f aca="false">E58*(1-RM_SEV_S)</f>
        <v>0.276769766641197</v>
      </c>
      <c r="M58" s="19" t="n">
        <f aca="false">E58-L58</f>
        <v>0.184513177760798</v>
      </c>
      <c r="N58" s="19" t="n">
        <f aca="false">H58-D58*(RM_SERV+RM_TR)/12</f>
        <v>0.805338733007321</v>
      </c>
      <c r="O58" s="19" t="n">
        <f aca="false">T58*RM_A1_CP/12+U58*RM_A2_CP/12+V58*RM_A3_CP/12+W58*RM_M1_CP/12+X58*RM_B1_CP/12+Y58*RM_B2_CP/12+Z58*RM_B3_CP/12</f>
        <v>0.693139827502727</v>
      </c>
      <c r="P58" s="19" t="n">
        <f aca="false">MAX(0,N58-O58)</f>
        <v>0.112198905504594</v>
      </c>
      <c r="Q58" s="19" t="n">
        <f aca="false">MIN(P58,M58)</f>
        <v>0.112198905504594</v>
      </c>
      <c r="R58" s="19" t="n">
        <f aca="false">P58-Q58</f>
        <v>0</v>
      </c>
      <c r="S58" s="19" t="n">
        <f aca="false">I58+J58+L58+Q58</f>
        <v>2.35694115506445</v>
      </c>
      <c r="T58" s="19" t="n">
        <f aca="false">AW57</f>
        <v>34.6549630362986</v>
      </c>
      <c r="U58" s="19" t="n">
        <f aca="false">AX57</f>
        <v>28</v>
      </c>
      <c r="V58" s="19" t="n">
        <f aca="false">AY57</f>
        <v>35</v>
      </c>
      <c r="W58" s="19" t="n">
        <f aca="false">AZ57</f>
        <v>17.5</v>
      </c>
      <c r="X58" s="19" t="n">
        <f aca="false">BA57</f>
        <v>10.5</v>
      </c>
      <c r="Y58" s="19" t="n">
        <f aca="false">BB57</f>
        <v>7</v>
      </c>
      <c r="Z58" s="19" t="n">
        <f aca="false">BC57</f>
        <v>3.17416489050251</v>
      </c>
      <c r="AA58" s="19" t="n">
        <f aca="false">MIN(T58,MAX(0,S58-(0)))</f>
        <v>2.35694115506445</v>
      </c>
      <c r="AB58" s="19" t="n">
        <f aca="false">MIN(U58,MAX(0,S58-(T58)))</f>
        <v>0</v>
      </c>
      <c r="AC58" s="19" t="n">
        <f aca="false">MIN(V58,MAX(0,S58-(T58+U58)))</f>
        <v>0</v>
      </c>
      <c r="AD58" s="19" t="n">
        <f aca="false">MIN(W58,MAX(0,S58-(T58+U58+V58)))</f>
        <v>0</v>
      </c>
      <c r="AE58" s="19" t="n">
        <f aca="false">MIN(X58,MAX(0,S58-(T58+U58+V58+W58)))</f>
        <v>0</v>
      </c>
      <c r="AF58" s="19" t="n">
        <f aca="false">MIN(Y58,MAX(0,S58-(T58+U58+V58+W58+X58)))</f>
        <v>0</v>
      </c>
      <c r="AG58" s="19" t="n">
        <f aca="false">MIN(Z58,MAX(0,S58-(T58+U58+V58+W58+X58+Y58)))</f>
        <v>0</v>
      </c>
      <c r="AH58" s="19" t="n">
        <f aca="false">T58-AA58</f>
        <v>32.2980218812342</v>
      </c>
      <c r="AI58" s="19" t="n">
        <f aca="false">U58-AB58</f>
        <v>28</v>
      </c>
      <c r="AJ58" s="19" t="n">
        <f aca="false">V58-AC58</f>
        <v>35</v>
      </c>
      <c r="AK58" s="19" t="n">
        <f aca="false">W58-AD58</f>
        <v>17.5</v>
      </c>
      <c r="AL58" s="19" t="n">
        <f aca="false">X58-AE58</f>
        <v>10.5</v>
      </c>
      <c r="AM58" s="19" t="n">
        <f aca="false">Y58-AF58</f>
        <v>7</v>
      </c>
      <c r="AN58" s="19" t="n">
        <f aca="false">Z58-AG58</f>
        <v>3.17416489050251</v>
      </c>
      <c r="AO58" s="19" t="n">
        <f aca="false">M58-Q58</f>
        <v>0.0723142722562039</v>
      </c>
      <c r="AP58" s="19" t="n">
        <f aca="false">MIN(AH58,MAX(0,AO58-(AI58+AJ58+AK58+AL58+AM58+AN58)))</f>
        <v>0</v>
      </c>
      <c r="AQ58" s="19" t="n">
        <f aca="false">MIN(AI58,MAX(0,AO58-(AJ58+AK58+AL58+AM58+AN58)))</f>
        <v>0</v>
      </c>
      <c r="AR58" s="19" t="n">
        <f aca="false">MIN(AJ58,MAX(0,AO58-(AK58+AL58+AM58+AN58)))</f>
        <v>0</v>
      </c>
      <c r="AS58" s="19" t="n">
        <f aca="false">MIN(AK58,MAX(0,AO58-(AL58+AM58+AN58)))</f>
        <v>0</v>
      </c>
      <c r="AT58" s="19" t="n">
        <f aca="false">MIN(AL58,MAX(0,AO58-(AM58+AN58)))</f>
        <v>0</v>
      </c>
      <c r="AU58" s="19" t="n">
        <f aca="false">MIN(AM58,MAX(0,AO58-(AN58)))</f>
        <v>0</v>
      </c>
      <c r="AV58" s="19" t="n">
        <f aca="false">MIN(AN58,MAX(0,AO58-(0)))</f>
        <v>0.0723142722562039</v>
      </c>
      <c r="AW58" s="19" t="n">
        <f aca="false">AH58-AP58</f>
        <v>32.2980218812342</v>
      </c>
      <c r="AX58" s="19" t="n">
        <f aca="false">AI58-AQ58</f>
        <v>28</v>
      </c>
      <c r="AY58" s="19" t="n">
        <f aca="false">AJ58-AR58</f>
        <v>35</v>
      </c>
      <c r="AZ58" s="19" t="n">
        <f aca="false">AK58-AS58</f>
        <v>17.5</v>
      </c>
      <c r="BA58" s="19" t="n">
        <f aca="false">AL58-AT58</f>
        <v>10.5</v>
      </c>
      <c r="BB58" s="19" t="n">
        <f aca="false">AM58-AU58</f>
        <v>7</v>
      </c>
      <c r="BC58" s="19" t="n">
        <f aca="false">AN58-AV58</f>
        <v>3.10185061824631</v>
      </c>
    </row>
    <row r="59" customFormat="false" ht="15" hidden="false" customHeight="false" outlineLevel="0" collapsed="false">
      <c r="B59" s="18" t="n">
        <v>55</v>
      </c>
      <c r="C59" s="18" t="n">
        <f aca="false">RM_TERM-B59+1</f>
        <v>306</v>
      </c>
      <c r="D59" s="19" t="n">
        <f aca="false">K58</f>
        <v>133.399872499481</v>
      </c>
      <c r="E59" s="19" t="n">
        <f aca="false">D59*(1-(1-RM_CDR_S)^(1/12))</f>
        <v>0.453033063737055</v>
      </c>
      <c r="F59" s="19" t="n">
        <f aca="false">D59-E59</f>
        <v>132.946839435744</v>
      </c>
      <c r="G59" s="19" t="n">
        <f aca="false">IF(F59&gt;0,F59*(RM_WAC/12)/(1-(1+RM_WAC/12)^(-C59)),0)</f>
        <v>0.967254481309443</v>
      </c>
      <c r="H59" s="19" t="n">
        <f aca="false">F59*RM_WAC/12</f>
        <v>0.819838843187085</v>
      </c>
      <c r="I59" s="19" t="n">
        <f aca="false">G59-H59+IF(C59&lt;=1,(F59-(G59-H59)-J59),0)</f>
        <v>0.147415638122358</v>
      </c>
      <c r="J59" s="19" t="n">
        <f aca="false">(F59-(G59-H59))*(1-(1-RM_CPR_S)^(1/12))</f>
        <v>1.78641081213232</v>
      </c>
      <c r="K59" s="19" t="n">
        <f aca="false">IF(C59&lt;=1,0,(F59-(G59-H59)-J59))</f>
        <v>131.013012985489</v>
      </c>
      <c r="L59" s="19" t="n">
        <f aca="false">E59*(1-RM_SEV_S)</f>
        <v>0.271819838242233</v>
      </c>
      <c r="M59" s="19" t="n">
        <f aca="false">E59-L59</f>
        <v>0.181213225494822</v>
      </c>
      <c r="N59" s="19" t="n">
        <f aca="false">H59-D59*(RM_SERV+RM_TR)/12</f>
        <v>0.790935537478864</v>
      </c>
      <c r="O59" s="19" t="n">
        <f aca="false">T59*RM_A1_CP/12+U59*RM_A2_CP/12+V59*RM_A3_CP/12+W59*RM_M1_CP/12+X59*RM_B1_CP/12+Y59*RM_B2_CP/12+Z59*RM_B3_CP/12</f>
        <v>0.682140768779093</v>
      </c>
      <c r="P59" s="19" t="n">
        <f aca="false">MAX(0,N59-O59)</f>
        <v>0.108794768699771</v>
      </c>
      <c r="Q59" s="19" t="n">
        <f aca="false">MIN(P59,M59)</f>
        <v>0.108794768699771</v>
      </c>
      <c r="R59" s="19" t="n">
        <f aca="false">P59-Q59</f>
        <v>0</v>
      </c>
      <c r="S59" s="19" t="n">
        <f aca="false">I59+J59+L59+Q59</f>
        <v>2.31444105719669</v>
      </c>
      <c r="T59" s="19" t="n">
        <f aca="false">AW58</f>
        <v>32.2980218812342</v>
      </c>
      <c r="U59" s="19" t="n">
        <f aca="false">AX58</f>
        <v>28</v>
      </c>
      <c r="V59" s="19" t="n">
        <f aca="false">AY58</f>
        <v>35</v>
      </c>
      <c r="W59" s="19" t="n">
        <f aca="false">AZ58</f>
        <v>17.5</v>
      </c>
      <c r="X59" s="19" t="n">
        <f aca="false">BA58</f>
        <v>10.5</v>
      </c>
      <c r="Y59" s="19" t="n">
        <f aca="false">BB58</f>
        <v>7</v>
      </c>
      <c r="Z59" s="19" t="n">
        <f aca="false">BC58</f>
        <v>3.10185061824631</v>
      </c>
      <c r="AA59" s="19" t="n">
        <f aca="false">MIN(T59,MAX(0,S59-(0)))</f>
        <v>2.31444105719669</v>
      </c>
      <c r="AB59" s="19" t="n">
        <f aca="false">MIN(U59,MAX(0,S59-(T59)))</f>
        <v>0</v>
      </c>
      <c r="AC59" s="19" t="n">
        <f aca="false">MIN(V59,MAX(0,S59-(T59+U59)))</f>
        <v>0</v>
      </c>
      <c r="AD59" s="19" t="n">
        <f aca="false">MIN(W59,MAX(0,S59-(T59+U59+V59)))</f>
        <v>0</v>
      </c>
      <c r="AE59" s="19" t="n">
        <f aca="false">MIN(X59,MAX(0,S59-(T59+U59+V59+W59)))</f>
        <v>0</v>
      </c>
      <c r="AF59" s="19" t="n">
        <f aca="false">MIN(Y59,MAX(0,S59-(T59+U59+V59+W59+X59)))</f>
        <v>0</v>
      </c>
      <c r="AG59" s="19" t="n">
        <f aca="false">MIN(Z59,MAX(0,S59-(T59+U59+V59+W59+X59+Y59)))</f>
        <v>0</v>
      </c>
      <c r="AH59" s="19" t="n">
        <f aca="false">T59-AA59</f>
        <v>29.9835808240375</v>
      </c>
      <c r="AI59" s="19" t="n">
        <f aca="false">U59-AB59</f>
        <v>28</v>
      </c>
      <c r="AJ59" s="19" t="n">
        <f aca="false">V59-AC59</f>
        <v>35</v>
      </c>
      <c r="AK59" s="19" t="n">
        <f aca="false">W59-AD59</f>
        <v>17.5</v>
      </c>
      <c r="AL59" s="19" t="n">
        <f aca="false">X59-AE59</f>
        <v>10.5</v>
      </c>
      <c r="AM59" s="19" t="n">
        <f aca="false">Y59-AF59</f>
        <v>7</v>
      </c>
      <c r="AN59" s="19" t="n">
        <f aca="false">Z59-AG59</f>
        <v>3.10185061824631</v>
      </c>
      <c r="AO59" s="19" t="n">
        <f aca="false">M59-Q59</f>
        <v>0.0724184567950508</v>
      </c>
      <c r="AP59" s="19" t="n">
        <f aca="false">MIN(AH59,MAX(0,AO59-(AI59+AJ59+AK59+AL59+AM59+AN59)))</f>
        <v>0</v>
      </c>
      <c r="AQ59" s="19" t="n">
        <f aca="false">MIN(AI59,MAX(0,AO59-(AJ59+AK59+AL59+AM59+AN59)))</f>
        <v>0</v>
      </c>
      <c r="AR59" s="19" t="n">
        <f aca="false">MIN(AJ59,MAX(0,AO59-(AK59+AL59+AM59+AN59)))</f>
        <v>0</v>
      </c>
      <c r="AS59" s="19" t="n">
        <f aca="false">MIN(AK59,MAX(0,AO59-(AL59+AM59+AN59)))</f>
        <v>0</v>
      </c>
      <c r="AT59" s="19" t="n">
        <f aca="false">MIN(AL59,MAX(0,AO59-(AM59+AN59)))</f>
        <v>0</v>
      </c>
      <c r="AU59" s="19" t="n">
        <f aca="false">MIN(AM59,MAX(0,AO59-(AN59)))</f>
        <v>0</v>
      </c>
      <c r="AV59" s="19" t="n">
        <f aca="false">MIN(AN59,MAX(0,AO59-(0)))</f>
        <v>0.0724184567950508</v>
      </c>
      <c r="AW59" s="19" t="n">
        <f aca="false">AH59-AP59</f>
        <v>29.9835808240375</v>
      </c>
      <c r="AX59" s="19" t="n">
        <f aca="false">AI59-AQ59</f>
        <v>28</v>
      </c>
      <c r="AY59" s="19" t="n">
        <f aca="false">AJ59-AR59</f>
        <v>35</v>
      </c>
      <c r="AZ59" s="19" t="n">
        <f aca="false">AK59-AS59</f>
        <v>17.5</v>
      </c>
      <c r="BA59" s="19" t="n">
        <f aca="false">AL59-AT59</f>
        <v>10.5</v>
      </c>
      <c r="BB59" s="19" t="n">
        <f aca="false">AM59-AU59</f>
        <v>7</v>
      </c>
      <c r="BC59" s="19" t="n">
        <f aca="false">AN59-AV59</f>
        <v>3.02943216145126</v>
      </c>
    </row>
    <row r="60" customFormat="false" ht="15" hidden="false" customHeight="false" outlineLevel="0" collapsed="false">
      <c r="B60" s="18" t="n">
        <v>56</v>
      </c>
      <c r="C60" s="18" t="n">
        <f aca="false">RM_TERM-B60+1</f>
        <v>305</v>
      </c>
      <c r="D60" s="19" t="n">
        <f aca="false">K59</f>
        <v>131.013012985489</v>
      </c>
      <c r="E60" s="19" t="n">
        <f aca="false">D60*(1-(1-RM_CDR_S)^(1/12))</f>
        <v>0.444927161849197</v>
      </c>
      <c r="F60" s="19" t="n">
        <f aca="false">D60-E60</f>
        <v>130.56808582364</v>
      </c>
      <c r="G60" s="19" t="n">
        <f aca="false">IF(F60&gt;0,F60*(RM_WAC/12)/(1-(1+RM_WAC/12)^(-C60)),0)</f>
        <v>0.951002365201329</v>
      </c>
      <c r="H60" s="19" t="n">
        <f aca="false">F60*RM_WAC/12</f>
        <v>0.805169862579111</v>
      </c>
      <c r="I60" s="19" t="n">
        <f aca="false">G60-H60+IF(C60&lt;=1,(F60-(G60-H60)-J60),0)</f>
        <v>0.145832502622218</v>
      </c>
      <c r="J60" s="19" t="n">
        <f aca="false">(F60-(G60-H60))*(1-(1-RM_CPR_S)^(1/12))</f>
        <v>1.75443324084287</v>
      </c>
      <c r="K60" s="19" t="n">
        <f aca="false">IF(C60&lt;=1,0,(F60-(G60-H60)-J60))</f>
        <v>128.667820080175</v>
      </c>
      <c r="L60" s="19" t="n">
        <f aca="false">E60*(1-RM_SEV_S)</f>
        <v>0.266956297109518</v>
      </c>
      <c r="M60" s="19" t="n">
        <f aca="false">E60-L60</f>
        <v>0.177970864739679</v>
      </c>
      <c r="N60" s="19" t="n">
        <f aca="false">H60-D60*(RM_SERV+RM_TR)/12</f>
        <v>0.776783709765588</v>
      </c>
      <c r="O60" s="19" t="n">
        <f aca="false">T60*RM_A1_CP/12+U60*RM_A2_CP/12+V60*RM_A3_CP/12+W60*RM_M1_CP/12+X60*RM_B1_CP/12+Y60*RM_B2_CP/12+Z60*RM_B3_CP/12</f>
        <v>0.671340043845508</v>
      </c>
      <c r="P60" s="19" t="n">
        <f aca="false">MAX(0,N60-O60)</f>
        <v>0.10544366592008</v>
      </c>
      <c r="Q60" s="19" t="n">
        <f aca="false">MIN(P60,M60)</f>
        <v>0.10544366592008</v>
      </c>
      <c r="R60" s="19" t="n">
        <f aca="false">P60-Q60</f>
        <v>0</v>
      </c>
      <c r="S60" s="19" t="n">
        <f aca="false">I60+J60+L60+Q60</f>
        <v>2.27266570649469</v>
      </c>
      <c r="T60" s="19" t="n">
        <f aca="false">AW59</f>
        <v>29.9835808240375</v>
      </c>
      <c r="U60" s="19" t="n">
        <f aca="false">AX59</f>
        <v>28</v>
      </c>
      <c r="V60" s="19" t="n">
        <f aca="false">AY59</f>
        <v>35</v>
      </c>
      <c r="W60" s="19" t="n">
        <f aca="false">AZ59</f>
        <v>17.5</v>
      </c>
      <c r="X60" s="19" t="n">
        <f aca="false">BA59</f>
        <v>10.5</v>
      </c>
      <c r="Y60" s="19" t="n">
        <f aca="false">BB59</f>
        <v>7</v>
      </c>
      <c r="Z60" s="19" t="n">
        <f aca="false">BC59</f>
        <v>3.02943216145126</v>
      </c>
      <c r="AA60" s="19" t="n">
        <f aca="false">MIN(T60,MAX(0,S60-(0)))</f>
        <v>2.27266570649469</v>
      </c>
      <c r="AB60" s="19" t="n">
        <f aca="false">MIN(U60,MAX(0,S60-(T60)))</f>
        <v>0</v>
      </c>
      <c r="AC60" s="19" t="n">
        <f aca="false">MIN(V60,MAX(0,S60-(T60+U60)))</f>
        <v>0</v>
      </c>
      <c r="AD60" s="19" t="n">
        <f aca="false">MIN(W60,MAX(0,S60-(T60+U60+V60)))</f>
        <v>0</v>
      </c>
      <c r="AE60" s="19" t="n">
        <f aca="false">MIN(X60,MAX(0,S60-(T60+U60+V60+W60)))</f>
        <v>0</v>
      </c>
      <c r="AF60" s="19" t="n">
        <f aca="false">MIN(Y60,MAX(0,S60-(T60+U60+V60+W60+X60)))</f>
        <v>0</v>
      </c>
      <c r="AG60" s="19" t="n">
        <f aca="false">MIN(Z60,MAX(0,S60-(T60+U60+V60+W60+X60+Y60)))</f>
        <v>0</v>
      </c>
      <c r="AH60" s="19" t="n">
        <f aca="false">T60-AA60</f>
        <v>27.7109151175428</v>
      </c>
      <c r="AI60" s="19" t="n">
        <f aca="false">U60-AB60</f>
        <v>28</v>
      </c>
      <c r="AJ60" s="19" t="n">
        <f aca="false">V60-AC60</f>
        <v>35</v>
      </c>
      <c r="AK60" s="19" t="n">
        <f aca="false">W60-AD60</f>
        <v>17.5</v>
      </c>
      <c r="AL60" s="19" t="n">
        <f aca="false">X60-AE60</f>
        <v>10.5</v>
      </c>
      <c r="AM60" s="19" t="n">
        <f aca="false">Y60-AF60</f>
        <v>7</v>
      </c>
      <c r="AN60" s="19" t="n">
        <f aca="false">Z60-AG60</f>
        <v>3.02943216145126</v>
      </c>
      <c r="AO60" s="19" t="n">
        <f aca="false">M60-Q60</f>
        <v>0.0725271988195987</v>
      </c>
      <c r="AP60" s="19" t="n">
        <f aca="false">MIN(AH60,MAX(0,AO60-(AI60+AJ60+AK60+AL60+AM60+AN60)))</f>
        <v>0</v>
      </c>
      <c r="AQ60" s="19" t="n">
        <f aca="false">MIN(AI60,MAX(0,AO60-(AJ60+AK60+AL60+AM60+AN60)))</f>
        <v>0</v>
      </c>
      <c r="AR60" s="19" t="n">
        <f aca="false">MIN(AJ60,MAX(0,AO60-(AK60+AL60+AM60+AN60)))</f>
        <v>0</v>
      </c>
      <c r="AS60" s="19" t="n">
        <f aca="false">MIN(AK60,MAX(0,AO60-(AL60+AM60+AN60)))</f>
        <v>0</v>
      </c>
      <c r="AT60" s="19" t="n">
        <f aca="false">MIN(AL60,MAX(0,AO60-(AM60+AN60)))</f>
        <v>0</v>
      </c>
      <c r="AU60" s="19" t="n">
        <f aca="false">MIN(AM60,MAX(0,AO60-(AN60)))</f>
        <v>0</v>
      </c>
      <c r="AV60" s="19" t="n">
        <f aca="false">MIN(AN60,MAX(0,AO60-(0)))</f>
        <v>0.0725271988195987</v>
      </c>
      <c r="AW60" s="19" t="n">
        <f aca="false">AH60-AP60</f>
        <v>27.7109151175428</v>
      </c>
      <c r="AX60" s="19" t="n">
        <f aca="false">AI60-AQ60</f>
        <v>28</v>
      </c>
      <c r="AY60" s="19" t="n">
        <f aca="false">AJ60-AR60</f>
        <v>35</v>
      </c>
      <c r="AZ60" s="19" t="n">
        <f aca="false">AK60-AS60</f>
        <v>17.5</v>
      </c>
      <c r="BA60" s="19" t="n">
        <f aca="false">AL60-AT60</f>
        <v>10.5</v>
      </c>
      <c r="BB60" s="19" t="n">
        <f aca="false">AM60-AU60</f>
        <v>7</v>
      </c>
      <c r="BC60" s="19" t="n">
        <f aca="false">AN60-AV60</f>
        <v>2.95690496263166</v>
      </c>
    </row>
    <row r="61" customFormat="false" ht="15" hidden="false" customHeight="false" outlineLevel="0" collapsed="false">
      <c r="B61" s="18" t="n">
        <v>57</v>
      </c>
      <c r="C61" s="18" t="n">
        <f aca="false">RM_TERM-B61+1</f>
        <v>304</v>
      </c>
      <c r="D61" s="19" t="n">
        <f aca="false">K60</f>
        <v>128.667820080175</v>
      </c>
      <c r="E61" s="19" t="n">
        <f aca="false">D61*(1-(1-RM_CDR_S)^(1/12))</f>
        <v>0.436962761981026</v>
      </c>
      <c r="F61" s="19" t="n">
        <f aca="false">D61-E61</f>
        <v>128.230857318194</v>
      </c>
      <c r="G61" s="19" t="n">
        <f aca="false">IF(F61&gt;0,F61*(RM_WAC/12)/(1-(1+RM_WAC/12)^(-C61)),0)</f>
        <v>0.935023322294834</v>
      </c>
      <c r="H61" s="19" t="n">
        <f aca="false">F61*RM_WAC/12</f>
        <v>0.790756953462193</v>
      </c>
      <c r="I61" s="19" t="n">
        <f aca="false">G61-H61+IF(C61&lt;=1,(F61-(G61-H61)-J61),0)</f>
        <v>0.144266368832641</v>
      </c>
      <c r="J61" s="19" t="n">
        <f aca="false">(F61-(G61-H61))*(1-(1-RM_CPR_S)^(1/12))</f>
        <v>1.72301403438173</v>
      </c>
      <c r="K61" s="19" t="n">
        <f aca="false">IF(C61&lt;=1,0,(F61-(G61-H61)-J61))</f>
        <v>126.363576914979</v>
      </c>
      <c r="L61" s="19" t="n">
        <f aca="false">E61*(1-RM_SEV_S)</f>
        <v>0.262177657188615</v>
      </c>
      <c r="M61" s="19" t="n">
        <f aca="false">E61-L61</f>
        <v>0.17478510479241</v>
      </c>
      <c r="N61" s="19" t="n">
        <f aca="false">H61-D61*(RM_SERV+RM_TR)/12</f>
        <v>0.762878925778155</v>
      </c>
      <c r="O61" s="19" t="n">
        <f aca="false">T61*RM_A1_CP/12+U61*RM_A2_CP/12+V61*RM_A3_CP/12+W61*RM_M1_CP/12+X61*RM_B1_CP/12+Y61*RM_B2_CP/12+Z61*RM_B3_CP/12</f>
        <v>0.660734270548533</v>
      </c>
      <c r="P61" s="19" t="n">
        <f aca="false">MAX(0,N61-O61)</f>
        <v>0.102144655229622</v>
      </c>
      <c r="Q61" s="19" t="n">
        <f aca="false">MIN(P61,M61)</f>
        <v>0.102144655229622</v>
      </c>
      <c r="R61" s="19" t="n">
        <f aca="false">P61-Q61</f>
        <v>0</v>
      </c>
      <c r="S61" s="19" t="n">
        <f aca="false">I61+J61+L61+Q61</f>
        <v>2.23160271563261</v>
      </c>
      <c r="T61" s="19" t="n">
        <f aca="false">AW60</f>
        <v>27.7109151175428</v>
      </c>
      <c r="U61" s="19" t="n">
        <f aca="false">AX60</f>
        <v>28</v>
      </c>
      <c r="V61" s="19" t="n">
        <f aca="false">AY60</f>
        <v>35</v>
      </c>
      <c r="W61" s="19" t="n">
        <f aca="false">AZ60</f>
        <v>17.5</v>
      </c>
      <c r="X61" s="19" t="n">
        <f aca="false">BA60</f>
        <v>10.5</v>
      </c>
      <c r="Y61" s="19" t="n">
        <f aca="false">BB60</f>
        <v>7</v>
      </c>
      <c r="Z61" s="19" t="n">
        <f aca="false">BC60</f>
        <v>2.95690496263166</v>
      </c>
      <c r="AA61" s="19" t="n">
        <f aca="false">MIN(T61,MAX(0,S61-(0)))</f>
        <v>2.23160271563261</v>
      </c>
      <c r="AB61" s="19" t="n">
        <f aca="false">MIN(U61,MAX(0,S61-(T61)))</f>
        <v>0</v>
      </c>
      <c r="AC61" s="19" t="n">
        <f aca="false">MIN(V61,MAX(0,S61-(T61+U61)))</f>
        <v>0</v>
      </c>
      <c r="AD61" s="19" t="n">
        <f aca="false">MIN(W61,MAX(0,S61-(T61+U61+V61)))</f>
        <v>0</v>
      </c>
      <c r="AE61" s="19" t="n">
        <f aca="false">MIN(X61,MAX(0,S61-(T61+U61+V61+W61)))</f>
        <v>0</v>
      </c>
      <c r="AF61" s="19" t="n">
        <f aca="false">MIN(Y61,MAX(0,S61-(T61+U61+V61+W61+X61)))</f>
        <v>0</v>
      </c>
      <c r="AG61" s="19" t="n">
        <f aca="false">MIN(Z61,MAX(0,S61-(T61+U61+V61+W61+X61+Y61)))</f>
        <v>0</v>
      </c>
      <c r="AH61" s="19" t="n">
        <f aca="false">T61-AA61</f>
        <v>25.4793124019102</v>
      </c>
      <c r="AI61" s="19" t="n">
        <f aca="false">U61-AB61</f>
        <v>28</v>
      </c>
      <c r="AJ61" s="19" t="n">
        <f aca="false">V61-AC61</f>
        <v>35</v>
      </c>
      <c r="AK61" s="19" t="n">
        <f aca="false">W61-AD61</f>
        <v>17.5</v>
      </c>
      <c r="AL61" s="19" t="n">
        <f aca="false">X61-AE61</f>
        <v>10.5</v>
      </c>
      <c r="AM61" s="19" t="n">
        <f aca="false">Y61-AF61</f>
        <v>7</v>
      </c>
      <c r="AN61" s="19" t="n">
        <f aca="false">Z61-AG61</f>
        <v>2.95690496263166</v>
      </c>
      <c r="AO61" s="19" t="n">
        <f aca="false">M61-Q61</f>
        <v>0.0726404495627879</v>
      </c>
      <c r="AP61" s="19" t="n">
        <f aca="false">MIN(AH61,MAX(0,AO61-(AI61+AJ61+AK61+AL61+AM61+AN61)))</f>
        <v>0</v>
      </c>
      <c r="AQ61" s="19" t="n">
        <f aca="false">MIN(AI61,MAX(0,AO61-(AJ61+AK61+AL61+AM61+AN61)))</f>
        <v>0</v>
      </c>
      <c r="AR61" s="19" t="n">
        <f aca="false">MIN(AJ61,MAX(0,AO61-(AK61+AL61+AM61+AN61)))</f>
        <v>0</v>
      </c>
      <c r="AS61" s="19" t="n">
        <f aca="false">MIN(AK61,MAX(0,AO61-(AL61+AM61+AN61)))</f>
        <v>0</v>
      </c>
      <c r="AT61" s="19" t="n">
        <f aca="false">MIN(AL61,MAX(0,AO61-(AM61+AN61)))</f>
        <v>0</v>
      </c>
      <c r="AU61" s="19" t="n">
        <f aca="false">MIN(AM61,MAX(0,AO61-(AN61)))</f>
        <v>0</v>
      </c>
      <c r="AV61" s="19" t="n">
        <f aca="false">MIN(AN61,MAX(0,AO61-(0)))</f>
        <v>0.0726404495627879</v>
      </c>
      <c r="AW61" s="19" t="n">
        <f aca="false">AH61-AP61</f>
        <v>25.4793124019102</v>
      </c>
      <c r="AX61" s="19" t="n">
        <f aca="false">AI61-AQ61</f>
        <v>28</v>
      </c>
      <c r="AY61" s="19" t="n">
        <f aca="false">AJ61-AR61</f>
        <v>35</v>
      </c>
      <c r="AZ61" s="19" t="n">
        <f aca="false">AK61-AS61</f>
        <v>17.5</v>
      </c>
      <c r="BA61" s="19" t="n">
        <f aca="false">AL61-AT61</f>
        <v>10.5</v>
      </c>
      <c r="BB61" s="19" t="n">
        <f aca="false">AM61-AU61</f>
        <v>7</v>
      </c>
      <c r="BC61" s="19" t="n">
        <f aca="false">AN61-AV61</f>
        <v>2.88426451306887</v>
      </c>
    </row>
    <row r="62" customFormat="false" ht="15" hidden="false" customHeight="false" outlineLevel="0" collapsed="false">
      <c r="B62" s="18" t="n">
        <v>58</v>
      </c>
      <c r="C62" s="18" t="n">
        <f aca="false">RM_TERM-B62+1</f>
        <v>303</v>
      </c>
      <c r="D62" s="19" t="n">
        <f aca="false">K61</f>
        <v>126.363576914979</v>
      </c>
      <c r="E62" s="19" t="n">
        <f aca="false">D62*(1-(1-RM_CDR_S)^(1/12))</f>
        <v>0.42913742960878</v>
      </c>
      <c r="F62" s="19" t="n">
        <f aca="false">D62-E62</f>
        <v>125.93443948537</v>
      </c>
      <c r="G62" s="19" t="n">
        <f aca="false">IF(F62&gt;0,F62*(RM_WAC/12)/(1-(1+RM_WAC/12)^(-C62)),0)</f>
        <v>0.919312764327547</v>
      </c>
      <c r="H62" s="19" t="n">
        <f aca="false">F62*RM_WAC/12</f>
        <v>0.776595710159784</v>
      </c>
      <c r="I62" s="19" t="n">
        <f aca="false">G62-H62+IF(C62&lt;=1,(F62-(G62-H62)-J62),0)</f>
        <v>0.142717054167763</v>
      </c>
      <c r="J62" s="19" t="n">
        <f aca="false">(F62-(G62-H62))*(1-(1-RM_CPR_S)^(1/12))</f>
        <v>1.69214358467626</v>
      </c>
      <c r="K62" s="19" t="n">
        <f aca="false">IF(C62&lt;=1,0,(F62-(G62-H62)-J62))</f>
        <v>124.099578846526</v>
      </c>
      <c r="L62" s="19" t="n">
        <f aca="false">E62*(1-RM_SEV_S)</f>
        <v>0.257482457765268</v>
      </c>
      <c r="M62" s="19" t="n">
        <f aca="false">E62-L62</f>
        <v>0.171654971843512</v>
      </c>
      <c r="N62" s="19" t="n">
        <f aca="false">H62-D62*(RM_SERV+RM_TR)/12</f>
        <v>0.749216935161538</v>
      </c>
      <c r="O62" s="19" t="n">
        <f aca="false">T62*RM_A1_CP/12+U62*RM_A2_CP/12+V62*RM_A3_CP/12+W62*RM_M1_CP/12+X62*RM_B1_CP/12+Y62*RM_B2_CP/12+Z62*RM_B3_CP/12</f>
        <v>0.650320124542248</v>
      </c>
      <c r="P62" s="19" t="n">
        <f aca="false">MAX(0,N62-O62)</f>
        <v>0.0988968106192907</v>
      </c>
      <c r="Q62" s="19" t="n">
        <f aca="false">MIN(P62,M62)</f>
        <v>0.0988968106192907</v>
      </c>
      <c r="R62" s="19" t="n">
        <f aca="false">P62-Q62</f>
        <v>0</v>
      </c>
      <c r="S62" s="19" t="n">
        <f aca="false">I62+J62+L62+Q62</f>
        <v>2.19123990722858</v>
      </c>
      <c r="T62" s="19" t="n">
        <f aca="false">AW61</f>
        <v>25.4793124019102</v>
      </c>
      <c r="U62" s="19" t="n">
        <f aca="false">AX61</f>
        <v>28</v>
      </c>
      <c r="V62" s="19" t="n">
        <f aca="false">AY61</f>
        <v>35</v>
      </c>
      <c r="W62" s="19" t="n">
        <f aca="false">AZ61</f>
        <v>17.5</v>
      </c>
      <c r="X62" s="19" t="n">
        <f aca="false">BA61</f>
        <v>10.5</v>
      </c>
      <c r="Y62" s="19" t="n">
        <f aca="false">BB61</f>
        <v>7</v>
      </c>
      <c r="Z62" s="19" t="n">
        <f aca="false">BC61</f>
        <v>2.88426451306887</v>
      </c>
      <c r="AA62" s="19" t="n">
        <f aca="false">MIN(T62,MAX(0,S62-(0)))</f>
        <v>2.19123990722858</v>
      </c>
      <c r="AB62" s="19" t="n">
        <f aca="false">MIN(U62,MAX(0,S62-(T62)))</f>
        <v>0</v>
      </c>
      <c r="AC62" s="19" t="n">
        <f aca="false">MIN(V62,MAX(0,S62-(T62+U62)))</f>
        <v>0</v>
      </c>
      <c r="AD62" s="19" t="n">
        <f aca="false">MIN(W62,MAX(0,S62-(T62+U62+V62)))</f>
        <v>0</v>
      </c>
      <c r="AE62" s="19" t="n">
        <f aca="false">MIN(X62,MAX(0,S62-(T62+U62+V62+W62)))</f>
        <v>0</v>
      </c>
      <c r="AF62" s="19" t="n">
        <f aca="false">MIN(Y62,MAX(0,S62-(T62+U62+V62+W62+X62)))</f>
        <v>0</v>
      </c>
      <c r="AG62" s="19" t="n">
        <f aca="false">MIN(Z62,MAX(0,S62-(T62+U62+V62+W62+X62+Y62)))</f>
        <v>0</v>
      </c>
      <c r="AH62" s="19" t="n">
        <f aca="false">T62-AA62</f>
        <v>23.2880724946816</v>
      </c>
      <c r="AI62" s="19" t="n">
        <f aca="false">U62-AB62</f>
        <v>28</v>
      </c>
      <c r="AJ62" s="19" t="n">
        <f aca="false">V62-AC62</f>
        <v>35</v>
      </c>
      <c r="AK62" s="19" t="n">
        <f aca="false">W62-AD62</f>
        <v>17.5</v>
      </c>
      <c r="AL62" s="19" t="n">
        <f aca="false">X62-AE62</f>
        <v>10.5</v>
      </c>
      <c r="AM62" s="19" t="n">
        <f aca="false">Y62-AF62</f>
        <v>7</v>
      </c>
      <c r="AN62" s="19" t="n">
        <f aca="false">Z62-AG62</f>
        <v>2.88426451306887</v>
      </c>
      <c r="AO62" s="19" t="n">
        <f aca="false">M62-Q62</f>
        <v>0.0727581612242213</v>
      </c>
      <c r="AP62" s="19" t="n">
        <f aca="false">MIN(AH62,MAX(0,AO62-(AI62+AJ62+AK62+AL62+AM62+AN62)))</f>
        <v>0</v>
      </c>
      <c r="AQ62" s="19" t="n">
        <f aca="false">MIN(AI62,MAX(0,AO62-(AJ62+AK62+AL62+AM62+AN62)))</f>
        <v>0</v>
      </c>
      <c r="AR62" s="19" t="n">
        <f aca="false">MIN(AJ62,MAX(0,AO62-(AK62+AL62+AM62+AN62)))</f>
        <v>0</v>
      </c>
      <c r="AS62" s="19" t="n">
        <f aca="false">MIN(AK62,MAX(0,AO62-(AL62+AM62+AN62)))</f>
        <v>0</v>
      </c>
      <c r="AT62" s="19" t="n">
        <f aca="false">MIN(AL62,MAX(0,AO62-(AM62+AN62)))</f>
        <v>0</v>
      </c>
      <c r="AU62" s="19" t="n">
        <f aca="false">MIN(AM62,MAX(0,AO62-(AN62)))</f>
        <v>0</v>
      </c>
      <c r="AV62" s="19" t="n">
        <f aca="false">MIN(AN62,MAX(0,AO62-(0)))</f>
        <v>0.0727581612242213</v>
      </c>
      <c r="AW62" s="19" t="n">
        <f aca="false">AH62-AP62</f>
        <v>23.2880724946816</v>
      </c>
      <c r="AX62" s="19" t="n">
        <f aca="false">AI62-AQ62</f>
        <v>28</v>
      </c>
      <c r="AY62" s="19" t="n">
        <f aca="false">AJ62-AR62</f>
        <v>35</v>
      </c>
      <c r="AZ62" s="19" t="n">
        <f aca="false">AK62-AS62</f>
        <v>17.5</v>
      </c>
      <c r="BA62" s="19" t="n">
        <f aca="false">AL62-AT62</f>
        <v>10.5</v>
      </c>
      <c r="BB62" s="19" t="n">
        <f aca="false">AM62-AU62</f>
        <v>7</v>
      </c>
      <c r="BC62" s="19" t="n">
        <f aca="false">AN62-AV62</f>
        <v>2.81150635184465</v>
      </c>
    </row>
    <row r="63" customFormat="false" ht="15" hidden="false" customHeight="false" outlineLevel="0" collapsed="false">
      <c r="B63" s="18" t="n">
        <v>59</v>
      </c>
      <c r="C63" s="18" t="n">
        <f aca="false">RM_TERM-B63+1</f>
        <v>302</v>
      </c>
      <c r="D63" s="19" t="n">
        <f aca="false">K62</f>
        <v>124.099578846526</v>
      </c>
      <c r="E63" s="19" t="n">
        <f aca="false">D63*(1-(1-RM_CDR_S)^(1/12))</f>
        <v>0.421448771726068</v>
      </c>
      <c r="F63" s="19" t="n">
        <f aca="false">D63-E63</f>
        <v>123.6781300748</v>
      </c>
      <c r="G63" s="19" t="n">
        <f aca="false">IF(F63&gt;0,F63*(RM_WAC/12)/(1-(1+RM_WAC/12)^(-C63)),0)</f>
        <v>0.903866180130495</v>
      </c>
      <c r="H63" s="19" t="n">
        <f aca="false">F63*RM_WAC/12</f>
        <v>0.762681802127935</v>
      </c>
      <c r="I63" s="19" t="n">
        <f aca="false">G63-H63+IF(C63&lt;=1,(F63-(G63-H63)-J63),0)</f>
        <v>0.14118437800256</v>
      </c>
      <c r="J63" s="19" t="n">
        <f aca="false">(F63-(G63-H63))*(1-(1-RM_CPR_S)^(1/12))</f>
        <v>1.66181244752145</v>
      </c>
      <c r="K63" s="19" t="n">
        <f aca="false">IF(C63&lt;=1,0,(F63-(G63-H63)-J63))</f>
        <v>121.875133249276</v>
      </c>
      <c r="L63" s="19" t="n">
        <f aca="false">E63*(1-RM_SEV_S)</f>
        <v>0.252869263035641</v>
      </c>
      <c r="M63" s="19" t="n">
        <f aca="false">E63-L63</f>
        <v>0.168579508690427</v>
      </c>
      <c r="N63" s="19" t="n">
        <f aca="false">H63-D63*(RM_SERV+RM_TR)/12</f>
        <v>0.735793560044521</v>
      </c>
      <c r="O63" s="19" t="n">
        <f aca="false">T63*RM_A1_CP/12+U63*RM_A2_CP/12+V63*RM_A3_CP/12+W63*RM_M1_CP/12+X63*RM_B1_CP/12+Y63*RM_B2_CP/12+Z63*RM_B3_CP/12</f>
        <v>0.640094338308514</v>
      </c>
      <c r="P63" s="19" t="n">
        <f aca="false">MAX(0,N63-O63)</f>
        <v>0.0956992217360067</v>
      </c>
      <c r="Q63" s="19" t="n">
        <f aca="false">MIN(P63,M63)</f>
        <v>0.0956992217360067</v>
      </c>
      <c r="R63" s="19" t="n">
        <f aca="false">P63-Q63</f>
        <v>0</v>
      </c>
      <c r="S63" s="19" t="n">
        <f aca="false">I63+J63+L63+Q63</f>
        <v>2.15156531029566</v>
      </c>
      <c r="T63" s="19" t="n">
        <f aca="false">AW62</f>
        <v>23.2880724946816</v>
      </c>
      <c r="U63" s="19" t="n">
        <f aca="false">AX62</f>
        <v>28</v>
      </c>
      <c r="V63" s="19" t="n">
        <f aca="false">AY62</f>
        <v>35</v>
      </c>
      <c r="W63" s="19" t="n">
        <f aca="false">AZ62</f>
        <v>17.5</v>
      </c>
      <c r="X63" s="19" t="n">
        <f aca="false">BA62</f>
        <v>10.5</v>
      </c>
      <c r="Y63" s="19" t="n">
        <f aca="false">BB62</f>
        <v>7</v>
      </c>
      <c r="Z63" s="19" t="n">
        <f aca="false">BC62</f>
        <v>2.81150635184465</v>
      </c>
      <c r="AA63" s="19" t="n">
        <f aca="false">MIN(T63,MAX(0,S63-(0)))</f>
        <v>2.15156531029566</v>
      </c>
      <c r="AB63" s="19" t="n">
        <f aca="false">MIN(U63,MAX(0,S63-(T63)))</f>
        <v>0</v>
      </c>
      <c r="AC63" s="19" t="n">
        <f aca="false">MIN(V63,MAX(0,S63-(T63+U63)))</f>
        <v>0</v>
      </c>
      <c r="AD63" s="19" t="n">
        <f aca="false">MIN(W63,MAX(0,S63-(T63+U63+V63)))</f>
        <v>0</v>
      </c>
      <c r="AE63" s="19" t="n">
        <f aca="false">MIN(X63,MAX(0,S63-(T63+U63+V63+W63)))</f>
        <v>0</v>
      </c>
      <c r="AF63" s="19" t="n">
        <f aca="false">MIN(Y63,MAX(0,S63-(T63+U63+V63+W63+X63)))</f>
        <v>0</v>
      </c>
      <c r="AG63" s="19" t="n">
        <f aca="false">MIN(Z63,MAX(0,S63-(T63+U63+V63+W63+X63+Y63)))</f>
        <v>0</v>
      </c>
      <c r="AH63" s="19" t="n">
        <f aca="false">T63-AA63</f>
        <v>21.136507184386</v>
      </c>
      <c r="AI63" s="19" t="n">
        <f aca="false">U63-AB63</f>
        <v>28</v>
      </c>
      <c r="AJ63" s="19" t="n">
        <f aca="false">V63-AC63</f>
        <v>35</v>
      </c>
      <c r="AK63" s="19" t="n">
        <f aca="false">W63-AD63</f>
        <v>17.5</v>
      </c>
      <c r="AL63" s="19" t="n">
        <f aca="false">X63-AE63</f>
        <v>10.5</v>
      </c>
      <c r="AM63" s="19" t="n">
        <f aca="false">Y63-AF63</f>
        <v>7</v>
      </c>
      <c r="AN63" s="19" t="n">
        <f aca="false">Z63-AG63</f>
        <v>2.81150635184465</v>
      </c>
      <c r="AO63" s="19" t="n">
        <f aca="false">M63-Q63</f>
        <v>0.0728802869544204</v>
      </c>
      <c r="AP63" s="19" t="n">
        <f aca="false">MIN(AH63,MAX(0,AO63-(AI63+AJ63+AK63+AL63+AM63+AN63)))</f>
        <v>0</v>
      </c>
      <c r="AQ63" s="19" t="n">
        <f aca="false">MIN(AI63,MAX(0,AO63-(AJ63+AK63+AL63+AM63+AN63)))</f>
        <v>0</v>
      </c>
      <c r="AR63" s="19" t="n">
        <f aca="false">MIN(AJ63,MAX(0,AO63-(AK63+AL63+AM63+AN63)))</f>
        <v>0</v>
      </c>
      <c r="AS63" s="19" t="n">
        <f aca="false">MIN(AK63,MAX(0,AO63-(AL63+AM63+AN63)))</f>
        <v>0</v>
      </c>
      <c r="AT63" s="19" t="n">
        <f aca="false">MIN(AL63,MAX(0,AO63-(AM63+AN63)))</f>
        <v>0</v>
      </c>
      <c r="AU63" s="19" t="n">
        <f aca="false">MIN(AM63,MAX(0,AO63-(AN63)))</f>
        <v>0</v>
      </c>
      <c r="AV63" s="19" t="n">
        <f aca="false">MIN(AN63,MAX(0,AO63-(0)))</f>
        <v>0.0728802869544204</v>
      </c>
      <c r="AW63" s="19" t="n">
        <f aca="false">AH63-AP63</f>
        <v>21.136507184386</v>
      </c>
      <c r="AX63" s="19" t="n">
        <f aca="false">AI63-AQ63</f>
        <v>28</v>
      </c>
      <c r="AY63" s="19" t="n">
        <f aca="false">AJ63-AR63</f>
        <v>35</v>
      </c>
      <c r="AZ63" s="19" t="n">
        <f aca="false">AK63-AS63</f>
        <v>17.5</v>
      </c>
      <c r="BA63" s="19" t="n">
        <f aca="false">AL63-AT63</f>
        <v>10.5</v>
      </c>
      <c r="BB63" s="19" t="n">
        <f aca="false">AM63-AU63</f>
        <v>7</v>
      </c>
      <c r="BC63" s="19" t="n">
        <f aca="false">AN63-AV63</f>
        <v>2.73862606489023</v>
      </c>
    </row>
    <row r="64" customFormat="false" ht="15" hidden="false" customHeight="false" outlineLevel="0" collapsed="false">
      <c r="B64" s="18" t="n">
        <v>60</v>
      </c>
      <c r="C64" s="18" t="n">
        <f aca="false">RM_TERM-B64+1</f>
        <v>301</v>
      </c>
      <c r="D64" s="19" t="n">
        <f aca="false">K63</f>
        <v>121.875133249276</v>
      </c>
      <c r="E64" s="19" t="n">
        <f aca="false">D64*(1-(1-RM_CDR_S)^(1/12))</f>
        <v>0.413894436139708</v>
      </c>
      <c r="F64" s="19" t="n">
        <f aca="false">D64-E64</f>
        <v>121.461238813137</v>
      </c>
      <c r="G64" s="19" t="n">
        <f aca="false">IF(F64&gt;0,F64*(RM_WAC/12)/(1-(1+RM_WAC/12)^(-C64)),0)</f>
        <v>0.888679134332794</v>
      </c>
      <c r="H64" s="19" t="n">
        <f aca="false">F64*RM_WAC/12</f>
        <v>0.749010972681009</v>
      </c>
      <c r="I64" s="19" t="n">
        <f aca="false">G64-H64+IF(C64&lt;=1,(F64-(G64-H64)-J64),0)</f>
        <v>0.139668161651785</v>
      </c>
      <c r="J64" s="19" t="n">
        <f aca="false">(F64-(G64-H64))*(1-(1-RM_CPR_S)^(1/12))</f>
        <v>1.63201133980048</v>
      </c>
      <c r="K64" s="19" t="n">
        <f aca="false">IF(C64&lt;=1,0,(F64-(G64-H64)-J64))</f>
        <v>119.689559311684</v>
      </c>
      <c r="L64" s="19" t="n">
        <f aca="false">E64*(1-RM_SEV_S)</f>
        <v>0.248336661683825</v>
      </c>
      <c r="M64" s="19" t="n">
        <f aca="false">E64-L64</f>
        <v>0.165557774455883</v>
      </c>
      <c r="N64" s="19" t="n">
        <f aca="false">H64-D64*(RM_SERV+RM_TR)/12</f>
        <v>0.722604693810332</v>
      </c>
      <c r="O64" s="19" t="n">
        <f aca="false">T64*RM_A1_CP/12+U64*RM_A2_CP/12+V64*RM_A3_CP/12+W64*RM_M1_CP/12+X64*RM_B1_CP/12+Y64*RM_B2_CP/12+Z64*RM_B3_CP/12</f>
        <v>0.630053700193801</v>
      </c>
      <c r="P64" s="19" t="n">
        <f aca="false">MAX(0,N64-O64)</f>
        <v>0.0925509936165309</v>
      </c>
      <c r="Q64" s="19" t="n">
        <f aca="false">MIN(P64,M64)</f>
        <v>0.0925509936165309</v>
      </c>
      <c r="R64" s="19" t="n">
        <f aca="false">P64-Q64</f>
        <v>0</v>
      </c>
      <c r="S64" s="19" t="n">
        <f aca="false">I64+J64+L64+Q64</f>
        <v>2.11256715675263</v>
      </c>
      <c r="T64" s="19" t="n">
        <f aca="false">AW63</f>
        <v>21.136507184386</v>
      </c>
      <c r="U64" s="19" t="n">
        <f aca="false">AX63</f>
        <v>28</v>
      </c>
      <c r="V64" s="19" t="n">
        <f aca="false">AY63</f>
        <v>35</v>
      </c>
      <c r="W64" s="19" t="n">
        <f aca="false">AZ63</f>
        <v>17.5</v>
      </c>
      <c r="X64" s="19" t="n">
        <f aca="false">BA63</f>
        <v>10.5</v>
      </c>
      <c r="Y64" s="19" t="n">
        <f aca="false">BB63</f>
        <v>7</v>
      </c>
      <c r="Z64" s="19" t="n">
        <f aca="false">BC63</f>
        <v>2.73862606489023</v>
      </c>
      <c r="AA64" s="19" t="n">
        <f aca="false">MIN(T64,MAX(0,S64-(0)))</f>
        <v>2.11256715675263</v>
      </c>
      <c r="AB64" s="19" t="n">
        <f aca="false">MIN(U64,MAX(0,S64-(T64)))</f>
        <v>0</v>
      </c>
      <c r="AC64" s="19" t="n">
        <f aca="false">MIN(V64,MAX(0,S64-(T64+U64)))</f>
        <v>0</v>
      </c>
      <c r="AD64" s="19" t="n">
        <f aca="false">MIN(W64,MAX(0,S64-(T64+U64+V64)))</f>
        <v>0</v>
      </c>
      <c r="AE64" s="19" t="n">
        <f aca="false">MIN(X64,MAX(0,S64-(T64+U64+V64+W64)))</f>
        <v>0</v>
      </c>
      <c r="AF64" s="19" t="n">
        <f aca="false">MIN(Y64,MAX(0,S64-(T64+U64+V64+W64+X64)))</f>
        <v>0</v>
      </c>
      <c r="AG64" s="19" t="n">
        <f aca="false">MIN(Z64,MAX(0,S64-(T64+U64+V64+W64+X64+Y64)))</f>
        <v>0</v>
      </c>
      <c r="AH64" s="19" t="n">
        <f aca="false">T64-AA64</f>
        <v>19.0239400276333</v>
      </c>
      <c r="AI64" s="19" t="n">
        <f aca="false">U64-AB64</f>
        <v>28</v>
      </c>
      <c r="AJ64" s="19" t="n">
        <f aca="false">V64-AC64</f>
        <v>35</v>
      </c>
      <c r="AK64" s="19" t="n">
        <f aca="false">W64-AD64</f>
        <v>17.5</v>
      </c>
      <c r="AL64" s="19" t="n">
        <f aca="false">X64-AE64</f>
        <v>10.5</v>
      </c>
      <c r="AM64" s="19" t="n">
        <f aca="false">Y64-AF64</f>
        <v>7</v>
      </c>
      <c r="AN64" s="19" t="n">
        <f aca="false">Z64-AG64</f>
        <v>2.73862606489023</v>
      </c>
      <c r="AO64" s="19" t="n">
        <f aca="false">M64-Q64</f>
        <v>0.0730067808393525</v>
      </c>
      <c r="AP64" s="19" t="n">
        <f aca="false">MIN(AH64,MAX(0,AO64-(AI64+AJ64+AK64+AL64+AM64+AN64)))</f>
        <v>0</v>
      </c>
      <c r="AQ64" s="19" t="n">
        <f aca="false">MIN(AI64,MAX(0,AO64-(AJ64+AK64+AL64+AM64+AN64)))</f>
        <v>0</v>
      </c>
      <c r="AR64" s="19" t="n">
        <f aca="false">MIN(AJ64,MAX(0,AO64-(AK64+AL64+AM64+AN64)))</f>
        <v>0</v>
      </c>
      <c r="AS64" s="19" t="n">
        <f aca="false">MIN(AK64,MAX(0,AO64-(AL64+AM64+AN64)))</f>
        <v>0</v>
      </c>
      <c r="AT64" s="19" t="n">
        <f aca="false">MIN(AL64,MAX(0,AO64-(AM64+AN64)))</f>
        <v>0</v>
      </c>
      <c r="AU64" s="19" t="n">
        <f aca="false">MIN(AM64,MAX(0,AO64-(AN64)))</f>
        <v>0</v>
      </c>
      <c r="AV64" s="19" t="n">
        <f aca="false">MIN(AN64,MAX(0,AO64-(0)))</f>
        <v>0.0730067808393525</v>
      </c>
      <c r="AW64" s="19" t="n">
        <f aca="false">AH64-AP64</f>
        <v>19.0239400276333</v>
      </c>
      <c r="AX64" s="19" t="n">
        <f aca="false">AI64-AQ64</f>
        <v>28</v>
      </c>
      <c r="AY64" s="19" t="n">
        <f aca="false">AJ64-AR64</f>
        <v>35</v>
      </c>
      <c r="AZ64" s="19" t="n">
        <f aca="false">AK64-AS64</f>
        <v>17.5</v>
      </c>
      <c r="BA64" s="19" t="n">
        <f aca="false">AL64-AT64</f>
        <v>10.5</v>
      </c>
      <c r="BB64" s="19" t="n">
        <f aca="false">AM64-AU64</f>
        <v>7</v>
      </c>
      <c r="BC64" s="19" t="n">
        <f aca="false">AN64-AV64</f>
        <v>2.66561928405088</v>
      </c>
    </row>
    <row r="65" customFormat="false" ht="15" hidden="false" customHeight="false" outlineLevel="0" collapsed="false">
      <c r="B65" s="18" t="n">
        <v>61</v>
      </c>
      <c r="C65" s="18" t="n">
        <f aca="false">RM_TERM-B65+1</f>
        <v>300</v>
      </c>
      <c r="D65" s="19" t="n">
        <f aca="false">K64</f>
        <v>119.689559311684</v>
      </c>
      <c r="E65" s="19" t="n">
        <f aca="false">D65*(1-(1-RM_CDR_S)^(1/12))</f>
        <v>0.406472110777478</v>
      </c>
      <c r="F65" s="19" t="n">
        <f aca="false">D65-E65</f>
        <v>119.283087200907</v>
      </c>
      <c r="G65" s="19" t="n">
        <f aca="false">IF(F65&gt;0,F65*(RM_WAC/12)/(1-(1+RM_WAC/12)^(-C65)),0)</f>
        <v>0.873747266088066</v>
      </c>
      <c r="H65" s="19" t="n">
        <f aca="false">F65*RM_WAC/12</f>
        <v>0.735579037738925</v>
      </c>
      <c r="I65" s="19" t="n">
        <f aca="false">G65-H65+IF(C65&lt;=1,(F65-(G65-H65)-J65),0)</f>
        <v>0.138168228349141</v>
      </c>
      <c r="J65" s="19" t="n">
        <f aca="false">(F65-(G65-H65))*(1-(1-RM_CPR_S)^(1/12))</f>
        <v>1.60273113675226</v>
      </c>
      <c r="K65" s="19" t="n">
        <f aca="false">IF(C65&lt;=1,0,(F65-(G65-H65)-J65))</f>
        <v>117.542187835805</v>
      </c>
      <c r="L65" s="19" t="n">
        <f aca="false">E65*(1-RM_SEV_S)</f>
        <v>0.243883266466487</v>
      </c>
      <c r="M65" s="19" t="n">
        <f aca="false">E65-L65</f>
        <v>0.162588844310991</v>
      </c>
      <c r="N65" s="19" t="n">
        <f aca="false">H65-D65*(RM_SERV+RM_TR)/12</f>
        <v>0.70964629988806</v>
      </c>
      <c r="O65" s="19" t="n">
        <f aca="false">T65*RM_A1_CP/12+U65*RM_A2_CP/12+V65*RM_A3_CP/12+W65*RM_M1_CP/12+X65*RM_B1_CP/12+Y65*RM_B2_CP/12+Z65*RM_B3_CP/12</f>
        <v>0.620195053462289</v>
      </c>
      <c r="P65" s="19" t="n">
        <f aca="false">MAX(0,N65-O65)</f>
        <v>0.0894512464257714</v>
      </c>
      <c r="Q65" s="19" t="n">
        <f aca="false">MIN(P65,M65)</f>
        <v>0.0894512464257714</v>
      </c>
      <c r="R65" s="19" t="n">
        <f aca="false">P65-Q65</f>
        <v>0</v>
      </c>
      <c r="S65" s="19" t="n">
        <f aca="false">I65+J65+L65+Q65</f>
        <v>2.07423387799366</v>
      </c>
      <c r="T65" s="19" t="n">
        <f aca="false">AW64</f>
        <v>19.0239400276333</v>
      </c>
      <c r="U65" s="19" t="n">
        <f aca="false">AX64</f>
        <v>28</v>
      </c>
      <c r="V65" s="19" t="n">
        <f aca="false">AY64</f>
        <v>35</v>
      </c>
      <c r="W65" s="19" t="n">
        <f aca="false">AZ64</f>
        <v>17.5</v>
      </c>
      <c r="X65" s="19" t="n">
        <f aca="false">BA64</f>
        <v>10.5</v>
      </c>
      <c r="Y65" s="19" t="n">
        <f aca="false">BB64</f>
        <v>7</v>
      </c>
      <c r="Z65" s="19" t="n">
        <f aca="false">BC64</f>
        <v>2.66561928405088</v>
      </c>
      <c r="AA65" s="19" t="n">
        <f aca="false">MIN(T65,MAX(0,S65-(0)))</f>
        <v>2.07423387799366</v>
      </c>
      <c r="AB65" s="19" t="n">
        <f aca="false">MIN(U65,MAX(0,S65-(T65)))</f>
        <v>0</v>
      </c>
      <c r="AC65" s="19" t="n">
        <f aca="false">MIN(V65,MAX(0,S65-(T65+U65)))</f>
        <v>0</v>
      </c>
      <c r="AD65" s="19" t="n">
        <f aca="false">MIN(W65,MAX(0,S65-(T65+U65+V65)))</f>
        <v>0</v>
      </c>
      <c r="AE65" s="19" t="n">
        <f aca="false">MIN(X65,MAX(0,S65-(T65+U65+V65+W65)))</f>
        <v>0</v>
      </c>
      <c r="AF65" s="19" t="n">
        <f aca="false">MIN(Y65,MAX(0,S65-(T65+U65+V65+W65+X65)))</f>
        <v>0</v>
      </c>
      <c r="AG65" s="19" t="n">
        <f aca="false">MIN(Z65,MAX(0,S65-(T65+U65+V65+W65+X65+Y65)))</f>
        <v>0</v>
      </c>
      <c r="AH65" s="19" t="n">
        <f aca="false">T65-AA65</f>
        <v>16.9497061496397</v>
      </c>
      <c r="AI65" s="19" t="n">
        <f aca="false">U65-AB65</f>
        <v>28</v>
      </c>
      <c r="AJ65" s="19" t="n">
        <f aca="false">V65-AC65</f>
        <v>35</v>
      </c>
      <c r="AK65" s="19" t="n">
        <f aca="false">W65-AD65</f>
        <v>17.5</v>
      </c>
      <c r="AL65" s="19" t="n">
        <f aca="false">X65-AE65</f>
        <v>10.5</v>
      </c>
      <c r="AM65" s="19" t="n">
        <f aca="false">Y65-AF65</f>
        <v>7</v>
      </c>
      <c r="AN65" s="19" t="n">
        <f aca="false">Z65-AG65</f>
        <v>2.66561928405088</v>
      </c>
      <c r="AO65" s="19" t="n">
        <f aca="false">M65-Q65</f>
        <v>0.0731375978852199</v>
      </c>
      <c r="AP65" s="19" t="n">
        <f aca="false">MIN(AH65,MAX(0,AO65-(AI65+AJ65+AK65+AL65+AM65+AN65)))</f>
        <v>0</v>
      </c>
      <c r="AQ65" s="19" t="n">
        <f aca="false">MIN(AI65,MAX(0,AO65-(AJ65+AK65+AL65+AM65+AN65)))</f>
        <v>0</v>
      </c>
      <c r="AR65" s="19" t="n">
        <f aca="false">MIN(AJ65,MAX(0,AO65-(AK65+AL65+AM65+AN65)))</f>
        <v>0</v>
      </c>
      <c r="AS65" s="19" t="n">
        <f aca="false">MIN(AK65,MAX(0,AO65-(AL65+AM65+AN65)))</f>
        <v>0</v>
      </c>
      <c r="AT65" s="19" t="n">
        <f aca="false">MIN(AL65,MAX(0,AO65-(AM65+AN65)))</f>
        <v>0</v>
      </c>
      <c r="AU65" s="19" t="n">
        <f aca="false">MIN(AM65,MAX(0,AO65-(AN65)))</f>
        <v>0</v>
      </c>
      <c r="AV65" s="19" t="n">
        <f aca="false">MIN(AN65,MAX(0,AO65-(0)))</f>
        <v>0.0731375978852199</v>
      </c>
      <c r="AW65" s="19" t="n">
        <f aca="false">AH65-AP65</f>
        <v>16.9497061496397</v>
      </c>
      <c r="AX65" s="19" t="n">
        <f aca="false">AI65-AQ65</f>
        <v>28</v>
      </c>
      <c r="AY65" s="19" t="n">
        <f aca="false">AJ65-AR65</f>
        <v>35</v>
      </c>
      <c r="AZ65" s="19" t="n">
        <f aca="false">AK65-AS65</f>
        <v>17.5</v>
      </c>
      <c r="BA65" s="19" t="n">
        <f aca="false">AL65-AT65</f>
        <v>10.5</v>
      </c>
      <c r="BB65" s="19" t="n">
        <f aca="false">AM65-AU65</f>
        <v>7</v>
      </c>
      <c r="BC65" s="19" t="n">
        <f aca="false">AN65-AV65</f>
        <v>2.59248168616566</v>
      </c>
    </row>
    <row r="66" customFormat="false" ht="15" hidden="false" customHeight="false" outlineLevel="0" collapsed="false">
      <c r="B66" s="18" t="n">
        <v>62</v>
      </c>
      <c r="C66" s="18" t="n">
        <f aca="false">RM_TERM-B66+1</f>
        <v>299</v>
      </c>
      <c r="D66" s="19" t="n">
        <f aca="false">K65</f>
        <v>117.542187835805</v>
      </c>
      <c r="E66" s="19" t="n">
        <f aca="false">D66*(1-(1-RM_CDR_S)^(1/12))</f>
        <v>0.399179523007556</v>
      </c>
      <c r="F66" s="19" t="n">
        <f aca="false">D66-E66</f>
        <v>117.143008312798</v>
      </c>
      <c r="G66" s="19" t="n">
        <f aca="false">IF(F66&gt;0,F66*(RM_WAC/12)/(1-(1+RM_WAC/12)^(-C66)),0)</f>
        <v>0.859066287822257</v>
      </c>
      <c r="H66" s="19" t="n">
        <f aca="false">F66*RM_WAC/12</f>
        <v>0.722381884595587</v>
      </c>
      <c r="I66" s="19" t="n">
        <f aca="false">G66-H66+IF(C66&lt;=1,(F66-(G66-H66)-J66),0)</f>
        <v>0.136684403226671</v>
      </c>
      <c r="J66" s="19" t="n">
        <f aca="false">(F66-(G66-H66))*(1-(1-RM_CPR_S)^(1/12))</f>
        <v>1.57396286928512</v>
      </c>
      <c r="K66" s="19" t="n">
        <f aca="false">IF(C66&lt;=1,0,(F66-(G66-H66)-J66))</f>
        <v>115.432361040286</v>
      </c>
      <c r="L66" s="19" t="n">
        <f aca="false">E66*(1-RM_SEV_S)</f>
        <v>0.239507713804533</v>
      </c>
      <c r="M66" s="19" t="n">
        <f aca="false">E66-L66</f>
        <v>0.159671809203022</v>
      </c>
      <c r="N66" s="19" t="n">
        <f aca="false">H66-D66*(RM_SERV+RM_TR)/12</f>
        <v>0.696914410564495</v>
      </c>
      <c r="O66" s="19" t="n">
        <f aca="false">T66*RM_A1_CP/12+U66*RM_A2_CP/12+V66*RM_A3_CP/12+W66*RM_M1_CP/12+X66*RM_B1_CP/12+Y66*RM_B2_CP/12+Z66*RM_B3_CP/12</f>
        <v>0.610515295364985</v>
      </c>
      <c r="P66" s="19" t="n">
        <f aca="false">MAX(0,N66-O66)</f>
        <v>0.0863991151995103</v>
      </c>
      <c r="Q66" s="19" t="n">
        <f aca="false">MIN(P66,M66)</f>
        <v>0.0863991151995103</v>
      </c>
      <c r="R66" s="19" t="n">
        <f aca="false">P66-Q66</f>
        <v>0</v>
      </c>
      <c r="S66" s="19" t="n">
        <f aca="false">I66+J66+L66+Q66</f>
        <v>2.03655410151584</v>
      </c>
      <c r="T66" s="19" t="n">
        <f aca="false">AW65</f>
        <v>16.9497061496397</v>
      </c>
      <c r="U66" s="19" t="n">
        <f aca="false">AX65</f>
        <v>28</v>
      </c>
      <c r="V66" s="19" t="n">
        <f aca="false">AY65</f>
        <v>35</v>
      </c>
      <c r="W66" s="19" t="n">
        <f aca="false">AZ65</f>
        <v>17.5</v>
      </c>
      <c r="X66" s="19" t="n">
        <f aca="false">BA65</f>
        <v>10.5</v>
      </c>
      <c r="Y66" s="19" t="n">
        <f aca="false">BB65</f>
        <v>7</v>
      </c>
      <c r="Z66" s="19" t="n">
        <f aca="false">BC65</f>
        <v>2.59248168616566</v>
      </c>
      <c r="AA66" s="19" t="n">
        <f aca="false">MIN(T66,MAX(0,S66-(0)))</f>
        <v>2.03655410151584</v>
      </c>
      <c r="AB66" s="19" t="n">
        <f aca="false">MIN(U66,MAX(0,S66-(T66)))</f>
        <v>0</v>
      </c>
      <c r="AC66" s="19" t="n">
        <f aca="false">MIN(V66,MAX(0,S66-(T66+U66)))</f>
        <v>0</v>
      </c>
      <c r="AD66" s="19" t="n">
        <f aca="false">MIN(W66,MAX(0,S66-(T66+U66+V66)))</f>
        <v>0</v>
      </c>
      <c r="AE66" s="19" t="n">
        <f aca="false">MIN(X66,MAX(0,S66-(T66+U66+V66+W66)))</f>
        <v>0</v>
      </c>
      <c r="AF66" s="19" t="n">
        <f aca="false">MIN(Y66,MAX(0,S66-(T66+U66+V66+W66+X66)))</f>
        <v>0</v>
      </c>
      <c r="AG66" s="19" t="n">
        <f aca="false">MIN(Z66,MAX(0,S66-(T66+U66+V66+W66+X66+Y66)))</f>
        <v>0</v>
      </c>
      <c r="AH66" s="19" t="n">
        <f aca="false">T66-AA66</f>
        <v>14.9131520481238</v>
      </c>
      <c r="AI66" s="19" t="n">
        <f aca="false">U66-AB66</f>
        <v>28</v>
      </c>
      <c r="AJ66" s="19" t="n">
        <f aca="false">V66-AC66</f>
        <v>35</v>
      </c>
      <c r="AK66" s="19" t="n">
        <f aca="false">W66-AD66</f>
        <v>17.5</v>
      </c>
      <c r="AL66" s="19" t="n">
        <f aca="false">X66-AE66</f>
        <v>10.5</v>
      </c>
      <c r="AM66" s="19" t="n">
        <f aca="false">Y66-AF66</f>
        <v>7</v>
      </c>
      <c r="AN66" s="19" t="n">
        <f aca="false">Z66-AG66</f>
        <v>2.59248168616566</v>
      </c>
      <c r="AO66" s="19" t="n">
        <f aca="false">M66-Q66</f>
        <v>0.0732726940035119</v>
      </c>
      <c r="AP66" s="19" t="n">
        <f aca="false">MIN(AH66,MAX(0,AO66-(AI66+AJ66+AK66+AL66+AM66+AN66)))</f>
        <v>0</v>
      </c>
      <c r="AQ66" s="19" t="n">
        <f aca="false">MIN(AI66,MAX(0,AO66-(AJ66+AK66+AL66+AM66+AN66)))</f>
        <v>0</v>
      </c>
      <c r="AR66" s="19" t="n">
        <f aca="false">MIN(AJ66,MAX(0,AO66-(AK66+AL66+AM66+AN66)))</f>
        <v>0</v>
      </c>
      <c r="AS66" s="19" t="n">
        <f aca="false">MIN(AK66,MAX(0,AO66-(AL66+AM66+AN66)))</f>
        <v>0</v>
      </c>
      <c r="AT66" s="19" t="n">
        <f aca="false">MIN(AL66,MAX(0,AO66-(AM66+AN66)))</f>
        <v>0</v>
      </c>
      <c r="AU66" s="19" t="n">
        <f aca="false">MIN(AM66,MAX(0,AO66-(AN66)))</f>
        <v>0</v>
      </c>
      <c r="AV66" s="19" t="n">
        <f aca="false">MIN(AN66,MAX(0,AO66-(0)))</f>
        <v>0.0732726940035119</v>
      </c>
      <c r="AW66" s="19" t="n">
        <f aca="false">AH66-AP66</f>
        <v>14.9131520481238</v>
      </c>
      <c r="AX66" s="19" t="n">
        <f aca="false">AI66-AQ66</f>
        <v>28</v>
      </c>
      <c r="AY66" s="19" t="n">
        <f aca="false">AJ66-AR66</f>
        <v>35</v>
      </c>
      <c r="AZ66" s="19" t="n">
        <f aca="false">AK66-AS66</f>
        <v>17.5</v>
      </c>
      <c r="BA66" s="19" t="n">
        <f aca="false">AL66-AT66</f>
        <v>10.5</v>
      </c>
      <c r="BB66" s="19" t="n">
        <f aca="false">AM66-AU66</f>
        <v>7</v>
      </c>
      <c r="BC66" s="19" t="n">
        <f aca="false">AN66-AV66</f>
        <v>2.51920899216215</v>
      </c>
    </row>
    <row r="67" customFormat="false" ht="15" hidden="false" customHeight="false" outlineLevel="0" collapsed="false">
      <c r="B67" s="18" t="n">
        <v>63</v>
      </c>
      <c r="C67" s="18" t="n">
        <f aca="false">RM_TERM-B67+1</f>
        <v>298</v>
      </c>
      <c r="D67" s="19" t="n">
        <f aca="false">K66</f>
        <v>115.432361040286</v>
      </c>
      <c r="E67" s="19" t="n">
        <f aca="false">D67*(1-(1-RM_CDR_S)^(1/12))</f>
        <v>0.39201443896947</v>
      </c>
      <c r="F67" s="19" t="n">
        <f aca="false">D67-E67</f>
        <v>115.040346601317</v>
      </c>
      <c r="G67" s="19" t="n">
        <f aca="false">IF(F67&gt;0,F67*(RM_WAC/12)/(1-(1+RM_WAC/12)^(-C67)),0)</f>
        <v>0.844631984002488</v>
      </c>
      <c r="H67" s="19" t="n">
        <f aca="false">F67*RM_WAC/12</f>
        <v>0.709415470708119</v>
      </c>
      <c r="I67" s="19" t="n">
        <f aca="false">G67-H67+IF(C67&lt;=1,(F67-(G67-H67)-J67),0)</f>
        <v>0.135216513294369</v>
      </c>
      <c r="J67" s="19" t="n">
        <f aca="false">(F67-(G67-H67))*(1-(1-RM_CPR_S)^(1/12))</f>
        <v>1.54569772133598</v>
      </c>
      <c r="K67" s="19" t="n">
        <f aca="false">IF(C67&lt;=1,0,(F67-(G67-H67)-J67))</f>
        <v>113.359432366686</v>
      </c>
      <c r="L67" s="19" t="n">
        <f aca="false">E67*(1-RM_SEV_S)</f>
        <v>0.235208663381682</v>
      </c>
      <c r="M67" s="19" t="n">
        <f aca="false">E67-L67</f>
        <v>0.156805775587788</v>
      </c>
      <c r="N67" s="19" t="n">
        <f aca="false">H67-D67*(RM_SERV+RM_TR)/12</f>
        <v>0.684405125816057</v>
      </c>
      <c r="O67" s="19" t="n">
        <f aca="false">T67*RM_A1_CP/12+U67*RM_A2_CP/12+V67*RM_A3_CP/12+W67*RM_M1_CP/12+X67*RM_B1_CP/12+Y67*RM_B2_CP/12+Z67*RM_B3_CP/12</f>
        <v>0.601011376224578</v>
      </c>
      <c r="P67" s="19" t="n">
        <f aca="false">MAX(0,N67-O67)</f>
        <v>0.0833937495914788</v>
      </c>
      <c r="Q67" s="19" t="n">
        <f aca="false">MIN(P67,M67)</f>
        <v>0.0833937495914788</v>
      </c>
      <c r="R67" s="19" t="n">
        <f aca="false">P67-Q67</f>
        <v>0</v>
      </c>
      <c r="S67" s="19" t="n">
        <f aca="false">I67+J67+L67+Q67</f>
        <v>1.99951664760351</v>
      </c>
      <c r="T67" s="19" t="n">
        <f aca="false">AW66</f>
        <v>14.9131520481238</v>
      </c>
      <c r="U67" s="19" t="n">
        <f aca="false">AX66</f>
        <v>28</v>
      </c>
      <c r="V67" s="19" t="n">
        <f aca="false">AY66</f>
        <v>35</v>
      </c>
      <c r="W67" s="19" t="n">
        <f aca="false">AZ66</f>
        <v>17.5</v>
      </c>
      <c r="X67" s="19" t="n">
        <f aca="false">BA66</f>
        <v>10.5</v>
      </c>
      <c r="Y67" s="19" t="n">
        <f aca="false">BB66</f>
        <v>7</v>
      </c>
      <c r="Z67" s="19" t="n">
        <f aca="false">BC66</f>
        <v>2.51920899216215</v>
      </c>
      <c r="AA67" s="19" t="n">
        <f aca="false">MIN(T67,MAX(0,S67-(0)))</f>
        <v>1.99951664760351</v>
      </c>
      <c r="AB67" s="19" t="n">
        <f aca="false">MIN(U67,MAX(0,S67-(T67)))</f>
        <v>0</v>
      </c>
      <c r="AC67" s="19" t="n">
        <f aca="false">MIN(V67,MAX(0,S67-(T67+U67)))</f>
        <v>0</v>
      </c>
      <c r="AD67" s="19" t="n">
        <f aca="false">MIN(W67,MAX(0,S67-(T67+U67+V67)))</f>
        <v>0</v>
      </c>
      <c r="AE67" s="19" t="n">
        <f aca="false">MIN(X67,MAX(0,S67-(T67+U67+V67+W67)))</f>
        <v>0</v>
      </c>
      <c r="AF67" s="19" t="n">
        <f aca="false">MIN(Y67,MAX(0,S67-(T67+U67+V67+W67+X67)))</f>
        <v>0</v>
      </c>
      <c r="AG67" s="19" t="n">
        <f aca="false">MIN(Z67,MAX(0,S67-(T67+U67+V67+W67+X67+Y67)))</f>
        <v>0</v>
      </c>
      <c r="AH67" s="19" t="n">
        <f aca="false">T67-AA67</f>
        <v>12.9136354005203</v>
      </c>
      <c r="AI67" s="19" t="n">
        <f aca="false">U67-AB67</f>
        <v>28</v>
      </c>
      <c r="AJ67" s="19" t="n">
        <f aca="false">V67-AC67</f>
        <v>35</v>
      </c>
      <c r="AK67" s="19" t="n">
        <f aca="false">W67-AD67</f>
        <v>17.5</v>
      </c>
      <c r="AL67" s="19" t="n">
        <f aca="false">X67-AE67</f>
        <v>10.5</v>
      </c>
      <c r="AM67" s="19" t="n">
        <f aca="false">Y67-AF67</f>
        <v>7</v>
      </c>
      <c r="AN67" s="19" t="n">
        <f aca="false">Z67-AG67</f>
        <v>2.51920899216215</v>
      </c>
      <c r="AO67" s="19" t="n">
        <f aca="false">M67-Q67</f>
        <v>0.0734120259963092</v>
      </c>
      <c r="AP67" s="19" t="n">
        <f aca="false">MIN(AH67,MAX(0,AO67-(AI67+AJ67+AK67+AL67+AM67+AN67)))</f>
        <v>0</v>
      </c>
      <c r="AQ67" s="19" t="n">
        <f aca="false">MIN(AI67,MAX(0,AO67-(AJ67+AK67+AL67+AM67+AN67)))</f>
        <v>0</v>
      </c>
      <c r="AR67" s="19" t="n">
        <f aca="false">MIN(AJ67,MAX(0,AO67-(AK67+AL67+AM67+AN67)))</f>
        <v>0</v>
      </c>
      <c r="AS67" s="19" t="n">
        <f aca="false">MIN(AK67,MAX(0,AO67-(AL67+AM67+AN67)))</f>
        <v>0</v>
      </c>
      <c r="AT67" s="19" t="n">
        <f aca="false">MIN(AL67,MAX(0,AO67-(AM67+AN67)))</f>
        <v>0</v>
      </c>
      <c r="AU67" s="19" t="n">
        <f aca="false">MIN(AM67,MAX(0,AO67-(AN67)))</f>
        <v>0</v>
      </c>
      <c r="AV67" s="19" t="n">
        <f aca="false">MIN(AN67,MAX(0,AO67-(0)))</f>
        <v>0.0734120259963092</v>
      </c>
      <c r="AW67" s="19" t="n">
        <f aca="false">AH67-AP67</f>
        <v>12.9136354005203</v>
      </c>
      <c r="AX67" s="19" t="n">
        <f aca="false">AI67-AQ67</f>
        <v>28</v>
      </c>
      <c r="AY67" s="19" t="n">
        <f aca="false">AJ67-AR67</f>
        <v>35</v>
      </c>
      <c r="AZ67" s="19" t="n">
        <f aca="false">AK67-AS67</f>
        <v>17.5</v>
      </c>
      <c r="BA67" s="19" t="n">
        <f aca="false">AL67-AT67</f>
        <v>10.5</v>
      </c>
      <c r="BB67" s="19" t="n">
        <f aca="false">AM67-AU67</f>
        <v>7</v>
      </c>
      <c r="BC67" s="19" t="n">
        <f aca="false">AN67-AV67</f>
        <v>2.44579696616584</v>
      </c>
    </row>
    <row r="68" customFormat="false" ht="15" hidden="false" customHeight="false" outlineLevel="0" collapsed="false">
      <c r="B68" s="18" t="n">
        <v>64</v>
      </c>
      <c r="C68" s="18" t="n">
        <f aca="false">RM_TERM-B68+1</f>
        <v>297</v>
      </c>
      <c r="D68" s="19" t="n">
        <f aca="false">K67</f>
        <v>113.359432366686</v>
      </c>
      <c r="E68" s="19" t="n">
        <f aca="false">D68*(1-(1-RM_CDR_S)^(1/12))</f>
        <v>0.384974662916363</v>
      </c>
      <c r="F68" s="19" t="n">
        <f aca="false">D68-E68</f>
        <v>112.97445770377</v>
      </c>
      <c r="G68" s="19" t="n">
        <f aca="false">IF(F68&gt;0,F68*(RM_WAC/12)/(1-(1+RM_WAC/12)^(-C68)),0)</f>
        <v>0.830440209926599</v>
      </c>
      <c r="H68" s="19" t="n">
        <f aca="false">F68*RM_WAC/12</f>
        <v>0.696675822506581</v>
      </c>
      <c r="I68" s="19" t="n">
        <f aca="false">G68-H68+IF(C68&lt;=1,(F68-(G68-H68)-J68),0)</f>
        <v>0.133764387420018</v>
      </c>
      <c r="J68" s="19" t="n">
        <f aca="false">(F68-(G68-H68))*(1-(1-RM_CPR_S)^(1/12))</f>
        <v>1.51792702727409</v>
      </c>
      <c r="K68" s="19" t="n">
        <f aca="false">IF(C68&lt;=1,0,(F68-(G68-H68)-J68))</f>
        <v>111.322766289076</v>
      </c>
      <c r="L68" s="19" t="n">
        <f aca="false">E68*(1-RM_SEV_S)</f>
        <v>0.230984797749818</v>
      </c>
      <c r="M68" s="19" t="n">
        <f aca="false">E68-L68</f>
        <v>0.153989865166545</v>
      </c>
      <c r="N68" s="19" t="n">
        <f aca="false">H68-D68*(RM_SERV+RM_TR)/12</f>
        <v>0.672114612160465</v>
      </c>
      <c r="O68" s="19" t="n">
        <f aca="false">T68*RM_A1_CP/12+U68*RM_A2_CP/12+V68*RM_A3_CP/12+W68*RM_M1_CP/12+X68*RM_B1_CP/12+Y68*RM_B2_CP/12+Z68*RM_B3_CP/12</f>
        <v>0.591680298535762</v>
      </c>
      <c r="P68" s="19" t="n">
        <f aca="false">MAX(0,N68-O68)</f>
        <v>0.0804343136247038</v>
      </c>
      <c r="Q68" s="19" t="n">
        <f aca="false">MIN(P68,M68)</f>
        <v>0.0804343136247038</v>
      </c>
      <c r="R68" s="19" t="n">
        <f aca="false">P68-Q68</f>
        <v>0</v>
      </c>
      <c r="S68" s="19" t="n">
        <f aca="false">I68+J68+L68+Q68</f>
        <v>1.96311052606863</v>
      </c>
      <c r="T68" s="19" t="n">
        <f aca="false">AW67</f>
        <v>12.9136354005203</v>
      </c>
      <c r="U68" s="19" t="n">
        <f aca="false">AX67</f>
        <v>28</v>
      </c>
      <c r="V68" s="19" t="n">
        <f aca="false">AY67</f>
        <v>35</v>
      </c>
      <c r="W68" s="19" t="n">
        <f aca="false">AZ67</f>
        <v>17.5</v>
      </c>
      <c r="X68" s="19" t="n">
        <f aca="false">BA67</f>
        <v>10.5</v>
      </c>
      <c r="Y68" s="19" t="n">
        <f aca="false">BB67</f>
        <v>7</v>
      </c>
      <c r="Z68" s="19" t="n">
        <f aca="false">BC67</f>
        <v>2.44579696616584</v>
      </c>
      <c r="AA68" s="19" t="n">
        <f aca="false">MIN(T68,MAX(0,S68-(0)))</f>
        <v>1.96311052606863</v>
      </c>
      <c r="AB68" s="19" t="n">
        <f aca="false">MIN(U68,MAX(0,S68-(T68)))</f>
        <v>0</v>
      </c>
      <c r="AC68" s="19" t="n">
        <f aca="false">MIN(V68,MAX(0,S68-(T68+U68)))</f>
        <v>0</v>
      </c>
      <c r="AD68" s="19" t="n">
        <f aca="false">MIN(W68,MAX(0,S68-(T68+U68+V68)))</f>
        <v>0</v>
      </c>
      <c r="AE68" s="19" t="n">
        <f aca="false">MIN(X68,MAX(0,S68-(T68+U68+V68+W68)))</f>
        <v>0</v>
      </c>
      <c r="AF68" s="19" t="n">
        <f aca="false">MIN(Y68,MAX(0,S68-(T68+U68+V68+W68+X68)))</f>
        <v>0</v>
      </c>
      <c r="AG68" s="19" t="n">
        <f aca="false">MIN(Z68,MAX(0,S68-(T68+U68+V68+W68+X68+Y68)))</f>
        <v>0</v>
      </c>
      <c r="AH68" s="19" t="n">
        <f aca="false">T68-AA68</f>
        <v>10.9505248744517</v>
      </c>
      <c r="AI68" s="19" t="n">
        <f aca="false">U68-AB68</f>
        <v>28</v>
      </c>
      <c r="AJ68" s="19" t="n">
        <f aca="false">V68-AC68</f>
        <v>35</v>
      </c>
      <c r="AK68" s="19" t="n">
        <f aca="false">W68-AD68</f>
        <v>17.5</v>
      </c>
      <c r="AL68" s="19" t="n">
        <f aca="false">X68-AE68</f>
        <v>10.5</v>
      </c>
      <c r="AM68" s="19" t="n">
        <f aca="false">Y68-AF68</f>
        <v>7</v>
      </c>
      <c r="AN68" s="19" t="n">
        <f aca="false">Z68-AG68</f>
        <v>2.44579696616584</v>
      </c>
      <c r="AO68" s="19" t="n">
        <f aca="false">M68-Q68</f>
        <v>0.0735555515418416</v>
      </c>
      <c r="AP68" s="19" t="n">
        <f aca="false">MIN(AH68,MAX(0,AO68-(AI68+AJ68+AK68+AL68+AM68+AN68)))</f>
        <v>0</v>
      </c>
      <c r="AQ68" s="19" t="n">
        <f aca="false">MIN(AI68,MAX(0,AO68-(AJ68+AK68+AL68+AM68+AN68)))</f>
        <v>0</v>
      </c>
      <c r="AR68" s="19" t="n">
        <f aca="false">MIN(AJ68,MAX(0,AO68-(AK68+AL68+AM68+AN68)))</f>
        <v>0</v>
      </c>
      <c r="AS68" s="19" t="n">
        <f aca="false">MIN(AK68,MAX(0,AO68-(AL68+AM68+AN68)))</f>
        <v>0</v>
      </c>
      <c r="AT68" s="19" t="n">
        <f aca="false">MIN(AL68,MAX(0,AO68-(AM68+AN68)))</f>
        <v>0</v>
      </c>
      <c r="AU68" s="19" t="n">
        <f aca="false">MIN(AM68,MAX(0,AO68-(AN68)))</f>
        <v>0</v>
      </c>
      <c r="AV68" s="19" t="n">
        <f aca="false">MIN(AN68,MAX(0,AO68-(0)))</f>
        <v>0.0735555515418416</v>
      </c>
      <c r="AW68" s="19" t="n">
        <f aca="false">AH68-AP68</f>
        <v>10.9505248744517</v>
      </c>
      <c r="AX68" s="19" t="n">
        <f aca="false">AI68-AQ68</f>
        <v>28</v>
      </c>
      <c r="AY68" s="19" t="n">
        <f aca="false">AJ68-AR68</f>
        <v>35</v>
      </c>
      <c r="AZ68" s="19" t="n">
        <f aca="false">AK68-AS68</f>
        <v>17.5</v>
      </c>
      <c r="BA68" s="19" t="n">
        <f aca="false">AL68-AT68</f>
        <v>10.5</v>
      </c>
      <c r="BB68" s="19" t="n">
        <f aca="false">AM68-AU68</f>
        <v>7</v>
      </c>
      <c r="BC68" s="19" t="n">
        <f aca="false">AN68-AV68</f>
        <v>2.372241414624</v>
      </c>
    </row>
    <row r="69" customFormat="false" ht="15" hidden="false" customHeight="false" outlineLevel="0" collapsed="false">
      <c r="B69" s="18" t="n">
        <v>65</v>
      </c>
      <c r="C69" s="18" t="n">
        <f aca="false">RM_TERM-B69+1</f>
        <v>296</v>
      </c>
      <c r="D69" s="19" t="n">
        <f aca="false">K68</f>
        <v>111.322766289076</v>
      </c>
      <c r="E69" s="19" t="n">
        <f aca="false">D69*(1-(1-RM_CDR_S)^(1/12))</f>
        <v>0.378058036568368</v>
      </c>
      <c r="F69" s="19" t="n">
        <f aca="false">D69-E69</f>
        <v>110.944708252507</v>
      </c>
      <c r="G69" s="19" t="n">
        <f aca="false">IF(F69&gt;0,F69*(RM_WAC/12)/(1-(1+RM_WAC/12)^(-C69)),0)</f>
        <v>0.816486890533028</v>
      </c>
      <c r="H69" s="19" t="n">
        <f aca="false">F69*RM_WAC/12</f>
        <v>0.684159034223796</v>
      </c>
      <c r="I69" s="19" t="n">
        <f aca="false">G69-H69+IF(C69&lt;=1,(F69-(G69-H69)-J69),0)</f>
        <v>0.132327856309233</v>
      </c>
      <c r="J69" s="19" t="n">
        <f aca="false">(F69-(G69-H69))*(1-(1-RM_CPR_S)^(1/12))</f>
        <v>1.49064226934872</v>
      </c>
      <c r="K69" s="19" t="n">
        <f aca="false">IF(C69&lt;=1,0,(F69-(G69-H69)-J69))</f>
        <v>109.321738126849</v>
      </c>
      <c r="L69" s="19" t="n">
        <f aca="false">E69*(1-RM_SEV_S)</f>
        <v>0.226834821941021</v>
      </c>
      <c r="M69" s="19" t="n">
        <f aca="false">E69-L69</f>
        <v>0.151223214627347</v>
      </c>
      <c r="N69" s="19" t="n">
        <f aca="false">H69-D69*(RM_SERV+RM_TR)/12</f>
        <v>0.660039101527829</v>
      </c>
      <c r="O69" s="19" t="n">
        <f aca="false">T69*RM_A1_CP/12+U69*RM_A2_CP/12+V69*RM_A3_CP/12+W69*RM_M1_CP/12+X69*RM_B1_CP/12+Y69*RM_B2_CP/12+Z69*RM_B3_CP/12</f>
        <v>0.582519116080775</v>
      </c>
      <c r="P69" s="19" t="n">
        <f aca="false">MAX(0,N69-O69)</f>
        <v>0.0775199854470545</v>
      </c>
      <c r="Q69" s="19" t="n">
        <f aca="false">MIN(P69,M69)</f>
        <v>0.0775199854470545</v>
      </c>
      <c r="R69" s="19" t="n">
        <f aca="false">P69-Q69</f>
        <v>0</v>
      </c>
      <c r="S69" s="19" t="n">
        <f aca="false">I69+J69+L69+Q69</f>
        <v>1.92732493304603</v>
      </c>
      <c r="T69" s="19" t="n">
        <f aca="false">AW68</f>
        <v>10.9505248744517</v>
      </c>
      <c r="U69" s="19" t="n">
        <f aca="false">AX68</f>
        <v>28</v>
      </c>
      <c r="V69" s="19" t="n">
        <f aca="false">AY68</f>
        <v>35</v>
      </c>
      <c r="W69" s="19" t="n">
        <f aca="false">AZ68</f>
        <v>17.5</v>
      </c>
      <c r="X69" s="19" t="n">
        <f aca="false">BA68</f>
        <v>10.5</v>
      </c>
      <c r="Y69" s="19" t="n">
        <f aca="false">BB68</f>
        <v>7</v>
      </c>
      <c r="Z69" s="19" t="n">
        <f aca="false">BC68</f>
        <v>2.372241414624</v>
      </c>
      <c r="AA69" s="19" t="n">
        <f aca="false">MIN(T69,MAX(0,S69-(0)))</f>
        <v>1.92732493304603</v>
      </c>
      <c r="AB69" s="19" t="n">
        <f aca="false">MIN(U69,MAX(0,S69-(T69)))</f>
        <v>0</v>
      </c>
      <c r="AC69" s="19" t="n">
        <f aca="false">MIN(V69,MAX(0,S69-(T69+U69)))</f>
        <v>0</v>
      </c>
      <c r="AD69" s="19" t="n">
        <f aca="false">MIN(W69,MAX(0,S69-(T69+U69+V69)))</f>
        <v>0</v>
      </c>
      <c r="AE69" s="19" t="n">
        <f aca="false">MIN(X69,MAX(0,S69-(T69+U69+V69+W69)))</f>
        <v>0</v>
      </c>
      <c r="AF69" s="19" t="n">
        <f aca="false">MIN(Y69,MAX(0,S69-(T69+U69+V69+W69+X69)))</f>
        <v>0</v>
      </c>
      <c r="AG69" s="19" t="n">
        <f aca="false">MIN(Z69,MAX(0,S69-(T69+U69+V69+W69+X69+Y69)))</f>
        <v>0</v>
      </c>
      <c r="AH69" s="19" t="n">
        <f aca="false">T69-AA69</f>
        <v>9.02319994140568</v>
      </c>
      <c r="AI69" s="19" t="n">
        <f aca="false">U69-AB69</f>
        <v>28</v>
      </c>
      <c r="AJ69" s="19" t="n">
        <f aca="false">V69-AC69</f>
        <v>35</v>
      </c>
      <c r="AK69" s="19" t="n">
        <f aca="false">W69-AD69</f>
        <v>17.5</v>
      </c>
      <c r="AL69" s="19" t="n">
        <f aca="false">X69-AE69</f>
        <v>10.5</v>
      </c>
      <c r="AM69" s="19" t="n">
        <f aca="false">Y69-AF69</f>
        <v>7</v>
      </c>
      <c r="AN69" s="19" t="n">
        <f aca="false">Z69-AG69</f>
        <v>2.372241414624</v>
      </c>
      <c r="AO69" s="19" t="n">
        <f aca="false">M69-Q69</f>
        <v>0.0737032291802925</v>
      </c>
      <c r="AP69" s="19" t="n">
        <f aca="false">MIN(AH69,MAX(0,AO69-(AI69+AJ69+AK69+AL69+AM69+AN69)))</f>
        <v>0</v>
      </c>
      <c r="AQ69" s="19" t="n">
        <f aca="false">MIN(AI69,MAX(0,AO69-(AJ69+AK69+AL69+AM69+AN69)))</f>
        <v>0</v>
      </c>
      <c r="AR69" s="19" t="n">
        <f aca="false">MIN(AJ69,MAX(0,AO69-(AK69+AL69+AM69+AN69)))</f>
        <v>0</v>
      </c>
      <c r="AS69" s="19" t="n">
        <f aca="false">MIN(AK69,MAX(0,AO69-(AL69+AM69+AN69)))</f>
        <v>0</v>
      </c>
      <c r="AT69" s="19" t="n">
        <f aca="false">MIN(AL69,MAX(0,AO69-(AM69+AN69)))</f>
        <v>0</v>
      </c>
      <c r="AU69" s="19" t="n">
        <f aca="false">MIN(AM69,MAX(0,AO69-(AN69)))</f>
        <v>0</v>
      </c>
      <c r="AV69" s="19" t="n">
        <f aca="false">MIN(AN69,MAX(0,AO69-(0)))</f>
        <v>0.0737032291802925</v>
      </c>
      <c r="AW69" s="19" t="n">
        <f aca="false">AH69-AP69</f>
        <v>9.02319994140568</v>
      </c>
      <c r="AX69" s="19" t="n">
        <f aca="false">AI69-AQ69</f>
        <v>28</v>
      </c>
      <c r="AY69" s="19" t="n">
        <f aca="false">AJ69-AR69</f>
        <v>35</v>
      </c>
      <c r="AZ69" s="19" t="n">
        <f aca="false">AK69-AS69</f>
        <v>17.5</v>
      </c>
      <c r="BA69" s="19" t="n">
        <f aca="false">AL69-AT69</f>
        <v>10.5</v>
      </c>
      <c r="BB69" s="19" t="n">
        <f aca="false">AM69-AU69</f>
        <v>7</v>
      </c>
      <c r="BC69" s="19" t="n">
        <f aca="false">AN69-AV69</f>
        <v>2.2985381854437</v>
      </c>
    </row>
    <row r="70" customFormat="false" ht="15" hidden="false" customHeight="false" outlineLevel="0" collapsed="false">
      <c r="B70" s="18" t="n">
        <v>66</v>
      </c>
      <c r="C70" s="18" t="n">
        <f aca="false">RM_TERM-B70+1</f>
        <v>295</v>
      </c>
      <c r="D70" s="19" t="n">
        <f aca="false">K69</f>
        <v>109.321738126849</v>
      </c>
      <c r="E70" s="19" t="n">
        <f aca="false">D70*(1-(1-RM_CDR_S)^(1/12))</f>
        <v>0.371262438476915</v>
      </c>
      <c r="F70" s="19" t="n">
        <f aca="false">D70-E70</f>
        <v>108.950475688373</v>
      </c>
      <c r="G70" s="19" t="n">
        <f aca="false">IF(F70&gt;0,F70*(RM_WAC/12)/(1-(1+RM_WAC/12)^(-C70)),0)</f>
        <v>0.802768019230688</v>
      </c>
      <c r="H70" s="19" t="n">
        <f aca="false">F70*RM_WAC/12</f>
        <v>0.671861266744964</v>
      </c>
      <c r="I70" s="19" t="n">
        <f aca="false">G70-H70+IF(C70&lt;=1,(F70-(G70-H70)-J70),0)</f>
        <v>0.130906752485724</v>
      </c>
      <c r="J70" s="19" t="n">
        <f aca="false">(F70-(G70-H70))*(1-(1-RM_CPR_S)^(1/12))</f>
        <v>1.46383507517997</v>
      </c>
      <c r="K70" s="19" t="n">
        <f aca="false">IF(C70&lt;=1,0,(F70-(G70-H70)-J70))</f>
        <v>107.355733860707</v>
      </c>
      <c r="L70" s="19" t="n">
        <f aca="false">E70*(1-RM_SEV_S)</f>
        <v>0.222757463086149</v>
      </c>
      <c r="M70" s="19" t="n">
        <f aca="false">E70-L70</f>
        <v>0.148504975390766</v>
      </c>
      <c r="N70" s="19" t="n">
        <f aca="false">H70-D70*(RM_SERV+RM_TR)/12</f>
        <v>0.648174890150813</v>
      </c>
      <c r="O70" s="19" t="n">
        <f aca="false">T70*RM_A1_CP/12+U70*RM_A2_CP/12+V70*RM_A3_CP/12+W70*RM_M1_CP/12+X70*RM_B1_CP/12+Y70*RM_B2_CP/12+Z70*RM_B3_CP/12</f>
        <v>0.573524933059893</v>
      </c>
      <c r="P70" s="19" t="n">
        <f aca="false">MAX(0,N70-O70)</f>
        <v>0.0746499570909199</v>
      </c>
      <c r="Q70" s="19" t="n">
        <f aca="false">MIN(P70,M70)</f>
        <v>0.0746499570909199</v>
      </c>
      <c r="R70" s="19" t="n">
        <f aca="false">P70-Q70</f>
        <v>0</v>
      </c>
      <c r="S70" s="19" t="n">
        <f aca="false">I70+J70+L70+Q70</f>
        <v>1.89214924784276</v>
      </c>
      <c r="T70" s="19" t="n">
        <f aca="false">AW69</f>
        <v>9.02319994140568</v>
      </c>
      <c r="U70" s="19" t="n">
        <f aca="false">AX69</f>
        <v>28</v>
      </c>
      <c r="V70" s="19" t="n">
        <f aca="false">AY69</f>
        <v>35</v>
      </c>
      <c r="W70" s="19" t="n">
        <f aca="false">AZ69</f>
        <v>17.5</v>
      </c>
      <c r="X70" s="19" t="n">
        <f aca="false">BA69</f>
        <v>10.5</v>
      </c>
      <c r="Y70" s="19" t="n">
        <f aca="false">BB69</f>
        <v>7</v>
      </c>
      <c r="Z70" s="19" t="n">
        <f aca="false">BC69</f>
        <v>2.2985381854437</v>
      </c>
      <c r="AA70" s="19" t="n">
        <f aca="false">MIN(T70,MAX(0,S70-(0)))</f>
        <v>1.89214924784276</v>
      </c>
      <c r="AB70" s="19" t="n">
        <f aca="false">MIN(U70,MAX(0,S70-(T70)))</f>
        <v>0</v>
      </c>
      <c r="AC70" s="19" t="n">
        <f aca="false">MIN(V70,MAX(0,S70-(T70+U70)))</f>
        <v>0</v>
      </c>
      <c r="AD70" s="19" t="n">
        <f aca="false">MIN(W70,MAX(0,S70-(T70+U70+V70)))</f>
        <v>0</v>
      </c>
      <c r="AE70" s="19" t="n">
        <f aca="false">MIN(X70,MAX(0,S70-(T70+U70+V70+W70)))</f>
        <v>0</v>
      </c>
      <c r="AF70" s="19" t="n">
        <f aca="false">MIN(Y70,MAX(0,S70-(T70+U70+V70+W70+X70)))</f>
        <v>0</v>
      </c>
      <c r="AG70" s="19" t="n">
        <f aca="false">MIN(Z70,MAX(0,S70-(T70+U70+V70+W70+X70+Y70)))</f>
        <v>0</v>
      </c>
      <c r="AH70" s="19" t="n">
        <f aca="false">T70-AA70</f>
        <v>7.13105069356292</v>
      </c>
      <c r="AI70" s="19" t="n">
        <f aca="false">U70-AB70</f>
        <v>28</v>
      </c>
      <c r="AJ70" s="19" t="n">
        <f aca="false">V70-AC70</f>
        <v>35</v>
      </c>
      <c r="AK70" s="19" t="n">
        <f aca="false">W70-AD70</f>
        <v>17.5</v>
      </c>
      <c r="AL70" s="19" t="n">
        <f aca="false">X70-AE70</f>
        <v>10.5</v>
      </c>
      <c r="AM70" s="19" t="n">
        <f aca="false">Y70-AF70</f>
        <v>7</v>
      </c>
      <c r="AN70" s="19" t="n">
        <f aca="false">Z70-AG70</f>
        <v>2.2985381854437</v>
      </c>
      <c r="AO70" s="19" t="n">
        <f aca="false">M70-Q70</f>
        <v>0.073855018299846</v>
      </c>
      <c r="AP70" s="19" t="n">
        <f aca="false">MIN(AH70,MAX(0,AO70-(AI70+AJ70+AK70+AL70+AM70+AN70)))</f>
        <v>0</v>
      </c>
      <c r="AQ70" s="19" t="n">
        <f aca="false">MIN(AI70,MAX(0,AO70-(AJ70+AK70+AL70+AM70+AN70)))</f>
        <v>0</v>
      </c>
      <c r="AR70" s="19" t="n">
        <f aca="false">MIN(AJ70,MAX(0,AO70-(AK70+AL70+AM70+AN70)))</f>
        <v>0</v>
      </c>
      <c r="AS70" s="19" t="n">
        <f aca="false">MIN(AK70,MAX(0,AO70-(AL70+AM70+AN70)))</f>
        <v>0</v>
      </c>
      <c r="AT70" s="19" t="n">
        <f aca="false">MIN(AL70,MAX(0,AO70-(AM70+AN70)))</f>
        <v>0</v>
      </c>
      <c r="AU70" s="19" t="n">
        <f aca="false">MIN(AM70,MAX(0,AO70-(AN70)))</f>
        <v>0</v>
      </c>
      <c r="AV70" s="19" t="n">
        <f aca="false">MIN(AN70,MAX(0,AO70-(0)))</f>
        <v>0.073855018299846</v>
      </c>
      <c r="AW70" s="19" t="n">
        <f aca="false">AH70-AP70</f>
        <v>7.13105069356292</v>
      </c>
      <c r="AX70" s="19" t="n">
        <f aca="false">AI70-AQ70</f>
        <v>28</v>
      </c>
      <c r="AY70" s="19" t="n">
        <f aca="false">AJ70-AR70</f>
        <v>35</v>
      </c>
      <c r="AZ70" s="19" t="n">
        <f aca="false">AK70-AS70</f>
        <v>17.5</v>
      </c>
      <c r="BA70" s="19" t="n">
        <f aca="false">AL70-AT70</f>
        <v>10.5</v>
      </c>
      <c r="BB70" s="19" t="n">
        <f aca="false">AM70-AU70</f>
        <v>7</v>
      </c>
      <c r="BC70" s="19" t="n">
        <f aca="false">AN70-AV70</f>
        <v>2.22468316714386</v>
      </c>
    </row>
    <row r="71" customFormat="false" ht="15" hidden="false" customHeight="false" outlineLevel="0" collapsed="false">
      <c r="B71" s="18" t="n">
        <v>67</v>
      </c>
      <c r="C71" s="18" t="n">
        <f aca="false">RM_TERM-B71+1</f>
        <v>294</v>
      </c>
      <c r="D71" s="19" t="n">
        <f aca="false">K70</f>
        <v>107.355733860707</v>
      </c>
      <c r="E71" s="19" t="n">
        <f aca="false">D71*(1-(1-RM_CDR_S)^(1/12))</f>
        <v>0.364585783399796</v>
      </c>
      <c r="F71" s="19" t="n">
        <f aca="false">D71-E71</f>
        <v>106.991148077307</v>
      </c>
      <c r="G71" s="19" t="n">
        <f aca="false">IF(F71&gt;0,F71*(RM_WAC/12)/(1-(1+RM_WAC/12)^(-C71)),0)</f>
        <v>0.789279656748505</v>
      </c>
      <c r="H71" s="19" t="n">
        <f aca="false">F71*RM_WAC/12</f>
        <v>0.659778746476727</v>
      </c>
      <c r="I71" s="19" t="n">
        <f aca="false">G71-H71+IF(C71&lt;=1,(F71-(G71-H71)-J71),0)</f>
        <v>0.129500910271779</v>
      </c>
      <c r="J71" s="19" t="n">
        <f aca="false">(F71-(G71-H71))*(1-(1-RM_CPR_S)^(1/12))</f>
        <v>1.43749721529199</v>
      </c>
      <c r="K71" s="19" t="n">
        <f aca="false">IF(C71&lt;=1,0,(F71-(G71-H71)-J71))</f>
        <v>105.424149951743</v>
      </c>
      <c r="L71" s="19" t="n">
        <f aca="false">E71*(1-RM_SEV_S)</f>
        <v>0.218751470039877</v>
      </c>
      <c r="M71" s="19" t="n">
        <f aca="false">E71-L71</f>
        <v>0.145834313359918</v>
      </c>
      <c r="N71" s="19" t="n">
        <f aca="false">H71-D71*(RM_SERV+RM_TR)/12</f>
        <v>0.636518337473573</v>
      </c>
      <c r="O71" s="19" t="n">
        <f aca="false">T71*RM_A1_CP/12+U71*RM_A2_CP/12+V71*RM_A3_CP/12+W71*RM_M1_CP/12+X71*RM_B1_CP/12+Y71*RM_B2_CP/12+Z71*RM_B3_CP/12</f>
        <v>0.564694903236627</v>
      </c>
      <c r="P71" s="19" t="n">
        <f aca="false">MAX(0,N71-O71)</f>
        <v>0.0718234342369465</v>
      </c>
      <c r="Q71" s="19" t="n">
        <f aca="false">MIN(P71,M71)</f>
        <v>0.0718234342369465</v>
      </c>
      <c r="R71" s="19" t="n">
        <f aca="false">P71-Q71</f>
        <v>0</v>
      </c>
      <c r="S71" s="19" t="n">
        <f aca="false">I71+J71+L71+Q71</f>
        <v>1.85757302984059</v>
      </c>
      <c r="T71" s="19" t="n">
        <f aca="false">AW70</f>
        <v>7.13105069356292</v>
      </c>
      <c r="U71" s="19" t="n">
        <f aca="false">AX70</f>
        <v>28</v>
      </c>
      <c r="V71" s="19" t="n">
        <f aca="false">AY70</f>
        <v>35</v>
      </c>
      <c r="W71" s="19" t="n">
        <f aca="false">AZ70</f>
        <v>17.5</v>
      </c>
      <c r="X71" s="19" t="n">
        <f aca="false">BA70</f>
        <v>10.5</v>
      </c>
      <c r="Y71" s="19" t="n">
        <f aca="false">BB70</f>
        <v>7</v>
      </c>
      <c r="Z71" s="19" t="n">
        <f aca="false">BC70</f>
        <v>2.22468316714386</v>
      </c>
      <c r="AA71" s="19" t="n">
        <f aca="false">MIN(T71,MAX(0,S71-(0)))</f>
        <v>1.85757302984059</v>
      </c>
      <c r="AB71" s="19" t="n">
        <f aca="false">MIN(U71,MAX(0,S71-(T71)))</f>
        <v>0</v>
      </c>
      <c r="AC71" s="19" t="n">
        <f aca="false">MIN(V71,MAX(0,S71-(T71+U71)))</f>
        <v>0</v>
      </c>
      <c r="AD71" s="19" t="n">
        <f aca="false">MIN(W71,MAX(0,S71-(T71+U71+V71)))</f>
        <v>0</v>
      </c>
      <c r="AE71" s="19" t="n">
        <f aca="false">MIN(X71,MAX(0,S71-(T71+U71+V71+W71)))</f>
        <v>0</v>
      </c>
      <c r="AF71" s="19" t="n">
        <f aca="false">MIN(Y71,MAX(0,S71-(T71+U71+V71+W71+X71)))</f>
        <v>0</v>
      </c>
      <c r="AG71" s="19" t="n">
        <f aca="false">MIN(Z71,MAX(0,S71-(T71+U71+V71+W71+X71+Y71)))</f>
        <v>0</v>
      </c>
      <c r="AH71" s="19" t="n">
        <f aca="false">T71-AA71</f>
        <v>5.27347766372233</v>
      </c>
      <c r="AI71" s="19" t="n">
        <f aca="false">U71-AB71</f>
        <v>28</v>
      </c>
      <c r="AJ71" s="19" t="n">
        <f aca="false">V71-AC71</f>
        <v>35</v>
      </c>
      <c r="AK71" s="19" t="n">
        <f aca="false">W71-AD71</f>
        <v>17.5</v>
      </c>
      <c r="AL71" s="19" t="n">
        <f aca="false">X71-AE71</f>
        <v>10.5</v>
      </c>
      <c r="AM71" s="19" t="n">
        <f aca="false">Y71-AF71</f>
        <v>7</v>
      </c>
      <c r="AN71" s="19" t="n">
        <f aca="false">Z71-AG71</f>
        <v>2.22468316714386</v>
      </c>
      <c r="AO71" s="19" t="n">
        <f aca="false">M71-Q71</f>
        <v>0.0740108791229718</v>
      </c>
      <c r="AP71" s="19" t="n">
        <f aca="false">MIN(AH71,MAX(0,AO71-(AI71+AJ71+AK71+AL71+AM71+AN71)))</f>
        <v>0</v>
      </c>
      <c r="AQ71" s="19" t="n">
        <f aca="false">MIN(AI71,MAX(0,AO71-(AJ71+AK71+AL71+AM71+AN71)))</f>
        <v>0</v>
      </c>
      <c r="AR71" s="19" t="n">
        <f aca="false">MIN(AJ71,MAX(0,AO71-(AK71+AL71+AM71+AN71)))</f>
        <v>0</v>
      </c>
      <c r="AS71" s="19" t="n">
        <f aca="false">MIN(AK71,MAX(0,AO71-(AL71+AM71+AN71)))</f>
        <v>0</v>
      </c>
      <c r="AT71" s="19" t="n">
        <f aca="false">MIN(AL71,MAX(0,AO71-(AM71+AN71)))</f>
        <v>0</v>
      </c>
      <c r="AU71" s="19" t="n">
        <f aca="false">MIN(AM71,MAX(0,AO71-(AN71)))</f>
        <v>0</v>
      </c>
      <c r="AV71" s="19" t="n">
        <f aca="false">MIN(AN71,MAX(0,AO71-(0)))</f>
        <v>0.0740108791229718</v>
      </c>
      <c r="AW71" s="19" t="n">
        <f aca="false">AH71-AP71</f>
        <v>5.27347766372233</v>
      </c>
      <c r="AX71" s="19" t="n">
        <f aca="false">AI71-AQ71</f>
        <v>28</v>
      </c>
      <c r="AY71" s="19" t="n">
        <f aca="false">AJ71-AR71</f>
        <v>35</v>
      </c>
      <c r="AZ71" s="19" t="n">
        <f aca="false">AK71-AS71</f>
        <v>17.5</v>
      </c>
      <c r="BA71" s="19" t="n">
        <f aca="false">AL71-AT71</f>
        <v>10.5</v>
      </c>
      <c r="BB71" s="19" t="n">
        <f aca="false">AM71-AU71</f>
        <v>7</v>
      </c>
      <c r="BC71" s="19" t="n">
        <f aca="false">AN71-AV71</f>
        <v>2.15067228802089</v>
      </c>
    </row>
    <row r="72" customFormat="false" ht="15" hidden="false" customHeight="false" outlineLevel="0" collapsed="false">
      <c r="B72" s="18" t="n">
        <v>68</v>
      </c>
      <c r="C72" s="18" t="n">
        <f aca="false">RM_TERM-B72+1</f>
        <v>293</v>
      </c>
      <c r="D72" s="19" t="n">
        <f aca="false">K71</f>
        <v>105.424149951743</v>
      </c>
      <c r="E72" s="19" t="n">
        <f aca="false">D72*(1-(1-RM_CDR_S)^(1/12))</f>
        <v>0.358026021686782</v>
      </c>
      <c r="F72" s="19" t="n">
        <f aca="false">D72-E72</f>
        <v>105.066123930056</v>
      </c>
      <c r="G72" s="19" t="n">
        <f aca="false">IF(F72&gt;0,F72*(RM_WAC/12)/(1-(1+RM_WAC/12)^(-C72)),0)</f>
        <v>0.776017930004284</v>
      </c>
      <c r="H72" s="19" t="n">
        <f aca="false">F72*RM_WAC/12</f>
        <v>0.647907764235348</v>
      </c>
      <c r="I72" s="19" t="n">
        <f aca="false">G72-H72+IF(C72&lt;=1,(F72-(G72-H72)-J72),0)</f>
        <v>0.128110165768936</v>
      </c>
      <c r="J72" s="19" t="n">
        <f aca="false">(F72-(G72-H72))*(1-(1-RM_CPR_S)^(1/12))</f>
        <v>1.41162060068797</v>
      </c>
      <c r="K72" s="19" t="n">
        <f aca="false">IF(C72&lt;=1,0,(F72-(G72-H72)-J72))</f>
        <v>103.5263931636</v>
      </c>
      <c r="L72" s="19" t="n">
        <f aca="false">E72*(1-RM_SEV_S)</f>
        <v>0.214815613012069</v>
      </c>
      <c r="M72" s="19" t="n">
        <f aca="false">E72-L72</f>
        <v>0.143210408674713</v>
      </c>
      <c r="N72" s="19" t="n">
        <f aca="false">H72-D72*(RM_SERV+RM_TR)/12</f>
        <v>0.625065865079137</v>
      </c>
      <c r="O72" s="19" t="n">
        <f aca="false">T72*RM_A1_CP/12+U72*RM_A2_CP/12+V72*RM_A3_CP/12+W72*RM_M1_CP/12+X72*RM_B1_CP/12+Y72*RM_B2_CP/12+Z72*RM_B3_CP/12</f>
        <v>0.556026229097371</v>
      </c>
      <c r="P72" s="19" t="n">
        <f aca="false">MAX(0,N72-O72)</f>
        <v>0.0690396359817664</v>
      </c>
      <c r="Q72" s="19" t="n">
        <f aca="false">MIN(P72,M72)</f>
        <v>0.0690396359817664</v>
      </c>
      <c r="R72" s="19" t="n">
        <f aca="false">P72-Q72</f>
        <v>0</v>
      </c>
      <c r="S72" s="19" t="n">
        <f aca="false">I72+J72+L72+Q72</f>
        <v>1.82358601545074</v>
      </c>
      <c r="T72" s="19" t="n">
        <f aca="false">AW71</f>
        <v>5.27347766372233</v>
      </c>
      <c r="U72" s="19" t="n">
        <f aca="false">AX71</f>
        <v>28</v>
      </c>
      <c r="V72" s="19" t="n">
        <f aca="false">AY71</f>
        <v>35</v>
      </c>
      <c r="W72" s="19" t="n">
        <f aca="false">AZ71</f>
        <v>17.5</v>
      </c>
      <c r="X72" s="19" t="n">
        <f aca="false">BA71</f>
        <v>10.5</v>
      </c>
      <c r="Y72" s="19" t="n">
        <f aca="false">BB71</f>
        <v>7</v>
      </c>
      <c r="Z72" s="19" t="n">
        <f aca="false">BC71</f>
        <v>2.15067228802089</v>
      </c>
      <c r="AA72" s="19" t="n">
        <f aca="false">MIN(T72,MAX(0,S72-(0)))</f>
        <v>1.82358601545074</v>
      </c>
      <c r="AB72" s="19" t="n">
        <f aca="false">MIN(U72,MAX(0,S72-(T72)))</f>
        <v>0</v>
      </c>
      <c r="AC72" s="19" t="n">
        <f aca="false">MIN(V72,MAX(0,S72-(T72+U72)))</f>
        <v>0</v>
      </c>
      <c r="AD72" s="19" t="n">
        <f aca="false">MIN(W72,MAX(0,S72-(T72+U72+V72)))</f>
        <v>0</v>
      </c>
      <c r="AE72" s="19" t="n">
        <f aca="false">MIN(X72,MAX(0,S72-(T72+U72+V72+W72)))</f>
        <v>0</v>
      </c>
      <c r="AF72" s="19" t="n">
        <f aca="false">MIN(Y72,MAX(0,S72-(T72+U72+V72+W72+X72)))</f>
        <v>0</v>
      </c>
      <c r="AG72" s="19" t="n">
        <f aca="false">MIN(Z72,MAX(0,S72-(T72+U72+V72+W72+X72+Y72)))</f>
        <v>0</v>
      </c>
      <c r="AH72" s="19" t="n">
        <f aca="false">T72-AA72</f>
        <v>3.44989164827159</v>
      </c>
      <c r="AI72" s="19" t="n">
        <f aca="false">U72-AB72</f>
        <v>28</v>
      </c>
      <c r="AJ72" s="19" t="n">
        <f aca="false">V72-AC72</f>
        <v>35</v>
      </c>
      <c r="AK72" s="19" t="n">
        <f aca="false">W72-AD72</f>
        <v>17.5</v>
      </c>
      <c r="AL72" s="19" t="n">
        <f aca="false">X72-AE72</f>
        <v>10.5</v>
      </c>
      <c r="AM72" s="19" t="n">
        <f aca="false">Y72-AF72</f>
        <v>7</v>
      </c>
      <c r="AN72" s="19" t="n">
        <f aca="false">Z72-AG72</f>
        <v>2.15067228802089</v>
      </c>
      <c r="AO72" s="19" t="n">
        <f aca="false">M72-Q72</f>
        <v>0.0741707726929465</v>
      </c>
      <c r="AP72" s="19" t="n">
        <f aca="false">MIN(AH72,MAX(0,AO72-(AI72+AJ72+AK72+AL72+AM72+AN72)))</f>
        <v>0</v>
      </c>
      <c r="AQ72" s="19" t="n">
        <f aca="false">MIN(AI72,MAX(0,AO72-(AJ72+AK72+AL72+AM72+AN72)))</f>
        <v>0</v>
      </c>
      <c r="AR72" s="19" t="n">
        <f aca="false">MIN(AJ72,MAX(0,AO72-(AK72+AL72+AM72+AN72)))</f>
        <v>0</v>
      </c>
      <c r="AS72" s="19" t="n">
        <f aca="false">MIN(AK72,MAX(0,AO72-(AL72+AM72+AN72)))</f>
        <v>0</v>
      </c>
      <c r="AT72" s="19" t="n">
        <f aca="false">MIN(AL72,MAX(0,AO72-(AM72+AN72)))</f>
        <v>0</v>
      </c>
      <c r="AU72" s="19" t="n">
        <f aca="false">MIN(AM72,MAX(0,AO72-(AN72)))</f>
        <v>0</v>
      </c>
      <c r="AV72" s="19" t="n">
        <f aca="false">MIN(AN72,MAX(0,AO72-(0)))</f>
        <v>0.0741707726929465</v>
      </c>
      <c r="AW72" s="19" t="n">
        <f aca="false">AH72-AP72</f>
        <v>3.44989164827159</v>
      </c>
      <c r="AX72" s="19" t="n">
        <f aca="false">AI72-AQ72</f>
        <v>28</v>
      </c>
      <c r="AY72" s="19" t="n">
        <f aca="false">AJ72-AR72</f>
        <v>35</v>
      </c>
      <c r="AZ72" s="19" t="n">
        <f aca="false">AK72-AS72</f>
        <v>17.5</v>
      </c>
      <c r="BA72" s="19" t="n">
        <f aca="false">AL72-AT72</f>
        <v>10.5</v>
      </c>
      <c r="BB72" s="19" t="n">
        <f aca="false">AM72-AU72</f>
        <v>7</v>
      </c>
      <c r="BC72" s="19" t="n">
        <f aca="false">AN72-AV72</f>
        <v>2.07650151532794</v>
      </c>
    </row>
    <row r="73" customFormat="false" ht="15" hidden="false" customHeight="false" outlineLevel="0" collapsed="false">
      <c r="B73" s="18" t="n">
        <v>69</v>
      </c>
      <c r="C73" s="18" t="n">
        <f aca="false">RM_TERM-B73+1</f>
        <v>292</v>
      </c>
      <c r="D73" s="19" t="n">
        <f aca="false">K72</f>
        <v>103.5263931636</v>
      </c>
      <c r="E73" s="19" t="n">
        <f aca="false">D73*(1-(1-RM_CDR_S)^(1/12))</f>
        <v>0.351581138675639</v>
      </c>
      <c r="F73" s="19" t="n">
        <f aca="false">D73-E73</f>
        <v>103.174812024924</v>
      </c>
      <c r="G73" s="19" t="n">
        <f aca="false">IF(F73&gt;0,F73*(RM_WAC/12)/(1-(1+RM_WAC/12)^(-C73)),0)</f>
        <v>0.762979030992585</v>
      </c>
      <c r="H73" s="19" t="n">
        <f aca="false">F73*RM_WAC/12</f>
        <v>0.636244674153698</v>
      </c>
      <c r="I73" s="19" t="n">
        <f aca="false">G73-H73+IF(C73&lt;=1,(F73-(G73-H73)-J73),0)</f>
        <v>0.126734356838887</v>
      </c>
      <c r="J73" s="19" t="n">
        <f aca="false">(F73-(G73-H73))*(1-(1-RM_CPR_S)^(1/12))</f>
        <v>1.38619728046603</v>
      </c>
      <c r="K73" s="19" t="n">
        <f aca="false">IF(C73&lt;=1,0,(F73-(G73-H73)-J73))</f>
        <v>101.661880387619</v>
      </c>
      <c r="L73" s="19" t="n">
        <f aca="false">E73*(1-RM_SEV_S)</f>
        <v>0.210948683205384</v>
      </c>
      <c r="M73" s="19" t="n">
        <f aca="false">E73-L73</f>
        <v>0.140632455470256</v>
      </c>
      <c r="N73" s="19" t="n">
        <f aca="false">H73-D73*(RM_SERV+RM_TR)/12</f>
        <v>0.613813955634918</v>
      </c>
      <c r="O73" s="19" t="n">
        <f aca="false">T73*RM_A1_CP/12+U73*RM_A2_CP/12+V73*RM_A3_CP/12+W73*RM_M1_CP/12+X73*RM_B1_CP/12+Y73*RM_B2_CP/12+Z73*RM_B3_CP/12</f>
        <v>0.547516161025267</v>
      </c>
      <c r="P73" s="19" t="n">
        <f aca="false">MAX(0,N73-O73)</f>
        <v>0.0662977946096505</v>
      </c>
      <c r="Q73" s="19" t="n">
        <f aca="false">MIN(P73,M73)</f>
        <v>0.0662977946096505</v>
      </c>
      <c r="R73" s="19" t="n">
        <f aca="false">P73-Q73</f>
        <v>0</v>
      </c>
      <c r="S73" s="19" t="n">
        <f aca="false">I73+J73+L73+Q73</f>
        <v>1.79017811511995</v>
      </c>
      <c r="T73" s="19" t="n">
        <f aca="false">AW72</f>
        <v>3.44989164827159</v>
      </c>
      <c r="U73" s="19" t="n">
        <f aca="false">AX72</f>
        <v>28</v>
      </c>
      <c r="V73" s="19" t="n">
        <f aca="false">AY72</f>
        <v>35</v>
      </c>
      <c r="W73" s="19" t="n">
        <f aca="false">AZ72</f>
        <v>17.5</v>
      </c>
      <c r="X73" s="19" t="n">
        <f aca="false">BA72</f>
        <v>10.5</v>
      </c>
      <c r="Y73" s="19" t="n">
        <f aca="false">BB72</f>
        <v>7</v>
      </c>
      <c r="Z73" s="19" t="n">
        <f aca="false">BC72</f>
        <v>2.07650151532794</v>
      </c>
      <c r="AA73" s="19" t="n">
        <f aca="false">MIN(T73,MAX(0,S73-(0)))</f>
        <v>1.79017811511995</v>
      </c>
      <c r="AB73" s="19" t="n">
        <f aca="false">MIN(U73,MAX(0,S73-(T73)))</f>
        <v>0</v>
      </c>
      <c r="AC73" s="19" t="n">
        <f aca="false">MIN(V73,MAX(0,S73-(T73+U73)))</f>
        <v>0</v>
      </c>
      <c r="AD73" s="19" t="n">
        <f aca="false">MIN(W73,MAX(0,S73-(T73+U73+V73)))</f>
        <v>0</v>
      </c>
      <c r="AE73" s="19" t="n">
        <f aca="false">MIN(X73,MAX(0,S73-(T73+U73+V73+W73)))</f>
        <v>0</v>
      </c>
      <c r="AF73" s="19" t="n">
        <f aca="false">MIN(Y73,MAX(0,S73-(T73+U73+V73+W73+X73)))</f>
        <v>0</v>
      </c>
      <c r="AG73" s="19" t="n">
        <f aca="false">MIN(Z73,MAX(0,S73-(T73+U73+V73+W73+X73+Y73)))</f>
        <v>0</v>
      </c>
      <c r="AH73" s="19" t="n">
        <f aca="false">T73-AA73</f>
        <v>1.65971353315164</v>
      </c>
      <c r="AI73" s="19" t="n">
        <f aca="false">U73-AB73</f>
        <v>28</v>
      </c>
      <c r="AJ73" s="19" t="n">
        <f aca="false">V73-AC73</f>
        <v>35</v>
      </c>
      <c r="AK73" s="19" t="n">
        <f aca="false">W73-AD73</f>
        <v>17.5</v>
      </c>
      <c r="AL73" s="19" t="n">
        <f aca="false">X73-AE73</f>
        <v>10.5</v>
      </c>
      <c r="AM73" s="19" t="n">
        <f aca="false">Y73-AF73</f>
        <v>7</v>
      </c>
      <c r="AN73" s="19" t="n">
        <f aca="false">Z73-AG73</f>
        <v>2.07650151532794</v>
      </c>
      <c r="AO73" s="19" t="n">
        <f aca="false">M73-Q73</f>
        <v>0.0743346608606053</v>
      </c>
      <c r="AP73" s="19" t="n">
        <f aca="false">MIN(AH73,MAX(0,AO73-(AI73+AJ73+AK73+AL73+AM73+AN73)))</f>
        <v>0</v>
      </c>
      <c r="AQ73" s="19" t="n">
        <f aca="false">MIN(AI73,MAX(0,AO73-(AJ73+AK73+AL73+AM73+AN73)))</f>
        <v>0</v>
      </c>
      <c r="AR73" s="19" t="n">
        <f aca="false">MIN(AJ73,MAX(0,AO73-(AK73+AL73+AM73+AN73)))</f>
        <v>0</v>
      </c>
      <c r="AS73" s="19" t="n">
        <f aca="false">MIN(AK73,MAX(0,AO73-(AL73+AM73+AN73)))</f>
        <v>0</v>
      </c>
      <c r="AT73" s="19" t="n">
        <f aca="false">MIN(AL73,MAX(0,AO73-(AM73+AN73)))</f>
        <v>0</v>
      </c>
      <c r="AU73" s="19" t="n">
        <f aca="false">MIN(AM73,MAX(0,AO73-(AN73)))</f>
        <v>0</v>
      </c>
      <c r="AV73" s="19" t="n">
        <f aca="false">MIN(AN73,MAX(0,AO73-(0)))</f>
        <v>0.0743346608606053</v>
      </c>
      <c r="AW73" s="19" t="n">
        <f aca="false">AH73-AP73</f>
        <v>1.65971353315164</v>
      </c>
      <c r="AX73" s="19" t="n">
        <f aca="false">AI73-AQ73</f>
        <v>28</v>
      </c>
      <c r="AY73" s="19" t="n">
        <f aca="false">AJ73-AR73</f>
        <v>35</v>
      </c>
      <c r="AZ73" s="19" t="n">
        <f aca="false">AK73-AS73</f>
        <v>17.5</v>
      </c>
      <c r="BA73" s="19" t="n">
        <f aca="false">AL73-AT73</f>
        <v>10.5</v>
      </c>
      <c r="BB73" s="19" t="n">
        <f aca="false">AM73-AU73</f>
        <v>7</v>
      </c>
      <c r="BC73" s="19" t="n">
        <f aca="false">AN73-AV73</f>
        <v>2.00216685446733</v>
      </c>
    </row>
    <row r="74" customFormat="false" ht="15" hidden="false" customHeight="false" outlineLevel="0" collapsed="false">
      <c r="B74" s="18" t="n">
        <v>70</v>
      </c>
      <c r="C74" s="18" t="n">
        <f aca="false">RM_TERM-B74+1</f>
        <v>291</v>
      </c>
      <c r="D74" s="19" t="n">
        <f aca="false">K73</f>
        <v>101.661880387619</v>
      </c>
      <c r="E74" s="19" t="n">
        <f aca="false">D74*(1-(1-RM_CDR_S)^(1/12))</f>
        <v>0.345249154098348</v>
      </c>
      <c r="F74" s="19" t="n">
        <f aca="false">D74-E74</f>
        <v>101.316631233521</v>
      </c>
      <c r="G74" s="19" t="n">
        <f aca="false">IF(F74&gt;0,F74*(RM_WAC/12)/(1-(1+RM_WAC/12)^(-C74)),0)</f>
        <v>0.750159215691279</v>
      </c>
      <c r="H74" s="19" t="n">
        <f aca="false">F74*RM_WAC/12</f>
        <v>0.624785892606711</v>
      </c>
      <c r="I74" s="19" t="n">
        <f aca="false">G74-H74+IF(C74&lt;=1,(F74-(G74-H74)-J74),0)</f>
        <v>0.125373323084568</v>
      </c>
      <c r="J74" s="19" t="n">
        <f aca="false">(F74-(G74-H74))*(1-(1-RM_CPR_S)^(1/12))</f>
        <v>1.36121943947555</v>
      </c>
      <c r="K74" s="19" t="n">
        <f aca="false">IF(C74&lt;=1,0,(F74-(G74-H74)-J74))</f>
        <v>99.8300384709606</v>
      </c>
      <c r="L74" s="19" t="n">
        <f aca="false">E74*(1-RM_SEV_S)</f>
        <v>0.207149492459009</v>
      </c>
      <c r="M74" s="19" t="n">
        <f aca="false">E74-L74</f>
        <v>0.138099661639339</v>
      </c>
      <c r="N74" s="19" t="n">
        <f aca="false">H74-D74*(RM_SERV+RM_TR)/12</f>
        <v>0.60275915185606</v>
      </c>
      <c r="O74" s="19" t="n">
        <f aca="false">T74*RM_A1_CP/12+U74*RM_A2_CP/12+V74*RM_A3_CP/12+W74*RM_M1_CP/12+X74*RM_B1_CP/12+Y74*RM_B2_CP/12+Z74*RM_B3_CP/12</f>
        <v>0.539161996488041</v>
      </c>
      <c r="P74" s="19" t="n">
        <f aca="false">MAX(0,N74-O74)</f>
        <v>0.063597155368019</v>
      </c>
      <c r="Q74" s="19" t="n">
        <f aca="false">MIN(P74,M74)</f>
        <v>0.063597155368019</v>
      </c>
      <c r="R74" s="19" t="n">
        <f aca="false">P74-Q74</f>
        <v>0</v>
      </c>
      <c r="S74" s="19" t="n">
        <f aca="false">I74+J74+L74+Q74</f>
        <v>1.75733941038714</v>
      </c>
      <c r="T74" s="19" t="n">
        <f aca="false">AW73</f>
        <v>1.65971353315164</v>
      </c>
      <c r="U74" s="19" t="n">
        <f aca="false">AX73</f>
        <v>28</v>
      </c>
      <c r="V74" s="19" t="n">
        <f aca="false">AY73</f>
        <v>35</v>
      </c>
      <c r="W74" s="19" t="n">
        <f aca="false">AZ73</f>
        <v>17.5</v>
      </c>
      <c r="X74" s="19" t="n">
        <f aca="false">BA73</f>
        <v>10.5</v>
      </c>
      <c r="Y74" s="19" t="n">
        <f aca="false">BB73</f>
        <v>7</v>
      </c>
      <c r="Z74" s="19" t="n">
        <f aca="false">BC73</f>
        <v>2.00216685446733</v>
      </c>
      <c r="AA74" s="19" t="n">
        <f aca="false">MIN(T74,MAX(0,S74-(0)))</f>
        <v>1.65971353315164</v>
      </c>
      <c r="AB74" s="19" t="n">
        <f aca="false">MIN(U74,MAX(0,S74-(T74)))</f>
        <v>0.0976258772355043</v>
      </c>
      <c r="AC74" s="19" t="n">
        <f aca="false">MIN(V74,MAX(0,S74-(T74+U74)))</f>
        <v>0</v>
      </c>
      <c r="AD74" s="19" t="n">
        <f aca="false">MIN(W74,MAX(0,S74-(T74+U74+V74)))</f>
        <v>0</v>
      </c>
      <c r="AE74" s="19" t="n">
        <f aca="false">MIN(X74,MAX(0,S74-(T74+U74+V74+W74)))</f>
        <v>0</v>
      </c>
      <c r="AF74" s="19" t="n">
        <f aca="false">MIN(Y74,MAX(0,S74-(T74+U74+V74+W74+X74)))</f>
        <v>0</v>
      </c>
      <c r="AG74" s="19" t="n">
        <f aca="false">MIN(Z74,MAX(0,S74-(T74+U74+V74+W74+X74+Y74)))</f>
        <v>0</v>
      </c>
      <c r="AH74" s="19" t="n">
        <f aca="false">T74-AA74</f>
        <v>0</v>
      </c>
      <c r="AI74" s="19" t="n">
        <f aca="false">U74-AB74</f>
        <v>27.9023741227645</v>
      </c>
      <c r="AJ74" s="19" t="n">
        <f aca="false">V74-AC74</f>
        <v>35</v>
      </c>
      <c r="AK74" s="19" t="n">
        <f aca="false">W74-AD74</f>
        <v>17.5</v>
      </c>
      <c r="AL74" s="19" t="n">
        <f aca="false">X74-AE74</f>
        <v>10.5</v>
      </c>
      <c r="AM74" s="19" t="n">
        <f aca="false">Y74-AF74</f>
        <v>7</v>
      </c>
      <c r="AN74" s="19" t="n">
        <f aca="false">Z74-AG74</f>
        <v>2.00216685446733</v>
      </c>
      <c r="AO74" s="19" t="n">
        <f aca="false">M74-Q74</f>
        <v>0.0745025062713201</v>
      </c>
      <c r="AP74" s="19" t="n">
        <f aca="false">MIN(AH74,MAX(0,AO74-(AI74+AJ74+AK74+AL74+AM74+AN74)))</f>
        <v>0</v>
      </c>
      <c r="AQ74" s="19" t="n">
        <f aca="false">MIN(AI74,MAX(0,AO74-(AJ74+AK74+AL74+AM74+AN74)))</f>
        <v>0</v>
      </c>
      <c r="AR74" s="19" t="n">
        <f aca="false">MIN(AJ74,MAX(0,AO74-(AK74+AL74+AM74+AN74)))</f>
        <v>0</v>
      </c>
      <c r="AS74" s="19" t="n">
        <f aca="false">MIN(AK74,MAX(0,AO74-(AL74+AM74+AN74)))</f>
        <v>0</v>
      </c>
      <c r="AT74" s="19" t="n">
        <f aca="false">MIN(AL74,MAX(0,AO74-(AM74+AN74)))</f>
        <v>0</v>
      </c>
      <c r="AU74" s="19" t="n">
        <f aca="false">MIN(AM74,MAX(0,AO74-(AN74)))</f>
        <v>0</v>
      </c>
      <c r="AV74" s="19" t="n">
        <f aca="false">MIN(AN74,MAX(0,AO74-(0)))</f>
        <v>0.0745025062713201</v>
      </c>
      <c r="AW74" s="19" t="n">
        <f aca="false">AH74-AP74</f>
        <v>0</v>
      </c>
      <c r="AX74" s="19" t="n">
        <f aca="false">AI74-AQ74</f>
        <v>27.9023741227645</v>
      </c>
      <c r="AY74" s="19" t="n">
        <f aca="false">AJ74-AR74</f>
        <v>35</v>
      </c>
      <c r="AZ74" s="19" t="n">
        <f aca="false">AK74-AS74</f>
        <v>17.5</v>
      </c>
      <c r="BA74" s="19" t="n">
        <f aca="false">AL74-AT74</f>
        <v>10.5</v>
      </c>
      <c r="BB74" s="19" t="n">
        <f aca="false">AM74-AU74</f>
        <v>7</v>
      </c>
      <c r="BC74" s="19" t="n">
        <f aca="false">AN74-AV74</f>
        <v>1.92766434819601</v>
      </c>
    </row>
    <row r="75" customFormat="false" ht="15" hidden="false" customHeight="false" outlineLevel="0" collapsed="false">
      <c r="B75" s="18" t="n">
        <v>71</v>
      </c>
      <c r="C75" s="18" t="n">
        <f aca="false">RM_TERM-B75+1</f>
        <v>290</v>
      </c>
      <c r="D75" s="19" t="n">
        <f aca="false">K74</f>
        <v>99.8300384709606</v>
      </c>
      <c r="E75" s="19" t="n">
        <f aca="false">D75*(1-(1-RM_CDR_S)^(1/12))</f>
        <v>0.339028121497369</v>
      </c>
      <c r="F75" s="19" t="n">
        <f aca="false">D75-E75</f>
        <v>99.4910103494632</v>
      </c>
      <c r="G75" s="19" t="n">
        <f aca="false">IF(F75&gt;0,F75*(RM_WAC/12)/(1-(1+RM_WAC/12)^(-C75)),0)</f>
        <v>0.737554802986484</v>
      </c>
      <c r="H75" s="19" t="n">
        <f aca="false">F75*RM_WAC/12</f>
        <v>0.613527897155023</v>
      </c>
      <c r="I75" s="19" t="n">
        <f aca="false">G75-H75+IF(C75&lt;=1,(F75-(G75-H75)-J75),0)</f>
        <v>0.124026905831461</v>
      </c>
      <c r="J75" s="19" t="n">
        <f aca="false">(F75-(G75-H75))*(1-(1-RM_CPR_S)^(1/12))</f>
        <v>1.33667939601299</v>
      </c>
      <c r="K75" s="19" t="n">
        <f aca="false">IF(C75&lt;=1,0,(F75-(G75-H75)-J75))</f>
        <v>98.0303040476187</v>
      </c>
      <c r="L75" s="19" t="n">
        <f aca="false">E75*(1-RM_SEV_S)</f>
        <v>0.203416872898421</v>
      </c>
      <c r="M75" s="19" t="n">
        <f aca="false">E75-L75</f>
        <v>0.135611248598947</v>
      </c>
      <c r="N75" s="19" t="n">
        <f aca="false">H75-D75*(RM_SERV+RM_TR)/12</f>
        <v>0.591898055486315</v>
      </c>
      <c r="O75" s="19" t="n">
        <f aca="false">T75*RM_A1_CP/12+U75*RM_A2_CP/12+V75*RM_A3_CP/12+W75*RM_M1_CP/12+X75*RM_B1_CP/12+Y75*RM_B2_CP/12+Z75*RM_B3_CP/12</f>
        <v>0.530936672770259</v>
      </c>
      <c r="P75" s="19" t="n">
        <f aca="false">MAX(0,N75-O75)</f>
        <v>0.0609613827160562</v>
      </c>
      <c r="Q75" s="19" t="n">
        <f aca="false">MIN(P75,M75)</f>
        <v>0.0609613827160562</v>
      </c>
      <c r="R75" s="19" t="n">
        <f aca="false">P75-Q75</f>
        <v>0</v>
      </c>
      <c r="S75" s="19" t="n">
        <f aca="false">I75+J75+L75+Q75</f>
        <v>1.72508455745893</v>
      </c>
      <c r="T75" s="19" t="n">
        <f aca="false">AW74</f>
        <v>0</v>
      </c>
      <c r="U75" s="19" t="n">
        <f aca="false">AX74</f>
        <v>27.9023741227645</v>
      </c>
      <c r="V75" s="19" t="n">
        <f aca="false">AY74</f>
        <v>35</v>
      </c>
      <c r="W75" s="19" t="n">
        <f aca="false">AZ74</f>
        <v>17.5</v>
      </c>
      <c r="X75" s="19" t="n">
        <f aca="false">BA74</f>
        <v>10.5</v>
      </c>
      <c r="Y75" s="19" t="n">
        <f aca="false">BB74</f>
        <v>7</v>
      </c>
      <c r="Z75" s="19" t="n">
        <f aca="false">BC74</f>
        <v>1.92766434819601</v>
      </c>
      <c r="AA75" s="19" t="n">
        <f aca="false">MIN(T75,MAX(0,S75-(0)))</f>
        <v>0</v>
      </c>
      <c r="AB75" s="19" t="n">
        <f aca="false">MIN(U75,MAX(0,S75-(T75)))</f>
        <v>1.72508455745893</v>
      </c>
      <c r="AC75" s="19" t="n">
        <f aca="false">MIN(V75,MAX(0,S75-(T75+U75)))</f>
        <v>0</v>
      </c>
      <c r="AD75" s="19" t="n">
        <f aca="false">MIN(W75,MAX(0,S75-(T75+U75+V75)))</f>
        <v>0</v>
      </c>
      <c r="AE75" s="19" t="n">
        <f aca="false">MIN(X75,MAX(0,S75-(T75+U75+V75+W75)))</f>
        <v>0</v>
      </c>
      <c r="AF75" s="19" t="n">
        <f aca="false">MIN(Y75,MAX(0,S75-(T75+U75+V75+W75+X75)))</f>
        <v>0</v>
      </c>
      <c r="AG75" s="19" t="n">
        <f aca="false">MIN(Z75,MAX(0,S75-(T75+U75+V75+W75+X75+Y75)))</f>
        <v>0</v>
      </c>
      <c r="AH75" s="19" t="n">
        <f aca="false">T75-AA75</f>
        <v>0</v>
      </c>
      <c r="AI75" s="19" t="n">
        <f aca="false">U75-AB75</f>
        <v>26.1772895653056</v>
      </c>
      <c r="AJ75" s="19" t="n">
        <f aca="false">V75-AC75</f>
        <v>35</v>
      </c>
      <c r="AK75" s="19" t="n">
        <f aca="false">W75-AD75</f>
        <v>17.5</v>
      </c>
      <c r="AL75" s="19" t="n">
        <f aca="false">X75-AE75</f>
        <v>10.5</v>
      </c>
      <c r="AM75" s="19" t="n">
        <f aca="false">Y75-AF75</f>
        <v>7</v>
      </c>
      <c r="AN75" s="19" t="n">
        <f aca="false">Z75-AG75</f>
        <v>1.92766434819601</v>
      </c>
      <c r="AO75" s="19" t="n">
        <f aca="false">M75-Q75</f>
        <v>0.0746498658828912</v>
      </c>
      <c r="AP75" s="19" t="n">
        <f aca="false">MIN(AH75,MAX(0,AO75-(AI75+AJ75+AK75+AL75+AM75+AN75)))</f>
        <v>0</v>
      </c>
      <c r="AQ75" s="19" t="n">
        <f aca="false">MIN(AI75,MAX(0,AO75-(AJ75+AK75+AL75+AM75+AN75)))</f>
        <v>0</v>
      </c>
      <c r="AR75" s="19" t="n">
        <f aca="false">MIN(AJ75,MAX(0,AO75-(AK75+AL75+AM75+AN75)))</f>
        <v>0</v>
      </c>
      <c r="AS75" s="19" t="n">
        <f aca="false">MIN(AK75,MAX(0,AO75-(AL75+AM75+AN75)))</f>
        <v>0</v>
      </c>
      <c r="AT75" s="19" t="n">
        <f aca="false">MIN(AL75,MAX(0,AO75-(AM75+AN75)))</f>
        <v>0</v>
      </c>
      <c r="AU75" s="19" t="n">
        <f aca="false">MIN(AM75,MAX(0,AO75-(AN75)))</f>
        <v>0</v>
      </c>
      <c r="AV75" s="19" t="n">
        <f aca="false">MIN(AN75,MAX(0,AO75-(0)))</f>
        <v>0.0746498658828912</v>
      </c>
      <c r="AW75" s="19" t="n">
        <f aca="false">AH75-AP75</f>
        <v>0</v>
      </c>
      <c r="AX75" s="19" t="n">
        <f aca="false">AI75-AQ75</f>
        <v>26.1772895653056</v>
      </c>
      <c r="AY75" s="19" t="n">
        <f aca="false">AJ75-AR75</f>
        <v>35</v>
      </c>
      <c r="AZ75" s="19" t="n">
        <f aca="false">AK75-AS75</f>
        <v>17.5</v>
      </c>
      <c r="BA75" s="19" t="n">
        <f aca="false">AL75-AT75</f>
        <v>10.5</v>
      </c>
      <c r="BB75" s="19" t="n">
        <f aca="false">AM75-AU75</f>
        <v>7</v>
      </c>
      <c r="BC75" s="19" t="n">
        <f aca="false">AN75-AV75</f>
        <v>1.85301448231312</v>
      </c>
    </row>
    <row r="76" customFormat="false" ht="15" hidden="false" customHeight="false" outlineLevel="0" collapsed="false">
      <c r="B76" s="18" t="n">
        <v>72</v>
      </c>
      <c r="C76" s="18" t="n">
        <f aca="false">RM_TERM-B76+1</f>
        <v>289</v>
      </c>
      <c r="D76" s="19" t="n">
        <f aca="false">K75</f>
        <v>98.0303040476187</v>
      </c>
      <c r="E76" s="19" t="n">
        <f aca="false">D76*(1-(1-RM_CDR_S)^(1/12))</f>
        <v>0.332916127651777</v>
      </c>
      <c r="F76" s="19" t="n">
        <f aca="false">D76-E76</f>
        <v>97.697387919967</v>
      </c>
      <c r="G76" s="19" t="n">
        <f aca="false">IF(F76&gt;0,F76*(RM_WAC/12)/(1-(1+RM_WAC/12)^(-C76)),0)</f>
        <v>0.72516217361556</v>
      </c>
      <c r="H76" s="19" t="n">
        <f aca="false">F76*RM_WAC/12</f>
        <v>0.602467225506463</v>
      </c>
      <c r="I76" s="19" t="n">
        <f aca="false">G76-H76+IF(C76&lt;=1,(F76-(G76-H76)-J76),0)</f>
        <v>0.122694948109097</v>
      </c>
      <c r="J76" s="19" t="n">
        <f aca="false">(F76-(G76-H76))*(1-(1-RM_CPR_S)^(1/12))</f>
        <v>1.31256959955681</v>
      </c>
      <c r="K76" s="19" t="n">
        <f aca="false">IF(C76&lt;=1,0,(F76-(G76-H76)-J76))</f>
        <v>96.2621233723011</v>
      </c>
      <c r="L76" s="19" t="n">
        <f aca="false">E76*(1-RM_SEV_S)</f>
        <v>0.199749676591066</v>
      </c>
      <c r="M76" s="19" t="n">
        <f aca="false">E76-L76</f>
        <v>0.133166451060711</v>
      </c>
      <c r="N76" s="19" t="n">
        <f aca="false">H76-D76*(RM_SERV+RM_TR)/12</f>
        <v>0.581227326296146</v>
      </c>
      <c r="O76" s="19" t="n">
        <f aca="false">T76*RM_A1_CP/12+U76*RM_A2_CP/12+V76*RM_A3_CP/12+W76*RM_M1_CP/12+X76*RM_B1_CP/12+Y76*RM_B2_CP/12+Z76*RM_B3_CP/12</f>
        <v>0.522455007029419</v>
      </c>
      <c r="P76" s="19" t="n">
        <f aca="false">MAX(0,N76-O76)</f>
        <v>0.0587723192667264</v>
      </c>
      <c r="Q76" s="19" t="n">
        <f aca="false">MIN(P76,M76)</f>
        <v>0.0587723192667264</v>
      </c>
      <c r="R76" s="19" t="n">
        <f aca="false">P76-Q76</f>
        <v>0</v>
      </c>
      <c r="S76" s="19" t="n">
        <f aca="false">I76+J76+L76+Q76</f>
        <v>1.6937865435237</v>
      </c>
      <c r="T76" s="19" t="n">
        <f aca="false">AW75</f>
        <v>0</v>
      </c>
      <c r="U76" s="19" t="n">
        <f aca="false">AX75</f>
        <v>26.1772895653056</v>
      </c>
      <c r="V76" s="19" t="n">
        <f aca="false">AY75</f>
        <v>35</v>
      </c>
      <c r="W76" s="19" t="n">
        <f aca="false">AZ75</f>
        <v>17.5</v>
      </c>
      <c r="X76" s="19" t="n">
        <f aca="false">BA75</f>
        <v>10.5</v>
      </c>
      <c r="Y76" s="19" t="n">
        <f aca="false">BB75</f>
        <v>7</v>
      </c>
      <c r="Z76" s="19" t="n">
        <f aca="false">BC75</f>
        <v>1.85301448231312</v>
      </c>
      <c r="AA76" s="19" t="n">
        <f aca="false">MIN(T76,MAX(0,S76-(0)))</f>
        <v>0</v>
      </c>
      <c r="AB76" s="19" t="n">
        <f aca="false">MIN(U76,MAX(0,S76-(T76)))</f>
        <v>1.6937865435237</v>
      </c>
      <c r="AC76" s="19" t="n">
        <f aca="false">MIN(V76,MAX(0,S76-(T76+U76)))</f>
        <v>0</v>
      </c>
      <c r="AD76" s="19" t="n">
        <f aca="false">MIN(W76,MAX(0,S76-(T76+U76+V76)))</f>
        <v>0</v>
      </c>
      <c r="AE76" s="19" t="n">
        <f aca="false">MIN(X76,MAX(0,S76-(T76+U76+V76+W76)))</f>
        <v>0</v>
      </c>
      <c r="AF76" s="19" t="n">
        <f aca="false">MIN(Y76,MAX(0,S76-(T76+U76+V76+W76+X76)))</f>
        <v>0</v>
      </c>
      <c r="AG76" s="19" t="n">
        <f aca="false">MIN(Z76,MAX(0,S76-(T76+U76+V76+W76+X76+Y76)))</f>
        <v>0</v>
      </c>
      <c r="AH76" s="19" t="n">
        <f aca="false">T76-AA76</f>
        <v>0</v>
      </c>
      <c r="AI76" s="19" t="n">
        <f aca="false">U76-AB76</f>
        <v>24.4835030217819</v>
      </c>
      <c r="AJ76" s="19" t="n">
        <f aca="false">V76-AC76</f>
        <v>35</v>
      </c>
      <c r="AK76" s="19" t="n">
        <f aca="false">W76-AD76</f>
        <v>17.5</v>
      </c>
      <c r="AL76" s="19" t="n">
        <f aca="false">X76-AE76</f>
        <v>10.5</v>
      </c>
      <c r="AM76" s="19" t="n">
        <f aca="false">Y76-AF76</f>
        <v>7</v>
      </c>
      <c r="AN76" s="19" t="n">
        <f aca="false">Z76-AG76</f>
        <v>1.85301448231312</v>
      </c>
      <c r="AO76" s="19" t="n">
        <f aca="false">M76-Q76</f>
        <v>0.0743941317939842</v>
      </c>
      <c r="AP76" s="19" t="n">
        <f aca="false">MIN(AH76,MAX(0,AO76-(AI76+AJ76+AK76+AL76+AM76+AN76)))</f>
        <v>0</v>
      </c>
      <c r="AQ76" s="19" t="n">
        <f aca="false">MIN(AI76,MAX(0,AO76-(AJ76+AK76+AL76+AM76+AN76)))</f>
        <v>0</v>
      </c>
      <c r="AR76" s="19" t="n">
        <f aca="false">MIN(AJ76,MAX(0,AO76-(AK76+AL76+AM76+AN76)))</f>
        <v>0</v>
      </c>
      <c r="AS76" s="19" t="n">
        <f aca="false">MIN(AK76,MAX(0,AO76-(AL76+AM76+AN76)))</f>
        <v>0</v>
      </c>
      <c r="AT76" s="19" t="n">
        <f aca="false">MIN(AL76,MAX(0,AO76-(AM76+AN76)))</f>
        <v>0</v>
      </c>
      <c r="AU76" s="19" t="n">
        <f aca="false">MIN(AM76,MAX(0,AO76-(AN76)))</f>
        <v>0</v>
      </c>
      <c r="AV76" s="19" t="n">
        <f aca="false">MIN(AN76,MAX(0,AO76-(0)))</f>
        <v>0.0743941317939842</v>
      </c>
      <c r="AW76" s="19" t="n">
        <f aca="false">AH76-AP76</f>
        <v>0</v>
      </c>
      <c r="AX76" s="19" t="n">
        <f aca="false">AI76-AQ76</f>
        <v>24.4835030217819</v>
      </c>
      <c r="AY76" s="19" t="n">
        <f aca="false">AJ76-AR76</f>
        <v>35</v>
      </c>
      <c r="AZ76" s="19" t="n">
        <f aca="false">AK76-AS76</f>
        <v>17.5</v>
      </c>
      <c r="BA76" s="19" t="n">
        <f aca="false">AL76-AT76</f>
        <v>10.5</v>
      </c>
      <c r="BB76" s="19" t="n">
        <f aca="false">AM76-AU76</f>
        <v>7</v>
      </c>
      <c r="BC76" s="19" t="n">
        <f aca="false">AN76-AV76</f>
        <v>1.77862035051914</v>
      </c>
    </row>
    <row r="77" customFormat="false" ht="15" hidden="false" customHeight="false" outlineLevel="0" collapsed="false">
      <c r="B77" s="18" t="n">
        <v>73</v>
      </c>
      <c r="C77" s="18" t="n">
        <f aca="false">RM_TERM-B77+1</f>
        <v>288</v>
      </c>
      <c r="D77" s="19" t="n">
        <f aca="false">K76</f>
        <v>96.2621233723011</v>
      </c>
      <c r="E77" s="19" t="n">
        <f aca="false">D77*(1-(1-RM_CDR_S)^(1/12))</f>
        <v>0.3269112920131</v>
      </c>
      <c r="F77" s="19" t="n">
        <f aca="false">D77-E77</f>
        <v>95.935212080288</v>
      </c>
      <c r="G77" s="19" t="n">
        <f aca="false">IF(F77&gt;0,F77*(RM_WAC/12)/(1-(1+RM_WAC/12)^(-C77)),0)</f>
        <v>0.712977769127862</v>
      </c>
      <c r="H77" s="19" t="n">
        <f aca="false">F77*RM_WAC/12</f>
        <v>0.591600474495109</v>
      </c>
      <c r="I77" s="19" t="n">
        <f aca="false">G77-H77+IF(C77&lt;=1,(F77-(G77-H77)-J77),0)</f>
        <v>0.121377294632753</v>
      </c>
      <c r="J77" s="19" t="n">
        <f aca="false">(F77-(G77-H77))*(1-(1-RM_CPR_S)^(1/12))</f>
        <v>1.2888826285406</v>
      </c>
      <c r="K77" s="19" t="n">
        <f aca="false">IF(C77&lt;=1,0,(F77-(G77-H77)-J77))</f>
        <v>94.5249521571146</v>
      </c>
      <c r="L77" s="19" t="n">
        <f aca="false">E77*(1-RM_SEV_S)</f>
        <v>0.19614677520786</v>
      </c>
      <c r="M77" s="19" t="n">
        <f aca="false">E77-L77</f>
        <v>0.13076451680524</v>
      </c>
      <c r="N77" s="19" t="n">
        <f aca="false">H77-D77*(RM_SERV+RM_TR)/12</f>
        <v>0.570743681097777</v>
      </c>
      <c r="O77" s="19" t="n">
        <f aca="false">T77*RM_A1_CP/12+U77*RM_A2_CP/12+V77*RM_A3_CP/12+W77*RM_M1_CP/12+X77*RM_B1_CP/12+Y77*RM_B2_CP/12+Z77*RM_B3_CP/12</f>
        <v>0.514127223190428</v>
      </c>
      <c r="P77" s="19" t="n">
        <f aca="false">MAX(0,N77-O77)</f>
        <v>0.0566164579073497</v>
      </c>
      <c r="Q77" s="19" t="n">
        <f aca="false">MIN(P77,M77)</f>
        <v>0.0566164579073497</v>
      </c>
      <c r="R77" s="19" t="n">
        <f aca="false">P77-Q77</f>
        <v>0</v>
      </c>
      <c r="S77" s="19" t="n">
        <f aca="false">I77+J77+L77+Q77</f>
        <v>1.66302315628856</v>
      </c>
      <c r="T77" s="19" t="n">
        <f aca="false">AW76</f>
        <v>0</v>
      </c>
      <c r="U77" s="19" t="n">
        <f aca="false">AX76</f>
        <v>24.4835030217819</v>
      </c>
      <c r="V77" s="19" t="n">
        <f aca="false">AY76</f>
        <v>35</v>
      </c>
      <c r="W77" s="19" t="n">
        <f aca="false">AZ76</f>
        <v>17.5</v>
      </c>
      <c r="X77" s="19" t="n">
        <f aca="false">BA76</f>
        <v>10.5</v>
      </c>
      <c r="Y77" s="19" t="n">
        <f aca="false">BB76</f>
        <v>7</v>
      </c>
      <c r="Z77" s="19" t="n">
        <f aca="false">BC76</f>
        <v>1.77862035051914</v>
      </c>
      <c r="AA77" s="19" t="n">
        <f aca="false">MIN(T77,MAX(0,S77-(0)))</f>
        <v>0</v>
      </c>
      <c r="AB77" s="19" t="n">
        <f aca="false">MIN(U77,MAX(0,S77-(T77)))</f>
        <v>1.66302315628856</v>
      </c>
      <c r="AC77" s="19" t="n">
        <f aca="false">MIN(V77,MAX(0,S77-(T77+U77)))</f>
        <v>0</v>
      </c>
      <c r="AD77" s="19" t="n">
        <f aca="false">MIN(W77,MAX(0,S77-(T77+U77+V77)))</f>
        <v>0</v>
      </c>
      <c r="AE77" s="19" t="n">
        <f aca="false">MIN(X77,MAX(0,S77-(T77+U77+V77+W77)))</f>
        <v>0</v>
      </c>
      <c r="AF77" s="19" t="n">
        <f aca="false">MIN(Y77,MAX(0,S77-(T77+U77+V77+W77+X77)))</f>
        <v>0</v>
      </c>
      <c r="AG77" s="19" t="n">
        <f aca="false">MIN(Z77,MAX(0,S77-(T77+U77+V77+W77+X77+Y77)))</f>
        <v>0</v>
      </c>
      <c r="AH77" s="19" t="n">
        <f aca="false">T77-AA77</f>
        <v>0</v>
      </c>
      <c r="AI77" s="19" t="n">
        <f aca="false">U77-AB77</f>
        <v>22.8204798654933</v>
      </c>
      <c r="AJ77" s="19" t="n">
        <f aca="false">V77-AC77</f>
        <v>35</v>
      </c>
      <c r="AK77" s="19" t="n">
        <f aca="false">W77-AD77</f>
        <v>17.5</v>
      </c>
      <c r="AL77" s="19" t="n">
        <f aca="false">X77-AE77</f>
        <v>10.5</v>
      </c>
      <c r="AM77" s="19" t="n">
        <f aca="false">Y77-AF77</f>
        <v>7</v>
      </c>
      <c r="AN77" s="19" t="n">
        <f aca="false">Z77-AG77</f>
        <v>1.77862035051914</v>
      </c>
      <c r="AO77" s="19" t="n">
        <f aca="false">M77-Q77</f>
        <v>0.0741480588978902</v>
      </c>
      <c r="AP77" s="19" t="n">
        <f aca="false">MIN(AH77,MAX(0,AO77-(AI77+AJ77+AK77+AL77+AM77+AN77)))</f>
        <v>0</v>
      </c>
      <c r="AQ77" s="19" t="n">
        <f aca="false">MIN(AI77,MAX(0,AO77-(AJ77+AK77+AL77+AM77+AN77)))</f>
        <v>0</v>
      </c>
      <c r="AR77" s="19" t="n">
        <f aca="false">MIN(AJ77,MAX(0,AO77-(AK77+AL77+AM77+AN77)))</f>
        <v>0</v>
      </c>
      <c r="AS77" s="19" t="n">
        <f aca="false">MIN(AK77,MAX(0,AO77-(AL77+AM77+AN77)))</f>
        <v>0</v>
      </c>
      <c r="AT77" s="19" t="n">
        <f aca="false">MIN(AL77,MAX(0,AO77-(AM77+AN77)))</f>
        <v>0</v>
      </c>
      <c r="AU77" s="19" t="n">
        <f aca="false">MIN(AM77,MAX(0,AO77-(AN77)))</f>
        <v>0</v>
      </c>
      <c r="AV77" s="19" t="n">
        <f aca="false">MIN(AN77,MAX(0,AO77-(0)))</f>
        <v>0.0741480588978902</v>
      </c>
      <c r="AW77" s="19" t="n">
        <f aca="false">AH77-AP77</f>
        <v>0</v>
      </c>
      <c r="AX77" s="19" t="n">
        <f aca="false">AI77-AQ77</f>
        <v>22.8204798654933</v>
      </c>
      <c r="AY77" s="19" t="n">
        <f aca="false">AJ77-AR77</f>
        <v>35</v>
      </c>
      <c r="AZ77" s="19" t="n">
        <f aca="false">AK77-AS77</f>
        <v>17.5</v>
      </c>
      <c r="BA77" s="19" t="n">
        <f aca="false">AL77-AT77</f>
        <v>10.5</v>
      </c>
      <c r="BB77" s="19" t="n">
        <f aca="false">AM77-AU77</f>
        <v>7</v>
      </c>
      <c r="BC77" s="19" t="n">
        <f aca="false">AN77-AV77</f>
        <v>1.70447229162125</v>
      </c>
    </row>
    <row r="78" customFormat="false" ht="15" hidden="false" customHeight="false" outlineLevel="0" collapsed="false">
      <c r="B78" s="18" t="n">
        <v>74</v>
      </c>
      <c r="C78" s="18" t="n">
        <f aca="false">RM_TERM-B78+1</f>
        <v>287</v>
      </c>
      <c r="D78" s="19" t="n">
        <f aca="false">K77</f>
        <v>94.5249521571146</v>
      </c>
      <c r="E78" s="19" t="n">
        <f aca="false">D78*(1-(1-RM_CDR_S)^(1/12))</f>
        <v>0.321011766150698</v>
      </c>
      <c r="F78" s="19" t="n">
        <f aca="false">D78-E78</f>
        <v>94.2039403909639</v>
      </c>
      <c r="G78" s="19" t="n">
        <f aca="false">IF(F78&gt;0,F78*(RM_WAC/12)/(1-(1+RM_WAC/12)^(-C78)),0)</f>
        <v>0.700998090862962</v>
      </c>
      <c r="H78" s="19" t="n">
        <f aca="false">F78*RM_WAC/12</f>
        <v>0.580924299077611</v>
      </c>
      <c r="I78" s="19" t="n">
        <f aca="false">G78-H78+IF(C78&lt;=1,(F78-(G78-H78)-J78),0)</f>
        <v>0.120073791785351</v>
      </c>
      <c r="J78" s="19" t="n">
        <f aca="false">(F78-(G78-H78))*(1-(1-RM_CPR_S)^(1/12))</f>
        <v>1.26561118816389</v>
      </c>
      <c r="K78" s="19" t="n">
        <f aca="false">IF(C78&lt;=1,0,(F78-(G78-H78)-J78))</f>
        <v>92.8182554110147</v>
      </c>
      <c r="L78" s="19" t="n">
        <f aca="false">E78*(1-RM_SEV_S)</f>
        <v>0.192607059690419</v>
      </c>
      <c r="M78" s="19" t="n">
        <f aca="false">E78-L78</f>
        <v>0.128404706460279</v>
      </c>
      <c r="N78" s="19" t="n">
        <f aca="false">H78-D78*(RM_SERV+RM_TR)/12</f>
        <v>0.560443892776903</v>
      </c>
      <c r="O78" s="19" t="n">
        <f aca="false">T78*RM_A1_CP/12+U78*RM_A2_CP/12+V78*RM_A3_CP/12+W78*RM_M1_CP/12+X78*RM_B1_CP/12+Y78*RM_B2_CP/12+Z78*RM_B3_CP/12</f>
        <v>0.505950692672009</v>
      </c>
      <c r="P78" s="19" t="n">
        <f aca="false">MAX(0,N78-O78)</f>
        <v>0.0544932001048939</v>
      </c>
      <c r="Q78" s="19" t="n">
        <f aca="false">MIN(P78,M78)</f>
        <v>0.0544932001048939</v>
      </c>
      <c r="R78" s="19" t="n">
        <f aca="false">P78-Q78</f>
        <v>0</v>
      </c>
      <c r="S78" s="19" t="n">
        <f aca="false">I78+J78+L78+Q78</f>
        <v>1.63278523974456</v>
      </c>
      <c r="T78" s="19" t="n">
        <f aca="false">AW77</f>
        <v>0</v>
      </c>
      <c r="U78" s="19" t="n">
        <f aca="false">AX77</f>
        <v>22.8204798654933</v>
      </c>
      <c r="V78" s="19" t="n">
        <f aca="false">AY77</f>
        <v>35</v>
      </c>
      <c r="W78" s="19" t="n">
        <f aca="false">AZ77</f>
        <v>17.5</v>
      </c>
      <c r="X78" s="19" t="n">
        <f aca="false">BA77</f>
        <v>10.5</v>
      </c>
      <c r="Y78" s="19" t="n">
        <f aca="false">BB77</f>
        <v>7</v>
      </c>
      <c r="Z78" s="19" t="n">
        <f aca="false">BC77</f>
        <v>1.70447229162125</v>
      </c>
      <c r="AA78" s="19" t="n">
        <f aca="false">MIN(T78,MAX(0,S78-(0)))</f>
        <v>0</v>
      </c>
      <c r="AB78" s="19" t="n">
        <f aca="false">MIN(U78,MAX(0,S78-(T78)))</f>
        <v>1.63278523974456</v>
      </c>
      <c r="AC78" s="19" t="n">
        <f aca="false">MIN(V78,MAX(0,S78-(T78+U78)))</f>
        <v>0</v>
      </c>
      <c r="AD78" s="19" t="n">
        <f aca="false">MIN(W78,MAX(0,S78-(T78+U78+V78)))</f>
        <v>0</v>
      </c>
      <c r="AE78" s="19" t="n">
        <f aca="false">MIN(X78,MAX(0,S78-(T78+U78+V78+W78)))</f>
        <v>0</v>
      </c>
      <c r="AF78" s="19" t="n">
        <f aca="false">MIN(Y78,MAX(0,S78-(T78+U78+V78+W78+X78)))</f>
        <v>0</v>
      </c>
      <c r="AG78" s="19" t="n">
        <f aca="false">MIN(Z78,MAX(0,S78-(T78+U78+V78+W78+X78+Y78)))</f>
        <v>0</v>
      </c>
      <c r="AH78" s="19" t="n">
        <f aca="false">T78-AA78</f>
        <v>0</v>
      </c>
      <c r="AI78" s="19" t="n">
        <f aca="false">U78-AB78</f>
        <v>21.1876946257488</v>
      </c>
      <c r="AJ78" s="19" t="n">
        <f aca="false">V78-AC78</f>
        <v>35</v>
      </c>
      <c r="AK78" s="19" t="n">
        <f aca="false">W78-AD78</f>
        <v>17.5</v>
      </c>
      <c r="AL78" s="19" t="n">
        <f aca="false">X78-AE78</f>
        <v>10.5</v>
      </c>
      <c r="AM78" s="19" t="n">
        <f aca="false">Y78-AF78</f>
        <v>7</v>
      </c>
      <c r="AN78" s="19" t="n">
        <f aca="false">Z78-AG78</f>
        <v>1.70447229162125</v>
      </c>
      <c r="AO78" s="19" t="n">
        <f aca="false">M78-Q78</f>
        <v>0.0739115063553855</v>
      </c>
      <c r="AP78" s="19" t="n">
        <f aca="false">MIN(AH78,MAX(0,AO78-(AI78+AJ78+AK78+AL78+AM78+AN78)))</f>
        <v>0</v>
      </c>
      <c r="AQ78" s="19" t="n">
        <f aca="false">MIN(AI78,MAX(0,AO78-(AJ78+AK78+AL78+AM78+AN78)))</f>
        <v>0</v>
      </c>
      <c r="AR78" s="19" t="n">
        <f aca="false">MIN(AJ78,MAX(0,AO78-(AK78+AL78+AM78+AN78)))</f>
        <v>0</v>
      </c>
      <c r="AS78" s="19" t="n">
        <f aca="false">MIN(AK78,MAX(0,AO78-(AL78+AM78+AN78)))</f>
        <v>0</v>
      </c>
      <c r="AT78" s="19" t="n">
        <f aca="false">MIN(AL78,MAX(0,AO78-(AM78+AN78)))</f>
        <v>0</v>
      </c>
      <c r="AU78" s="19" t="n">
        <f aca="false">MIN(AM78,MAX(0,AO78-(AN78)))</f>
        <v>0</v>
      </c>
      <c r="AV78" s="19" t="n">
        <f aca="false">MIN(AN78,MAX(0,AO78-(0)))</f>
        <v>0.0739115063553855</v>
      </c>
      <c r="AW78" s="19" t="n">
        <f aca="false">AH78-AP78</f>
        <v>0</v>
      </c>
      <c r="AX78" s="19" t="n">
        <f aca="false">AI78-AQ78</f>
        <v>21.1876946257488</v>
      </c>
      <c r="AY78" s="19" t="n">
        <f aca="false">AJ78-AR78</f>
        <v>35</v>
      </c>
      <c r="AZ78" s="19" t="n">
        <f aca="false">AK78-AS78</f>
        <v>17.5</v>
      </c>
      <c r="BA78" s="19" t="n">
        <f aca="false">AL78-AT78</f>
        <v>10.5</v>
      </c>
      <c r="BB78" s="19" t="n">
        <f aca="false">AM78-AU78</f>
        <v>7</v>
      </c>
      <c r="BC78" s="19" t="n">
        <f aca="false">AN78-AV78</f>
        <v>1.63056078526586</v>
      </c>
    </row>
    <row r="79" customFormat="false" ht="15" hidden="false" customHeight="false" outlineLevel="0" collapsed="false">
      <c r="B79" s="18" t="n">
        <v>75</v>
      </c>
      <c r="C79" s="18" t="n">
        <f aca="false">RM_TERM-B79+1</f>
        <v>286</v>
      </c>
      <c r="D79" s="19" t="n">
        <f aca="false">K78</f>
        <v>92.8182554110147</v>
      </c>
      <c r="E79" s="19" t="n">
        <f aca="false">D79*(1-(1-RM_CDR_S)^(1/12))</f>
        <v>0.315215733206523</v>
      </c>
      <c r="F79" s="19" t="n">
        <f aca="false">D79-E79</f>
        <v>92.5030396778082</v>
      </c>
      <c r="G79" s="19" t="n">
        <f aca="false">IF(F79&gt;0,F79*(RM_WAC/12)/(1-(1+RM_WAC/12)^(-C79)),0)</f>
        <v>0.689219698946031</v>
      </c>
      <c r="H79" s="19" t="n">
        <f aca="false">F79*RM_WAC/12</f>
        <v>0.570435411346484</v>
      </c>
      <c r="I79" s="19" t="n">
        <f aca="false">G79-H79+IF(C79&lt;=1,(F79-(G79-H79)-J79),0)</f>
        <v>0.118784287599547</v>
      </c>
      <c r="J79" s="19" t="n">
        <f aca="false">(F79-(G79-H79))*(1-(1-RM_CPR_S)^(1/12))</f>
        <v>1.24274810824005</v>
      </c>
      <c r="K79" s="19" t="n">
        <f aca="false">IF(C79&lt;=1,0,(F79-(G79-H79)-J79))</f>
        <v>91.1415072819686</v>
      </c>
      <c r="L79" s="19" t="n">
        <f aca="false">E79*(1-RM_SEV_S)</f>
        <v>0.189129439923914</v>
      </c>
      <c r="M79" s="19" t="n">
        <f aca="false">E79-L79</f>
        <v>0.126086293282609</v>
      </c>
      <c r="N79" s="19" t="n">
        <f aca="false">H79-D79*(RM_SERV+RM_TR)/12</f>
        <v>0.550324789340764</v>
      </c>
      <c r="O79" s="19" t="n">
        <f aca="false">T79*RM_A1_CP/12+U79*RM_A2_CP/12+V79*RM_A3_CP/12+W79*RM_M1_CP/12+X79*RM_B1_CP/12+Y79*RM_B2_CP/12+Z79*RM_B3_CP/12</f>
        <v>0.497922831909931</v>
      </c>
      <c r="P79" s="19" t="n">
        <f aca="false">MAX(0,N79-O79)</f>
        <v>0.0524019574308324</v>
      </c>
      <c r="Q79" s="19" t="n">
        <f aca="false">MIN(P79,M79)</f>
        <v>0.0524019574308324</v>
      </c>
      <c r="R79" s="19" t="n">
        <f aca="false">P79-Q79</f>
        <v>0</v>
      </c>
      <c r="S79" s="19" t="n">
        <f aca="false">I79+J79+L79+Q79</f>
        <v>1.60306379319434</v>
      </c>
      <c r="T79" s="19" t="n">
        <f aca="false">AW78</f>
        <v>0</v>
      </c>
      <c r="U79" s="19" t="n">
        <f aca="false">AX78</f>
        <v>21.1876946257488</v>
      </c>
      <c r="V79" s="19" t="n">
        <f aca="false">AY78</f>
        <v>35</v>
      </c>
      <c r="W79" s="19" t="n">
        <f aca="false">AZ78</f>
        <v>17.5</v>
      </c>
      <c r="X79" s="19" t="n">
        <f aca="false">BA78</f>
        <v>10.5</v>
      </c>
      <c r="Y79" s="19" t="n">
        <f aca="false">BB78</f>
        <v>7</v>
      </c>
      <c r="Z79" s="19" t="n">
        <f aca="false">BC78</f>
        <v>1.63056078526586</v>
      </c>
      <c r="AA79" s="19" t="n">
        <f aca="false">MIN(T79,MAX(0,S79-(0)))</f>
        <v>0</v>
      </c>
      <c r="AB79" s="19" t="n">
        <f aca="false">MIN(U79,MAX(0,S79-(T79)))</f>
        <v>1.60306379319434</v>
      </c>
      <c r="AC79" s="19" t="n">
        <f aca="false">MIN(V79,MAX(0,S79-(T79+U79)))</f>
        <v>0</v>
      </c>
      <c r="AD79" s="19" t="n">
        <f aca="false">MIN(W79,MAX(0,S79-(T79+U79+V79)))</f>
        <v>0</v>
      </c>
      <c r="AE79" s="19" t="n">
        <f aca="false">MIN(X79,MAX(0,S79-(T79+U79+V79+W79)))</f>
        <v>0</v>
      </c>
      <c r="AF79" s="19" t="n">
        <f aca="false">MIN(Y79,MAX(0,S79-(T79+U79+V79+W79+X79)))</f>
        <v>0</v>
      </c>
      <c r="AG79" s="19" t="n">
        <f aca="false">MIN(Z79,MAX(0,S79-(T79+U79+V79+W79+X79+Y79)))</f>
        <v>0</v>
      </c>
      <c r="AH79" s="19" t="n">
        <f aca="false">T79-AA79</f>
        <v>0</v>
      </c>
      <c r="AI79" s="19" t="n">
        <f aca="false">U79-AB79</f>
        <v>19.5846308325544</v>
      </c>
      <c r="AJ79" s="19" t="n">
        <f aca="false">V79-AC79</f>
        <v>35</v>
      </c>
      <c r="AK79" s="19" t="n">
        <f aca="false">W79-AD79</f>
        <v>17.5</v>
      </c>
      <c r="AL79" s="19" t="n">
        <f aca="false">X79-AE79</f>
        <v>10.5</v>
      </c>
      <c r="AM79" s="19" t="n">
        <f aca="false">Y79-AF79</f>
        <v>7</v>
      </c>
      <c r="AN79" s="19" t="n">
        <f aca="false">Z79-AG79</f>
        <v>1.63056078526586</v>
      </c>
      <c r="AO79" s="19" t="n">
        <f aca="false">M79-Q79</f>
        <v>0.073684335851777</v>
      </c>
      <c r="AP79" s="19" t="n">
        <f aca="false">MIN(AH79,MAX(0,AO79-(AI79+AJ79+AK79+AL79+AM79+AN79)))</f>
        <v>0</v>
      </c>
      <c r="AQ79" s="19" t="n">
        <f aca="false">MIN(AI79,MAX(0,AO79-(AJ79+AK79+AL79+AM79+AN79)))</f>
        <v>0</v>
      </c>
      <c r="AR79" s="19" t="n">
        <f aca="false">MIN(AJ79,MAX(0,AO79-(AK79+AL79+AM79+AN79)))</f>
        <v>0</v>
      </c>
      <c r="AS79" s="19" t="n">
        <f aca="false">MIN(AK79,MAX(0,AO79-(AL79+AM79+AN79)))</f>
        <v>0</v>
      </c>
      <c r="AT79" s="19" t="n">
        <f aca="false">MIN(AL79,MAX(0,AO79-(AM79+AN79)))</f>
        <v>0</v>
      </c>
      <c r="AU79" s="19" t="n">
        <f aca="false">MIN(AM79,MAX(0,AO79-(AN79)))</f>
        <v>0</v>
      </c>
      <c r="AV79" s="19" t="n">
        <f aca="false">MIN(AN79,MAX(0,AO79-(0)))</f>
        <v>0.073684335851777</v>
      </c>
      <c r="AW79" s="19" t="n">
        <f aca="false">AH79-AP79</f>
        <v>0</v>
      </c>
      <c r="AX79" s="19" t="n">
        <f aca="false">AI79-AQ79</f>
        <v>19.5846308325544</v>
      </c>
      <c r="AY79" s="19" t="n">
        <f aca="false">AJ79-AR79</f>
        <v>35</v>
      </c>
      <c r="AZ79" s="19" t="n">
        <f aca="false">AK79-AS79</f>
        <v>17.5</v>
      </c>
      <c r="BA79" s="19" t="n">
        <f aca="false">AL79-AT79</f>
        <v>10.5</v>
      </c>
      <c r="BB79" s="19" t="n">
        <f aca="false">AM79-AU79</f>
        <v>7</v>
      </c>
      <c r="BC79" s="19" t="n">
        <f aca="false">AN79-AV79</f>
        <v>1.55687644941409</v>
      </c>
    </row>
    <row r="80" customFormat="false" ht="15" hidden="false" customHeight="false" outlineLevel="0" collapsed="false">
      <c r="B80" s="18" t="n">
        <v>76</v>
      </c>
      <c r="C80" s="18" t="n">
        <f aca="false">RM_TERM-B80+1</f>
        <v>285</v>
      </c>
      <c r="D80" s="19" t="n">
        <f aca="false">K79</f>
        <v>91.1415072819686</v>
      </c>
      <c r="E80" s="19" t="n">
        <f aca="false">D80*(1-(1-RM_CDR_S)^(1/12))</f>
        <v>0.309521407359097</v>
      </c>
      <c r="F80" s="19" t="n">
        <f aca="false">D80-E80</f>
        <v>90.8319858746095</v>
      </c>
      <c r="G80" s="19" t="n">
        <f aca="false">IF(F80&gt;0,F80*(RM_WAC/12)/(1-(1+RM_WAC/12)^(-C80)),0)</f>
        <v>0.677639211300105</v>
      </c>
      <c r="H80" s="19" t="n">
        <f aca="false">F80*RM_WAC/12</f>
        <v>0.560130579560092</v>
      </c>
      <c r="I80" s="19" t="n">
        <f aca="false">G80-H80+IF(C80&lt;=1,(F80-(G80-H80)-J80),0)</f>
        <v>0.117508631740013</v>
      </c>
      <c r="J80" s="19" t="n">
        <f aca="false">(F80-(G80-H80))*(1-(1-RM_CPR_S)^(1/12))</f>
        <v>1.22028634108047</v>
      </c>
      <c r="K80" s="19" t="n">
        <f aca="false">IF(C80&lt;=1,0,(F80-(G80-H80)-J80))</f>
        <v>89.494190901789</v>
      </c>
      <c r="L80" s="19" t="n">
        <f aca="false">E80*(1-RM_SEV_S)</f>
        <v>0.185712844415458</v>
      </c>
      <c r="M80" s="19" t="n">
        <f aca="false">E80-L80</f>
        <v>0.123808562943639</v>
      </c>
      <c r="N80" s="19" t="n">
        <f aca="false">H80-D80*(RM_SERV+RM_TR)/12</f>
        <v>0.540383252982332</v>
      </c>
      <c r="O80" s="19" t="n">
        <f aca="false">T80*RM_A1_CP/12+U80*RM_A2_CP/12+V80*RM_A3_CP/12+W80*RM_M1_CP/12+X80*RM_B1_CP/12+Y80*RM_B2_CP/12+Z80*RM_B3_CP/12</f>
        <v>0.490041101593393</v>
      </c>
      <c r="P80" s="19" t="n">
        <f aca="false">MAX(0,N80-O80)</f>
        <v>0.0503421513889392</v>
      </c>
      <c r="Q80" s="19" t="n">
        <f aca="false">MIN(P80,M80)</f>
        <v>0.0503421513889392</v>
      </c>
      <c r="R80" s="19" t="n">
        <f aca="false">P80-Q80</f>
        <v>0</v>
      </c>
      <c r="S80" s="19" t="n">
        <f aca="false">I80+J80+L80+Q80</f>
        <v>1.57384996862488</v>
      </c>
      <c r="T80" s="19" t="n">
        <f aca="false">AW79</f>
        <v>0</v>
      </c>
      <c r="U80" s="19" t="n">
        <f aca="false">AX79</f>
        <v>19.5846308325544</v>
      </c>
      <c r="V80" s="19" t="n">
        <f aca="false">AY79</f>
        <v>35</v>
      </c>
      <c r="W80" s="19" t="n">
        <f aca="false">AZ79</f>
        <v>17.5</v>
      </c>
      <c r="X80" s="19" t="n">
        <f aca="false">BA79</f>
        <v>10.5</v>
      </c>
      <c r="Y80" s="19" t="n">
        <f aca="false">BB79</f>
        <v>7</v>
      </c>
      <c r="Z80" s="19" t="n">
        <f aca="false">BC79</f>
        <v>1.55687644941409</v>
      </c>
      <c r="AA80" s="19" t="n">
        <f aca="false">MIN(T80,MAX(0,S80-(0)))</f>
        <v>0</v>
      </c>
      <c r="AB80" s="19" t="n">
        <f aca="false">MIN(U80,MAX(0,S80-(T80)))</f>
        <v>1.57384996862488</v>
      </c>
      <c r="AC80" s="19" t="n">
        <f aca="false">MIN(V80,MAX(0,S80-(T80+U80)))</f>
        <v>0</v>
      </c>
      <c r="AD80" s="19" t="n">
        <f aca="false">MIN(W80,MAX(0,S80-(T80+U80+V80)))</f>
        <v>0</v>
      </c>
      <c r="AE80" s="19" t="n">
        <f aca="false">MIN(X80,MAX(0,S80-(T80+U80+V80+W80)))</f>
        <v>0</v>
      </c>
      <c r="AF80" s="19" t="n">
        <f aca="false">MIN(Y80,MAX(0,S80-(T80+U80+V80+W80+X80)))</f>
        <v>0</v>
      </c>
      <c r="AG80" s="19" t="n">
        <f aca="false">MIN(Z80,MAX(0,S80-(T80+U80+V80+W80+X80+Y80)))</f>
        <v>0</v>
      </c>
      <c r="AH80" s="19" t="n">
        <f aca="false">T80-AA80</f>
        <v>0</v>
      </c>
      <c r="AI80" s="19" t="n">
        <f aca="false">U80-AB80</f>
        <v>18.0107808639295</v>
      </c>
      <c r="AJ80" s="19" t="n">
        <f aca="false">V80-AC80</f>
        <v>35</v>
      </c>
      <c r="AK80" s="19" t="n">
        <f aca="false">W80-AD80</f>
        <v>17.5</v>
      </c>
      <c r="AL80" s="19" t="n">
        <f aca="false">X80-AE80</f>
        <v>10.5</v>
      </c>
      <c r="AM80" s="19" t="n">
        <f aca="false">Y80-AF80</f>
        <v>7</v>
      </c>
      <c r="AN80" s="19" t="n">
        <f aca="false">Z80-AG80</f>
        <v>1.55687644941409</v>
      </c>
      <c r="AO80" s="19" t="n">
        <f aca="false">M80-Q80</f>
        <v>0.0734664115546997</v>
      </c>
      <c r="AP80" s="19" t="n">
        <f aca="false">MIN(AH80,MAX(0,AO80-(AI80+AJ80+AK80+AL80+AM80+AN80)))</f>
        <v>0</v>
      </c>
      <c r="AQ80" s="19" t="n">
        <f aca="false">MIN(AI80,MAX(0,AO80-(AJ80+AK80+AL80+AM80+AN80)))</f>
        <v>0</v>
      </c>
      <c r="AR80" s="19" t="n">
        <f aca="false">MIN(AJ80,MAX(0,AO80-(AK80+AL80+AM80+AN80)))</f>
        <v>0</v>
      </c>
      <c r="AS80" s="19" t="n">
        <f aca="false">MIN(AK80,MAX(0,AO80-(AL80+AM80+AN80)))</f>
        <v>0</v>
      </c>
      <c r="AT80" s="19" t="n">
        <f aca="false">MIN(AL80,MAX(0,AO80-(AM80+AN80)))</f>
        <v>0</v>
      </c>
      <c r="AU80" s="19" t="n">
        <f aca="false">MIN(AM80,MAX(0,AO80-(AN80)))</f>
        <v>0</v>
      </c>
      <c r="AV80" s="19" t="n">
        <f aca="false">MIN(AN80,MAX(0,AO80-(0)))</f>
        <v>0.0734664115546997</v>
      </c>
      <c r="AW80" s="19" t="n">
        <f aca="false">AH80-AP80</f>
        <v>0</v>
      </c>
      <c r="AX80" s="19" t="n">
        <f aca="false">AI80-AQ80</f>
        <v>18.0107808639295</v>
      </c>
      <c r="AY80" s="19" t="n">
        <f aca="false">AJ80-AR80</f>
        <v>35</v>
      </c>
      <c r="AZ80" s="19" t="n">
        <f aca="false">AK80-AS80</f>
        <v>17.5</v>
      </c>
      <c r="BA80" s="19" t="n">
        <f aca="false">AL80-AT80</f>
        <v>10.5</v>
      </c>
      <c r="BB80" s="19" t="n">
        <f aca="false">AM80-AU80</f>
        <v>7</v>
      </c>
      <c r="BC80" s="19" t="n">
        <f aca="false">AN80-AV80</f>
        <v>1.48341003785939</v>
      </c>
    </row>
    <row r="81" customFormat="false" ht="15" hidden="false" customHeight="false" outlineLevel="0" collapsed="false">
      <c r="B81" s="18" t="n">
        <v>77</v>
      </c>
      <c r="C81" s="18" t="n">
        <f aca="false">RM_TERM-B81+1</f>
        <v>284</v>
      </c>
      <c r="D81" s="19" t="n">
        <f aca="false">K80</f>
        <v>89.494190901789</v>
      </c>
      <c r="E81" s="19" t="n">
        <f aca="false">D81*(1-(1-RM_CDR_S)^(1/12))</f>
        <v>0.303927033296559</v>
      </c>
      <c r="F81" s="19" t="n">
        <f aca="false">D81-E81</f>
        <v>89.1902638684924</v>
      </c>
      <c r="G81" s="19" t="n">
        <f aca="false">IF(F81&gt;0,F81*(RM_WAC/12)/(1-(1+RM_WAC/12)^(-C81)),0)</f>
        <v>0.666253302674951</v>
      </c>
      <c r="H81" s="19" t="n">
        <f aca="false">F81*RM_WAC/12</f>
        <v>0.550006627189037</v>
      </c>
      <c r="I81" s="19" t="n">
        <f aca="false">G81-H81+IF(C81&lt;=1,(F81-(G81-H81)-J81),0)</f>
        <v>0.116246675485914</v>
      </c>
      <c r="J81" s="19" t="n">
        <f aca="false">(F81-(G81-H81))*(1-(1-RM_CPR_S)^(1/12))</f>
        <v>1.19821895941462</v>
      </c>
      <c r="K81" s="19" t="n">
        <f aca="false">IF(C81&lt;=1,0,(F81-(G81-H81)-J81))</f>
        <v>87.8757982335919</v>
      </c>
      <c r="L81" s="19" t="n">
        <f aca="false">E81*(1-RM_SEV_S)</f>
        <v>0.182356219977936</v>
      </c>
      <c r="M81" s="19" t="n">
        <f aca="false">E81-L81</f>
        <v>0.121570813318624</v>
      </c>
      <c r="N81" s="19" t="n">
        <f aca="false">H81-D81*(RM_SERV+RM_TR)/12</f>
        <v>0.530616219160316</v>
      </c>
      <c r="O81" s="19" t="n">
        <f aca="false">T81*RM_A1_CP/12+U81*RM_A2_CP/12+V81*RM_A3_CP/12+W81*RM_M1_CP/12+X81*RM_B1_CP/12+Y81*RM_B2_CP/12+Z81*RM_B3_CP/12</f>
        <v>0.48230300591432</v>
      </c>
      <c r="P81" s="19" t="n">
        <f aca="false">MAX(0,N81-O81)</f>
        <v>0.0483132132459955</v>
      </c>
      <c r="Q81" s="19" t="n">
        <f aca="false">MIN(P81,M81)</f>
        <v>0.0483132132459955</v>
      </c>
      <c r="R81" s="19" t="n">
        <f aca="false">P81-Q81</f>
        <v>0</v>
      </c>
      <c r="S81" s="19" t="n">
        <f aca="false">I81+J81+L81+Q81</f>
        <v>1.54513506812447</v>
      </c>
      <c r="T81" s="19" t="n">
        <f aca="false">AW80</f>
        <v>0</v>
      </c>
      <c r="U81" s="19" t="n">
        <f aca="false">AX80</f>
        <v>18.0107808639295</v>
      </c>
      <c r="V81" s="19" t="n">
        <f aca="false">AY80</f>
        <v>35</v>
      </c>
      <c r="W81" s="19" t="n">
        <f aca="false">AZ80</f>
        <v>17.5</v>
      </c>
      <c r="X81" s="19" t="n">
        <f aca="false">BA80</f>
        <v>10.5</v>
      </c>
      <c r="Y81" s="19" t="n">
        <f aca="false">BB80</f>
        <v>7</v>
      </c>
      <c r="Z81" s="19" t="n">
        <f aca="false">BC80</f>
        <v>1.48341003785939</v>
      </c>
      <c r="AA81" s="19" t="n">
        <f aca="false">MIN(T81,MAX(0,S81-(0)))</f>
        <v>0</v>
      </c>
      <c r="AB81" s="19" t="n">
        <f aca="false">MIN(U81,MAX(0,S81-(T81)))</f>
        <v>1.54513506812447</v>
      </c>
      <c r="AC81" s="19" t="n">
        <f aca="false">MIN(V81,MAX(0,S81-(T81+U81)))</f>
        <v>0</v>
      </c>
      <c r="AD81" s="19" t="n">
        <f aca="false">MIN(W81,MAX(0,S81-(T81+U81+V81)))</f>
        <v>0</v>
      </c>
      <c r="AE81" s="19" t="n">
        <f aca="false">MIN(X81,MAX(0,S81-(T81+U81+V81+W81)))</f>
        <v>0</v>
      </c>
      <c r="AF81" s="19" t="n">
        <f aca="false">MIN(Y81,MAX(0,S81-(T81+U81+V81+W81+X81)))</f>
        <v>0</v>
      </c>
      <c r="AG81" s="19" t="n">
        <f aca="false">MIN(Z81,MAX(0,S81-(T81+U81+V81+W81+X81+Y81)))</f>
        <v>0</v>
      </c>
      <c r="AH81" s="19" t="n">
        <f aca="false">T81-AA81</f>
        <v>0</v>
      </c>
      <c r="AI81" s="19" t="n">
        <f aca="false">U81-AB81</f>
        <v>16.4656457958051</v>
      </c>
      <c r="AJ81" s="19" t="n">
        <f aca="false">V81-AC81</f>
        <v>35</v>
      </c>
      <c r="AK81" s="19" t="n">
        <f aca="false">W81-AD81</f>
        <v>17.5</v>
      </c>
      <c r="AL81" s="19" t="n">
        <f aca="false">X81-AE81</f>
        <v>10.5</v>
      </c>
      <c r="AM81" s="19" t="n">
        <f aca="false">Y81-AF81</f>
        <v>7</v>
      </c>
      <c r="AN81" s="19" t="n">
        <f aca="false">Z81-AG81</f>
        <v>1.48341003785939</v>
      </c>
      <c r="AO81" s="19" t="n">
        <f aca="false">M81-Q81</f>
        <v>0.0732576000726282</v>
      </c>
      <c r="AP81" s="19" t="n">
        <f aca="false">MIN(AH81,MAX(0,AO81-(AI81+AJ81+AK81+AL81+AM81+AN81)))</f>
        <v>0</v>
      </c>
      <c r="AQ81" s="19" t="n">
        <f aca="false">MIN(AI81,MAX(0,AO81-(AJ81+AK81+AL81+AM81+AN81)))</f>
        <v>0</v>
      </c>
      <c r="AR81" s="19" t="n">
        <f aca="false">MIN(AJ81,MAX(0,AO81-(AK81+AL81+AM81+AN81)))</f>
        <v>0</v>
      </c>
      <c r="AS81" s="19" t="n">
        <f aca="false">MIN(AK81,MAX(0,AO81-(AL81+AM81+AN81)))</f>
        <v>0</v>
      </c>
      <c r="AT81" s="19" t="n">
        <f aca="false">MIN(AL81,MAX(0,AO81-(AM81+AN81)))</f>
        <v>0</v>
      </c>
      <c r="AU81" s="19" t="n">
        <f aca="false">MIN(AM81,MAX(0,AO81-(AN81)))</f>
        <v>0</v>
      </c>
      <c r="AV81" s="19" t="n">
        <f aca="false">MIN(AN81,MAX(0,AO81-(0)))</f>
        <v>0.0732576000726282</v>
      </c>
      <c r="AW81" s="19" t="n">
        <f aca="false">AH81-AP81</f>
        <v>0</v>
      </c>
      <c r="AX81" s="19" t="n">
        <f aca="false">AI81-AQ81</f>
        <v>16.4656457958051</v>
      </c>
      <c r="AY81" s="19" t="n">
        <f aca="false">AJ81-AR81</f>
        <v>35</v>
      </c>
      <c r="AZ81" s="19" t="n">
        <f aca="false">AK81-AS81</f>
        <v>17.5</v>
      </c>
      <c r="BA81" s="19" t="n">
        <f aca="false">AL81-AT81</f>
        <v>10.5</v>
      </c>
      <c r="BB81" s="19" t="n">
        <f aca="false">AM81-AU81</f>
        <v>7</v>
      </c>
      <c r="BC81" s="19" t="n">
        <f aca="false">AN81-AV81</f>
        <v>1.41015243778676</v>
      </c>
    </row>
    <row r="82" customFormat="false" ht="15" hidden="false" customHeight="false" outlineLevel="0" collapsed="false">
      <c r="B82" s="18" t="n">
        <v>78</v>
      </c>
      <c r="C82" s="18" t="n">
        <f aca="false">RM_TERM-B82+1</f>
        <v>283</v>
      </c>
      <c r="D82" s="19" t="n">
        <f aca="false">K81</f>
        <v>87.8757982335919</v>
      </c>
      <c r="E82" s="19" t="n">
        <f aca="false">D82*(1-(1-RM_CDR_S)^(1/12))</f>
        <v>0.298430885698624</v>
      </c>
      <c r="F82" s="19" t="n">
        <f aca="false">D82-E82</f>
        <v>87.5773673478933</v>
      </c>
      <c r="G82" s="19" t="n">
        <f aca="false">IF(F82&gt;0,F82*(RM_WAC/12)/(1-(1+RM_WAC/12)^(-C82)),0)</f>
        <v>0.655058703692242</v>
      </c>
      <c r="H82" s="19" t="n">
        <f aca="false">F82*RM_WAC/12</f>
        <v>0.540060431978675</v>
      </c>
      <c r="I82" s="19" t="n">
        <f aca="false">G82-H82+IF(C82&lt;=1,(F82-(G82-H82)-J82),0)</f>
        <v>0.114998271713567</v>
      </c>
      <c r="J82" s="19" t="n">
        <f aca="false">(F82-(G82-H82))*(1-(1-RM_CPR_S)^(1/12))</f>
        <v>1.17653915434529</v>
      </c>
      <c r="K82" s="19" t="n">
        <f aca="false">IF(C82&lt;=1,0,(F82-(G82-H82)-J82))</f>
        <v>86.2858299218344</v>
      </c>
      <c r="L82" s="19" t="n">
        <f aca="false">E82*(1-RM_SEV_S)</f>
        <v>0.179058531419174</v>
      </c>
      <c r="M82" s="19" t="n">
        <f aca="false">E82-L82</f>
        <v>0.11937235427945</v>
      </c>
      <c r="N82" s="19" t="n">
        <f aca="false">H82-D82*(RM_SERV+RM_TR)/12</f>
        <v>0.52102067569473</v>
      </c>
      <c r="O82" s="19" t="n">
        <f aca="false">T82*RM_A1_CP/12+U82*RM_A2_CP/12+V82*RM_A3_CP/12+W82*RM_M1_CP/12+X82*RM_B1_CP/12+Y82*RM_B2_CP/12+Z82*RM_B3_CP/12</f>
        <v>0.474706091829375</v>
      </c>
      <c r="P82" s="19" t="n">
        <f aca="false">MAX(0,N82-O82)</f>
        <v>0.0463145838653553</v>
      </c>
      <c r="Q82" s="19" t="n">
        <f aca="false">MIN(P82,M82)</f>
        <v>0.0463145838653553</v>
      </c>
      <c r="R82" s="19" t="n">
        <f aca="false">P82-Q82</f>
        <v>0</v>
      </c>
      <c r="S82" s="19" t="n">
        <f aca="false">I82+J82+L82+Q82</f>
        <v>1.51691054134339</v>
      </c>
      <c r="T82" s="19" t="n">
        <f aca="false">AW81</f>
        <v>0</v>
      </c>
      <c r="U82" s="19" t="n">
        <f aca="false">AX81</f>
        <v>16.4656457958051</v>
      </c>
      <c r="V82" s="19" t="n">
        <f aca="false">AY81</f>
        <v>35</v>
      </c>
      <c r="W82" s="19" t="n">
        <f aca="false">AZ81</f>
        <v>17.5</v>
      </c>
      <c r="X82" s="19" t="n">
        <f aca="false">BA81</f>
        <v>10.5</v>
      </c>
      <c r="Y82" s="19" t="n">
        <f aca="false">BB81</f>
        <v>7</v>
      </c>
      <c r="Z82" s="19" t="n">
        <f aca="false">BC81</f>
        <v>1.41015243778676</v>
      </c>
      <c r="AA82" s="19" t="n">
        <f aca="false">MIN(T82,MAX(0,S82-(0)))</f>
        <v>0</v>
      </c>
      <c r="AB82" s="19" t="n">
        <f aca="false">MIN(U82,MAX(0,S82-(T82)))</f>
        <v>1.51691054134339</v>
      </c>
      <c r="AC82" s="19" t="n">
        <f aca="false">MIN(V82,MAX(0,S82-(T82+U82)))</f>
        <v>0</v>
      </c>
      <c r="AD82" s="19" t="n">
        <f aca="false">MIN(W82,MAX(0,S82-(T82+U82+V82)))</f>
        <v>0</v>
      </c>
      <c r="AE82" s="19" t="n">
        <f aca="false">MIN(X82,MAX(0,S82-(T82+U82+V82+W82)))</f>
        <v>0</v>
      </c>
      <c r="AF82" s="19" t="n">
        <f aca="false">MIN(Y82,MAX(0,S82-(T82+U82+V82+W82+X82)))</f>
        <v>0</v>
      </c>
      <c r="AG82" s="19" t="n">
        <f aca="false">MIN(Z82,MAX(0,S82-(T82+U82+V82+W82+X82+Y82)))</f>
        <v>0</v>
      </c>
      <c r="AH82" s="19" t="n">
        <f aca="false">T82-AA82</f>
        <v>0</v>
      </c>
      <c r="AI82" s="19" t="n">
        <f aca="false">U82-AB82</f>
        <v>14.9487352544617</v>
      </c>
      <c r="AJ82" s="19" t="n">
        <f aca="false">V82-AC82</f>
        <v>35</v>
      </c>
      <c r="AK82" s="19" t="n">
        <f aca="false">W82-AD82</f>
        <v>17.5</v>
      </c>
      <c r="AL82" s="19" t="n">
        <f aca="false">X82-AE82</f>
        <v>10.5</v>
      </c>
      <c r="AM82" s="19" t="n">
        <f aca="false">Y82-AF82</f>
        <v>7</v>
      </c>
      <c r="AN82" s="19" t="n">
        <f aca="false">Z82-AG82</f>
        <v>1.41015243778676</v>
      </c>
      <c r="AO82" s="19" t="n">
        <f aca="false">M82-Q82</f>
        <v>0.0730577704140942</v>
      </c>
      <c r="AP82" s="19" t="n">
        <f aca="false">MIN(AH82,MAX(0,AO82-(AI82+AJ82+AK82+AL82+AM82+AN82)))</f>
        <v>0</v>
      </c>
      <c r="AQ82" s="19" t="n">
        <f aca="false">MIN(AI82,MAX(0,AO82-(AJ82+AK82+AL82+AM82+AN82)))</f>
        <v>0</v>
      </c>
      <c r="AR82" s="19" t="n">
        <f aca="false">MIN(AJ82,MAX(0,AO82-(AK82+AL82+AM82+AN82)))</f>
        <v>0</v>
      </c>
      <c r="AS82" s="19" t="n">
        <f aca="false">MIN(AK82,MAX(0,AO82-(AL82+AM82+AN82)))</f>
        <v>0</v>
      </c>
      <c r="AT82" s="19" t="n">
        <f aca="false">MIN(AL82,MAX(0,AO82-(AM82+AN82)))</f>
        <v>0</v>
      </c>
      <c r="AU82" s="19" t="n">
        <f aca="false">MIN(AM82,MAX(0,AO82-(AN82)))</f>
        <v>0</v>
      </c>
      <c r="AV82" s="19" t="n">
        <f aca="false">MIN(AN82,MAX(0,AO82-(0)))</f>
        <v>0.0730577704140942</v>
      </c>
      <c r="AW82" s="19" t="n">
        <f aca="false">AH82-AP82</f>
        <v>0</v>
      </c>
      <c r="AX82" s="19" t="n">
        <f aca="false">AI82-AQ82</f>
        <v>14.9487352544617</v>
      </c>
      <c r="AY82" s="19" t="n">
        <f aca="false">AJ82-AR82</f>
        <v>35</v>
      </c>
      <c r="AZ82" s="19" t="n">
        <f aca="false">AK82-AS82</f>
        <v>17.5</v>
      </c>
      <c r="BA82" s="19" t="n">
        <f aca="false">AL82-AT82</f>
        <v>10.5</v>
      </c>
      <c r="BB82" s="19" t="n">
        <f aca="false">AM82-AU82</f>
        <v>7</v>
      </c>
      <c r="BC82" s="19" t="n">
        <f aca="false">AN82-AV82</f>
        <v>1.33709466737266</v>
      </c>
    </row>
    <row r="83" customFormat="false" ht="15" hidden="false" customHeight="false" outlineLevel="0" collapsed="false">
      <c r="B83" s="18" t="n">
        <v>79</v>
      </c>
      <c r="C83" s="18" t="n">
        <f aca="false">RM_TERM-B83+1</f>
        <v>282</v>
      </c>
      <c r="D83" s="19" t="n">
        <f aca="false">K82</f>
        <v>86.2858299218344</v>
      </c>
      <c r="E83" s="19" t="n">
        <f aca="false">D83*(1-(1-RM_CDR_S)^(1/12))</f>
        <v>0.293031268727302</v>
      </c>
      <c r="F83" s="19" t="n">
        <f aca="false">D83-E83</f>
        <v>85.9927986531071</v>
      </c>
      <c r="G83" s="19" t="n">
        <f aca="false">IF(F83&gt;0,F83*(RM_WAC/12)/(1-(1+RM_WAC/12)^(-C83)),0)</f>
        <v>0.644052199906781</v>
      </c>
      <c r="H83" s="19" t="n">
        <f aca="false">F83*RM_WAC/12</f>
        <v>0.530288925027494</v>
      </c>
      <c r="I83" s="19" t="n">
        <f aca="false">G83-H83+IF(C83&lt;=1,(F83-(G83-H83)-J83),0)</f>
        <v>0.113763274879287</v>
      </c>
      <c r="J83" s="19" t="n">
        <f aca="false">(F83-(G83-H83))*(1-(1-RM_CPR_S)^(1/12))</f>
        <v>1.15524023333834</v>
      </c>
      <c r="K83" s="19" t="n">
        <f aca="false">IF(C83&lt;=1,0,(F83-(G83-H83)-J83))</f>
        <v>84.7237951448895</v>
      </c>
      <c r="L83" s="19" t="n">
        <f aca="false">E83*(1-RM_SEV_S)</f>
        <v>0.175818761236381</v>
      </c>
      <c r="M83" s="19" t="n">
        <f aca="false">E83-L83</f>
        <v>0.117212507490921</v>
      </c>
      <c r="N83" s="19" t="n">
        <f aca="false">H83-D83*(RM_SERV+RM_TR)/12</f>
        <v>0.511593661877763</v>
      </c>
      <c r="O83" s="19" t="n">
        <f aca="false">T83*RM_A1_CP/12+U83*RM_A2_CP/12+V83*RM_A3_CP/12+W83*RM_M1_CP/12+X83*RM_B1_CP/12+Y83*RM_B2_CP/12+Z83*RM_B3_CP/12</f>
        <v>0.467247948334437</v>
      </c>
      <c r="P83" s="19" t="n">
        <f aca="false">MAX(0,N83-O83)</f>
        <v>0.0443457135433266</v>
      </c>
      <c r="Q83" s="19" t="n">
        <f aca="false">MIN(P83,M83)</f>
        <v>0.0443457135433266</v>
      </c>
      <c r="R83" s="19" t="n">
        <f aca="false">P83-Q83</f>
        <v>0</v>
      </c>
      <c r="S83" s="19" t="n">
        <f aca="false">I83+J83+L83+Q83</f>
        <v>1.48916798299733</v>
      </c>
      <c r="T83" s="19" t="n">
        <f aca="false">AW82</f>
        <v>0</v>
      </c>
      <c r="U83" s="19" t="n">
        <f aca="false">AX82</f>
        <v>14.9487352544617</v>
      </c>
      <c r="V83" s="19" t="n">
        <f aca="false">AY82</f>
        <v>35</v>
      </c>
      <c r="W83" s="19" t="n">
        <f aca="false">AZ82</f>
        <v>17.5</v>
      </c>
      <c r="X83" s="19" t="n">
        <f aca="false">BA82</f>
        <v>10.5</v>
      </c>
      <c r="Y83" s="19" t="n">
        <f aca="false">BB82</f>
        <v>7</v>
      </c>
      <c r="Z83" s="19" t="n">
        <f aca="false">BC82</f>
        <v>1.33709466737266</v>
      </c>
      <c r="AA83" s="19" t="n">
        <f aca="false">MIN(T83,MAX(0,S83-(0)))</f>
        <v>0</v>
      </c>
      <c r="AB83" s="19" t="n">
        <f aca="false">MIN(U83,MAX(0,S83-(T83)))</f>
        <v>1.48916798299733</v>
      </c>
      <c r="AC83" s="19" t="n">
        <f aca="false">MIN(V83,MAX(0,S83-(T83+U83)))</f>
        <v>0</v>
      </c>
      <c r="AD83" s="19" t="n">
        <f aca="false">MIN(W83,MAX(0,S83-(T83+U83+V83)))</f>
        <v>0</v>
      </c>
      <c r="AE83" s="19" t="n">
        <f aca="false">MIN(X83,MAX(0,S83-(T83+U83+V83+W83)))</f>
        <v>0</v>
      </c>
      <c r="AF83" s="19" t="n">
        <f aca="false">MIN(Y83,MAX(0,S83-(T83+U83+V83+W83+X83)))</f>
        <v>0</v>
      </c>
      <c r="AG83" s="19" t="n">
        <f aca="false">MIN(Z83,MAX(0,S83-(T83+U83+V83+W83+X83+Y83)))</f>
        <v>0</v>
      </c>
      <c r="AH83" s="19" t="n">
        <f aca="false">T83-AA83</f>
        <v>0</v>
      </c>
      <c r="AI83" s="19" t="n">
        <f aca="false">U83-AB83</f>
        <v>13.4595672714643</v>
      </c>
      <c r="AJ83" s="19" t="n">
        <f aca="false">V83-AC83</f>
        <v>35</v>
      </c>
      <c r="AK83" s="19" t="n">
        <f aca="false">W83-AD83</f>
        <v>17.5</v>
      </c>
      <c r="AL83" s="19" t="n">
        <f aca="false">X83-AE83</f>
        <v>10.5</v>
      </c>
      <c r="AM83" s="19" t="n">
        <f aca="false">Y83-AF83</f>
        <v>7</v>
      </c>
      <c r="AN83" s="19" t="n">
        <f aca="false">Z83-AG83</f>
        <v>1.33709466737266</v>
      </c>
      <c r="AO83" s="19" t="n">
        <f aca="false">M83-Q83</f>
        <v>0.0728667939475944</v>
      </c>
      <c r="AP83" s="19" t="n">
        <f aca="false">MIN(AH83,MAX(0,AO83-(AI83+AJ83+AK83+AL83+AM83+AN83)))</f>
        <v>0</v>
      </c>
      <c r="AQ83" s="19" t="n">
        <f aca="false">MIN(AI83,MAX(0,AO83-(AJ83+AK83+AL83+AM83+AN83)))</f>
        <v>0</v>
      </c>
      <c r="AR83" s="19" t="n">
        <f aca="false">MIN(AJ83,MAX(0,AO83-(AK83+AL83+AM83+AN83)))</f>
        <v>0</v>
      </c>
      <c r="AS83" s="19" t="n">
        <f aca="false">MIN(AK83,MAX(0,AO83-(AL83+AM83+AN83)))</f>
        <v>0</v>
      </c>
      <c r="AT83" s="19" t="n">
        <f aca="false">MIN(AL83,MAX(0,AO83-(AM83+AN83)))</f>
        <v>0</v>
      </c>
      <c r="AU83" s="19" t="n">
        <f aca="false">MIN(AM83,MAX(0,AO83-(AN83)))</f>
        <v>0</v>
      </c>
      <c r="AV83" s="19" t="n">
        <f aca="false">MIN(AN83,MAX(0,AO83-(0)))</f>
        <v>0.0728667939475944</v>
      </c>
      <c r="AW83" s="19" t="n">
        <f aca="false">AH83-AP83</f>
        <v>0</v>
      </c>
      <c r="AX83" s="19" t="n">
        <f aca="false">AI83-AQ83</f>
        <v>13.4595672714643</v>
      </c>
      <c r="AY83" s="19" t="n">
        <f aca="false">AJ83-AR83</f>
        <v>35</v>
      </c>
      <c r="AZ83" s="19" t="n">
        <f aca="false">AK83-AS83</f>
        <v>17.5</v>
      </c>
      <c r="BA83" s="19" t="n">
        <f aca="false">AL83-AT83</f>
        <v>10.5</v>
      </c>
      <c r="BB83" s="19" t="n">
        <f aca="false">AM83-AU83</f>
        <v>7</v>
      </c>
      <c r="BC83" s="19" t="n">
        <f aca="false">AN83-AV83</f>
        <v>1.26422787342507</v>
      </c>
    </row>
    <row r="84" customFormat="false" ht="15" hidden="false" customHeight="false" outlineLevel="0" collapsed="false">
      <c r="B84" s="18" t="n">
        <v>80</v>
      </c>
      <c r="C84" s="18" t="n">
        <f aca="false">RM_TERM-B84+1</f>
        <v>281</v>
      </c>
      <c r="D84" s="19" t="n">
        <f aca="false">K83</f>
        <v>84.7237951448895</v>
      </c>
      <c r="E84" s="19" t="n">
        <f aca="false">D84*(1-(1-RM_CDR_S)^(1/12))</f>
        <v>0.287726515526238</v>
      </c>
      <c r="F84" s="19" t="n">
        <f aca="false">D84-E84</f>
        <v>84.4360686293633</v>
      </c>
      <c r="G84" s="19" t="n">
        <f aca="false">IF(F84&gt;0,F84*(RM_WAC/12)/(1-(1+RM_WAC/12)^(-C84)),0)</f>
        <v>0.633230630883496</v>
      </c>
      <c r="H84" s="19" t="n">
        <f aca="false">F84*RM_WAC/12</f>
        <v>0.520689089881073</v>
      </c>
      <c r="I84" s="19" t="n">
        <f aca="false">G84-H84+IF(C84&lt;=1,(F84-(G84-H84)-J84),0)</f>
        <v>0.112541541002423</v>
      </c>
      <c r="J84" s="19" t="n">
        <f aca="false">(F84-(G84-H84))*(1-(1-RM_CPR_S)^(1/12))</f>
        <v>1.13431561824652</v>
      </c>
      <c r="K84" s="19" t="n">
        <f aca="false">IF(C84&lt;=1,0,(F84-(G84-H84)-J84))</f>
        <v>83.1892114701143</v>
      </c>
      <c r="L84" s="19" t="n">
        <f aca="false">E84*(1-RM_SEV_S)</f>
        <v>0.172635909315743</v>
      </c>
      <c r="M84" s="19" t="n">
        <f aca="false">E84-L84</f>
        <v>0.115090606210495</v>
      </c>
      <c r="N84" s="19" t="n">
        <f aca="false">H84-D84*(RM_SERV+RM_TR)/12</f>
        <v>0.502332267599681</v>
      </c>
      <c r="O84" s="19" t="n">
        <f aca="false">T84*RM_A1_CP/12+U84*RM_A2_CP/12+V84*RM_A3_CP/12+W84*RM_M1_CP/12+X84*RM_B1_CP/12+Y84*RM_B2_CP/12+Z84*RM_B3_CP/12</f>
        <v>0.459926205751366</v>
      </c>
      <c r="P84" s="19" t="n">
        <f aca="false">MAX(0,N84-O84)</f>
        <v>0.0424060618483143</v>
      </c>
      <c r="Q84" s="19" t="n">
        <f aca="false">MIN(P84,M84)</f>
        <v>0.0424060618483143</v>
      </c>
      <c r="R84" s="19" t="n">
        <f aca="false">P84-Q84</f>
        <v>0</v>
      </c>
      <c r="S84" s="19" t="n">
        <f aca="false">I84+J84+L84+Q84</f>
        <v>1.461899130413</v>
      </c>
      <c r="T84" s="19" t="n">
        <f aca="false">AW83</f>
        <v>0</v>
      </c>
      <c r="U84" s="19" t="n">
        <f aca="false">AX83</f>
        <v>13.4595672714643</v>
      </c>
      <c r="V84" s="19" t="n">
        <f aca="false">AY83</f>
        <v>35</v>
      </c>
      <c r="W84" s="19" t="n">
        <f aca="false">AZ83</f>
        <v>17.5</v>
      </c>
      <c r="X84" s="19" t="n">
        <f aca="false">BA83</f>
        <v>10.5</v>
      </c>
      <c r="Y84" s="19" t="n">
        <f aca="false">BB83</f>
        <v>7</v>
      </c>
      <c r="Z84" s="19" t="n">
        <f aca="false">BC83</f>
        <v>1.26422787342507</v>
      </c>
      <c r="AA84" s="19" t="n">
        <f aca="false">MIN(T84,MAX(0,S84-(0)))</f>
        <v>0</v>
      </c>
      <c r="AB84" s="19" t="n">
        <f aca="false">MIN(U84,MAX(0,S84-(T84)))</f>
        <v>1.461899130413</v>
      </c>
      <c r="AC84" s="19" t="n">
        <f aca="false">MIN(V84,MAX(0,S84-(T84+U84)))</f>
        <v>0</v>
      </c>
      <c r="AD84" s="19" t="n">
        <f aca="false">MIN(W84,MAX(0,S84-(T84+U84+V84)))</f>
        <v>0</v>
      </c>
      <c r="AE84" s="19" t="n">
        <f aca="false">MIN(X84,MAX(0,S84-(T84+U84+V84+W84)))</f>
        <v>0</v>
      </c>
      <c r="AF84" s="19" t="n">
        <f aca="false">MIN(Y84,MAX(0,S84-(T84+U84+V84+W84+X84)))</f>
        <v>0</v>
      </c>
      <c r="AG84" s="19" t="n">
        <f aca="false">MIN(Z84,MAX(0,S84-(T84+U84+V84+W84+X84+Y84)))</f>
        <v>0</v>
      </c>
      <c r="AH84" s="19" t="n">
        <f aca="false">T84-AA84</f>
        <v>0</v>
      </c>
      <c r="AI84" s="19" t="n">
        <f aca="false">U84-AB84</f>
        <v>11.9976681410513</v>
      </c>
      <c r="AJ84" s="19" t="n">
        <f aca="false">V84-AC84</f>
        <v>35</v>
      </c>
      <c r="AK84" s="19" t="n">
        <f aca="false">W84-AD84</f>
        <v>17.5</v>
      </c>
      <c r="AL84" s="19" t="n">
        <f aca="false">X84-AE84</f>
        <v>10.5</v>
      </c>
      <c r="AM84" s="19" t="n">
        <f aca="false">Y84-AF84</f>
        <v>7</v>
      </c>
      <c r="AN84" s="19" t="n">
        <f aca="false">Z84-AG84</f>
        <v>1.26422787342507</v>
      </c>
      <c r="AO84" s="19" t="n">
        <f aca="false">M84-Q84</f>
        <v>0.0726845443621809</v>
      </c>
      <c r="AP84" s="19" t="n">
        <f aca="false">MIN(AH84,MAX(0,AO84-(AI84+AJ84+AK84+AL84+AM84+AN84)))</f>
        <v>0</v>
      </c>
      <c r="AQ84" s="19" t="n">
        <f aca="false">MIN(AI84,MAX(0,AO84-(AJ84+AK84+AL84+AM84+AN84)))</f>
        <v>0</v>
      </c>
      <c r="AR84" s="19" t="n">
        <f aca="false">MIN(AJ84,MAX(0,AO84-(AK84+AL84+AM84+AN84)))</f>
        <v>0</v>
      </c>
      <c r="AS84" s="19" t="n">
        <f aca="false">MIN(AK84,MAX(0,AO84-(AL84+AM84+AN84)))</f>
        <v>0</v>
      </c>
      <c r="AT84" s="19" t="n">
        <f aca="false">MIN(AL84,MAX(0,AO84-(AM84+AN84)))</f>
        <v>0</v>
      </c>
      <c r="AU84" s="19" t="n">
        <f aca="false">MIN(AM84,MAX(0,AO84-(AN84)))</f>
        <v>0</v>
      </c>
      <c r="AV84" s="19" t="n">
        <f aca="false">MIN(AN84,MAX(0,AO84-(0)))</f>
        <v>0.0726845443621809</v>
      </c>
      <c r="AW84" s="19" t="n">
        <f aca="false">AH84-AP84</f>
        <v>0</v>
      </c>
      <c r="AX84" s="19" t="n">
        <f aca="false">AI84-AQ84</f>
        <v>11.9976681410513</v>
      </c>
      <c r="AY84" s="19" t="n">
        <f aca="false">AJ84-AR84</f>
        <v>35</v>
      </c>
      <c r="AZ84" s="19" t="n">
        <f aca="false">AK84-AS84</f>
        <v>17.5</v>
      </c>
      <c r="BA84" s="19" t="n">
        <f aca="false">AL84-AT84</f>
        <v>10.5</v>
      </c>
      <c r="BB84" s="19" t="n">
        <f aca="false">AM84-AU84</f>
        <v>7</v>
      </c>
      <c r="BC84" s="19" t="n">
        <f aca="false">AN84-AV84</f>
        <v>1.19154332906289</v>
      </c>
    </row>
    <row r="85" customFormat="false" ht="15" hidden="false" customHeight="false" outlineLevel="0" collapsed="false">
      <c r="B85" s="18" t="n">
        <v>81</v>
      </c>
      <c r="C85" s="18" t="n">
        <f aca="false">RM_TERM-B85+1</f>
        <v>280</v>
      </c>
      <c r="D85" s="19" t="n">
        <f aca="false">K84</f>
        <v>83.1892114701143</v>
      </c>
      <c r="E85" s="19" t="n">
        <f aca="false">D85*(1-(1-RM_CDR_S)^(1/12))</f>
        <v>0.282514987728511</v>
      </c>
      <c r="F85" s="19" t="n">
        <f aca="false">D85-E85</f>
        <v>82.9066964823858</v>
      </c>
      <c r="G85" s="19" t="n">
        <f aca="false">IF(F85&gt;0,F85*(RM_WAC/12)/(1-(1+RM_WAC/12)^(-C85)),0)</f>
        <v>0.622590889289949</v>
      </c>
      <c r="H85" s="19" t="n">
        <f aca="false">F85*RM_WAC/12</f>
        <v>0.511257961641379</v>
      </c>
      <c r="I85" s="19" t="n">
        <f aca="false">G85-H85+IF(C85&lt;=1,(F85-(G85-H85)-J85),0)</f>
        <v>0.11133292764857</v>
      </c>
      <c r="J85" s="19" t="n">
        <f aca="false">(F85-(G85-H85))*(1-(1-RM_CPR_S)^(1/12))</f>
        <v>1.11375884336675</v>
      </c>
      <c r="K85" s="19" t="n">
        <f aca="false">IF(C85&lt;=1,0,(F85-(G85-H85)-J85))</f>
        <v>81.6816047113705</v>
      </c>
      <c r="L85" s="19" t="n">
        <f aca="false">E85*(1-RM_SEV_S)</f>
        <v>0.169508992637107</v>
      </c>
      <c r="M85" s="19" t="n">
        <f aca="false">E85-L85</f>
        <v>0.113005995091404</v>
      </c>
      <c r="N85" s="19" t="n">
        <f aca="false">H85-D85*(RM_SERV+RM_TR)/12</f>
        <v>0.493233632489521</v>
      </c>
      <c r="O85" s="19" t="n">
        <f aca="false">T85*RM_A1_CP/12+U85*RM_A2_CP/12+V85*RM_A3_CP/12+W85*RM_M1_CP/12+X85*RM_B1_CP/12+Y85*RM_B2_CP/12+Z85*RM_B3_CP/12</f>
        <v>0.452738535026836</v>
      </c>
      <c r="P85" s="19" t="n">
        <f aca="false">MAX(0,N85-O85)</f>
        <v>0.0404950974626852</v>
      </c>
      <c r="Q85" s="19" t="n">
        <f aca="false">MIN(P85,M85)</f>
        <v>0.0404950974626852</v>
      </c>
      <c r="R85" s="19" t="n">
        <f aca="false">P85-Q85</f>
        <v>0</v>
      </c>
      <c r="S85" s="19" t="n">
        <f aca="false">I85+J85+L85+Q85</f>
        <v>1.43509586111511</v>
      </c>
      <c r="T85" s="19" t="n">
        <f aca="false">AW84</f>
        <v>0</v>
      </c>
      <c r="U85" s="19" t="n">
        <f aca="false">AX84</f>
        <v>11.9976681410513</v>
      </c>
      <c r="V85" s="19" t="n">
        <f aca="false">AY84</f>
        <v>35</v>
      </c>
      <c r="W85" s="19" t="n">
        <f aca="false">AZ84</f>
        <v>17.5</v>
      </c>
      <c r="X85" s="19" t="n">
        <f aca="false">BA84</f>
        <v>10.5</v>
      </c>
      <c r="Y85" s="19" t="n">
        <f aca="false">BB84</f>
        <v>7</v>
      </c>
      <c r="Z85" s="19" t="n">
        <f aca="false">BC84</f>
        <v>1.19154332906289</v>
      </c>
      <c r="AA85" s="19" t="n">
        <f aca="false">MIN(T85,MAX(0,S85-(0)))</f>
        <v>0</v>
      </c>
      <c r="AB85" s="19" t="n">
        <f aca="false">MIN(U85,MAX(0,S85-(T85)))</f>
        <v>1.43509586111511</v>
      </c>
      <c r="AC85" s="19" t="n">
        <f aca="false">MIN(V85,MAX(0,S85-(T85+U85)))</f>
        <v>0</v>
      </c>
      <c r="AD85" s="19" t="n">
        <f aca="false">MIN(W85,MAX(0,S85-(T85+U85+V85)))</f>
        <v>0</v>
      </c>
      <c r="AE85" s="19" t="n">
        <f aca="false">MIN(X85,MAX(0,S85-(T85+U85+V85+W85)))</f>
        <v>0</v>
      </c>
      <c r="AF85" s="19" t="n">
        <f aca="false">MIN(Y85,MAX(0,S85-(T85+U85+V85+W85+X85)))</f>
        <v>0</v>
      </c>
      <c r="AG85" s="19" t="n">
        <f aca="false">MIN(Z85,MAX(0,S85-(T85+U85+V85+W85+X85+Y85)))</f>
        <v>0</v>
      </c>
      <c r="AH85" s="19" t="n">
        <f aca="false">T85-AA85</f>
        <v>0</v>
      </c>
      <c r="AI85" s="19" t="n">
        <f aca="false">U85-AB85</f>
        <v>10.5625722799362</v>
      </c>
      <c r="AJ85" s="19" t="n">
        <f aca="false">V85-AC85</f>
        <v>35</v>
      </c>
      <c r="AK85" s="19" t="n">
        <f aca="false">W85-AD85</f>
        <v>17.5</v>
      </c>
      <c r="AL85" s="19" t="n">
        <f aca="false">X85-AE85</f>
        <v>10.5</v>
      </c>
      <c r="AM85" s="19" t="n">
        <f aca="false">Y85-AF85</f>
        <v>7</v>
      </c>
      <c r="AN85" s="19" t="n">
        <f aca="false">Z85-AG85</f>
        <v>1.19154332906289</v>
      </c>
      <c r="AO85" s="19" t="n">
        <f aca="false">M85-Q85</f>
        <v>0.0725108976287192</v>
      </c>
      <c r="AP85" s="19" t="n">
        <f aca="false">MIN(AH85,MAX(0,AO85-(AI85+AJ85+AK85+AL85+AM85+AN85)))</f>
        <v>0</v>
      </c>
      <c r="AQ85" s="19" t="n">
        <f aca="false">MIN(AI85,MAX(0,AO85-(AJ85+AK85+AL85+AM85+AN85)))</f>
        <v>0</v>
      </c>
      <c r="AR85" s="19" t="n">
        <f aca="false">MIN(AJ85,MAX(0,AO85-(AK85+AL85+AM85+AN85)))</f>
        <v>0</v>
      </c>
      <c r="AS85" s="19" t="n">
        <f aca="false">MIN(AK85,MAX(0,AO85-(AL85+AM85+AN85)))</f>
        <v>0</v>
      </c>
      <c r="AT85" s="19" t="n">
        <f aca="false">MIN(AL85,MAX(0,AO85-(AM85+AN85)))</f>
        <v>0</v>
      </c>
      <c r="AU85" s="19" t="n">
        <f aca="false">MIN(AM85,MAX(0,AO85-(AN85)))</f>
        <v>0</v>
      </c>
      <c r="AV85" s="19" t="n">
        <f aca="false">MIN(AN85,MAX(0,AO85-(0)))</f>
        <v>0.0725108976287192</v>
      </c>
      <c r="AW85" s="19" t="n">
        <f aca="false">AH85-AP85</f>
        <v>0</v>
      </c>
      <c r="AX85" s="19" t="n">
        <f aca="false">AI85-AQ85</f>
        <v>10.5625722799362</v>
      </c>
      <c r="AY85" s="19" t="n">
        <f aca="false">AJ85-AR85</f>
        <v>35</v>
      </c>
      <c r="AZ85" s="19" t="n">
        <f aca="false">AK85-AS85</f>
        <v>17.5</v>
      </c>
      <c r="BA85" s="19" t="n">
        <f aca="false">AL85-AT85</f>
        <v>10.5</v>
      </c>
      <c r="BB85" s="19" t="n">
        <f aca="false">AM85-AU85</f>
        <v>7</v>
      </c>
      <c r="BC85" s="19" t="n">
        <f aca="false">AN85-AV85</f>
        <v>1.11903243143417</v>
      </c>
    </row>
    <row r="86" customFormat="false" ht="15" hidden="false" customHeight="false" outlineLevel="0" collapsed="false">
      <c r="B86" s="18" t="n">
        <v>82</v>
      </c>
      <c r="C86" s="18" t="n">
        <f aca="false">RM_TERM-B86+1</f>
        <v>279</v>
      </c>
      <c r="D86" s="19" t="n">
        <f aca="false">K85</f>
        <v>81.6816047113705</v>
      </c>
      <c r="E86" s="19" t="n">
        <f aca="false">D86*(1-(1-RM_CDR_S)^(1/12))</f>
        <v>0.277395074972769</v>
      </c>
      <c r="F86" s="19" t="n">
        <f aca="false">D86-E86</f>
        <v>81.4042096363977</v>
      </c>
      <c r="G86" s="19" t="n">
        <f aca="false">IF(F86&gt;0,F86*(RM_WAC/12)/(1-(1+RM_WAC/12)^(-C86)),0)</f>
        <v>0.612129920004083</v>
      </c>
      <c r="H86" s="19" t="n">
        <f aca="false">F86*RM_WAC/12</f>
        <v>0.501992626091119</v>
      </c>
      <c r="I86" s="19" t="n">
        <f aca="false">G86-H86+IF(C86&lt;=1,(F86-(G86-H86)-J86),0)</f>
        <v>0.110137293912964</v>
      </c>
      <c r="J86" s="19" t="n">
        <f aca="false">(F86-(G86-H86))*(1-(1-RM_CPR_S)^(1/12))</f>
        <v>1.09356355353014</v>
      </c>
      <c r="K86" s="19" t="n">
        <f aca="false">IF(C86&lt;=1,0,(F86-(G86-H86)-J86))</f>
        <v>80.2005087889546</v>
      </c>
      <c r="L86" s="19" t="n">
        <f aca="false">E86*(1-RM_SEV_S)</f>
        <v>0.166437044983662</v>
      </c>
      <c r="M86" s="19" t="n">
        <f aca="false">E86-L86</f>
        <v>0.110958029989108</v>
      </c>
      <c r="N86" s="19" t="n">
        <f aca="false">H86-D86*(RM_SERV+RM_TR)/12</f>
        <v>0.484294945070322</v>
      </c>
      <c r="O86" s="19" t="n">
        <f aca="false">T86*RM_A1_CP/12+U86*RM_A2_CP/12+V86*RM_A3_CP/12+W86*RM_M1_CP/12+X86*RM_B1_CP/12+Y86*RM_B2_CP/12+Z86*RM_B3_CP/12</f>
        <v>0.44568264704302</v>
      </c>
      <c r="P86" s="19" t="n">
        <f aca="false">MAX(0,N86-O86)</f>
        <v>0.0386122980273023</v>
      </c>
      <c r="Q86" s="19" t="n">
        <f aca="false">MIN(P86,M86)</f>
        <v>0.0386122980273023</v>
      </c>
      <c r="R86" s="19" t="n">
        <f aca="false">P86-Q86</f>
        <v>0</v>
      </c>
      <c r="S86" s="19" t="n">
        <f aca="false">I86+J86+L86+Q86</f>
        <v>1.40875019045407</v>
      </c>
      <c r="T86" s="19" t="n">
        <f aca="false">AW85</f>
        <v>0</v>
      </c>
      <c r="U86" s="19" t="n">
        <f aca="false">AX85</f>
        <v>10.5625722799362</v>
      </c>
      <c r="V86" s="19" t="n">
        <f aca="false">AY85</f>
        <v>35</v>
      </c>
      <c r="W86" s="19" t="n">
        <f aca="false">AZ85</f>
        <v>17.5</v>
      </c>
      <c r="X86" s="19" t="n">
        <f aca="false">BA85</f>
        <v>10.5</v>
      </c>
      <c r="Y86" s="19" t="n">
        <f aca="false">BB85</f>
        <v>7</v>
      </c>
      <c r="Z86" s="19" t="n">
        <f aca="false">BC85</f>
        <v>1.11903243143417</v>
      </c>
      <c r="AA86" s="19" t="n">
        <f aca="false">MIN(T86,MAX(0,S86-(0)))</f>
        <v>0</v>
      </c>
      <c r="AB86" s="19" t="n">
        <f aca="false">MIN(U86,MAX(0,S86-(T86)))</f>
        <v>1.40875019045407</v>
      </c>
      <c r="AC86" s="19" t="n">
        <f aca="false">MIN(V86,MAX(0,S86-(T86+U86)))</f>
        <v>0</v>
      </c>
      <c r="AD86" s="19" t="n">
        <f aca="false">MIN(W86,MAX(0,S86-(T86+U86+V86)))</f>
        <v>0</v>
      </c>
      <c r="AE86" s="19" t="n">
        <f aca="false">MIN(X86,MAX(0,S86-(T86+U86+V86+W86)))</f>
        <v>0</v>
      </c>
      <c r="AF86" s="19" t="n">
        <f aca="false">MIN(Y86,MAX(0,S86-(T86+U86+V86+W86+X86)))</f>
        <v>0</v>
      </c>
      <c r="AG86" s="19" t="n">
        <f aca="false">MIN(Z86,MAX(0,S86-(T86+U86+V86+W86+X86+Y86)))</f>
        <v>0</v>
      </c>
      <c r="AH86" s="19" t="n">
        <f aca="false">T86-AA86</f>
        <v>0</v>
      </c>
      <c r="AI86" s="19" t="n">
        <f aca="false">U86-AB86</f>
        <v>9.15382208948216</v>
      </c>
      <c r="AJ86" s="19" t="n">
        <f aca="false">V86-AC86</f>
        <v>35</v>
      </c>
      <c r="AK86" s="19" t="n">
        <f aca="false">W86-AD86</f>
        <v>17.5</v>
      </c>
      <c r="AL86" s="19" t="n">
        <f aca="false">X86-AE86</f>
        <v>10.5</v>
      </c>
      <c r="AM86" s="19" t="n">
        <f aca="false">Y86-AF86</f>
        <v>7</v>
      </c>
      <c r="AN86" s="19" t="n">
        <f aca="false">Z86-AG86</f>
        <v>1.11903243143417</v>
      </c>
      <c r="AO86" s="19" t="n">
        <f aca="false">M86-Q86</f>
        <v>0.0723457319618054</v>
      </c>
      <c r="AP86" s="19" t="n">
        <f aca="false">MIN(AH86,MAX(0,AO86-(AI86+AJ86+AK86+AL86+AM86+AN86)))</f>
        <v>0</v>
      </c>
      <c r="AQ86" s="19" t="n">
        <f aca="false">MIN(AI86,MAX(0,AO86-(AJ86+AK86+AL86+AM86+AN86)))</f>
        <v>0</v>
      </c>
      <c r="AR86" s="19" t="n">
        <f aca="false">MIN(AJ86,MAX(0,AO86-(AK86+AL86+AM86+AN86)))</f>
        <v>0</v>
      </c>
      <c r="AS86" s="19" t="n">
        <f aca="false">MIN(AK86,MAX(0,AO86-(AL86+AM86+AN86)))</f>
        <v>0</v>
      </c>
      <c r="AT86" s="19" t="n">
        <f aca="false">MIN(AL86,MAX(0,AO86-(AM86+AN86)))</f>
        <v>0</v>
      </c>
      <c r="AU86" s="19" t="n">
        <f aca="false">MIN(AM86,MAX(0,AO86-(AN86)))</f>
        <v>0</v>
      </c>
      <c r="AV86" s="19" t="n">
        <f aca="false">MIN(AN86,MAX(0,AO86-(0)))</f>
        <v>0.0723457319618054</v>
      </c>
      <c r="AW86" s="19" t="n">
        <f aca="false">AH86-AP86</f>
        <v>0</v>
      </c>
      <c r="AX86" s="19" t="n">
        <f aca="false">AI86-AQ86</f>
        <v>9.15382208948216</v>
      </c>
      <c r="AY86" s="19" t="n">
        <f aca="false">AJ86-AR86</f>
        <v>35</v>
      </c>
      <c r="AZ86" s="19" t="n">
        <f aca="false">AK86-AS86</f>
        <v>17.5</v>
      </c>
      <c r="BA86" s="19" t="n">
        <f aca="false">AL86-AT86</f>
        <v>10.5</v>
      </c>
      <c r="BB86" s="19" t="n">
        <f aca="false">AM86-AU86</f>
        <v>7</v>
      </c>
      <c r="BC86" s="19" t="n">
        <f aca="false">AN86-AV86</f>
        <v>1.04668669947236</v>
      </c>
    </row>
    <row r="87" customFormat="false" ht="15" hidden="false" customHeight="false" outlineLevel="0" collapsed="false">
      <c r="B87" s="18" t="n">
        <v>83</v>
      </c>
      <c r="C87" s="18" t="n">
        <f aca="false">RM_TERM-B87+1</f>
        <v>278</v>
      </c>
      <c r="D87" s="19" t="n">
        <f aca="false">K86</f>
        <v>80.2005087889546</v>
      </c>
      <c r="E87" s="19" t="n">
        <f aca="false">D87*(1-(1-RM_CDR_S)^(1/12))</f>
        <v>0.272365194427545</v>
      </c>
      <c r="F87" s="19" t="n">
        <f aca="false">D87-E87</f>
        <v>79.928143594527</v>
      </c>
      <c r="G87" s="19" t="n">
        <f aca="false">IF(F87&gt;0,F87*(RM_WAC/12)/(1-(1+RM_WAC/12)^(-C87)),0)</f>
        <v>0.601844719236971</v>
      </c>
      <c r="H87" s="19" t="n">
        <f aca="false">F87*RM_WAC/12</f>
        <v>0.492890218832917</v>
      </c>
      <c r="I87" s="19" t="n">
        <f aca="false">G87-H87+IF(C87&lt;=1,(F87-(G87-H87)-J87),0)</f>
        <v>0.108954500404054</v>
      </c>
      <c r="J87" s="19" t="n">
        <f aca="false">(F87-(G87-H87))*(1-(1-RM_CPR_S)^(1/12))</f>
        <v>1.07372350222449</v>
      </c>
      <c r="K87" s="19" t="n">
        <f aca="false">IF(C87&lt;=1,0,(F87-(G87-H87)-J87))</f>
        <v>78.7454655918985</v>
      </c>
      <c r="L87" s="19" t="n">
        <f aca="false">E87*(1-RM_SEV_S)</f>
        <v>0.163419116656527</v>
      </c>
      <c r="M87" s="19" t="n">
        <f aca="false">E87-L87</f>
        <v>0.108946077771018</v>
      </c>
      <c r="N87" s="19" t="n">
        <f aca="false">H87-D87*(RM_SERV+RM_TR)/12</f>
        <v>0.475513441928643</v>
      </c>
      <c r="O87" s="19" t="n">
        <f aca="false">T87*RM_A1_CP/12+U87*RM_A2_CP/12+V87*RM_A3_CP/12+W87*RM_M1_CP/12+X87*RM_B1_CP/12+Y87*RM_B2_CP/12+Z87*RM_B3_CP/12</f>
        <v>0.438756291939954</v>
      </c>
      <c r="P87" s="19" t="n">
        <f aca="false">MAX(0,N87-O87)</f>
        <v>0.0367571499886893</v>
      </c>
      <c r="Q87" s="19" t="n">
        <f aca="false">MIN(P87,M87)</f>
        <v>0.0367571499886893</v>
      </c>
      <c r="R87" s="19" t="n">
        <f aca="false">P87-Q87</f>
        <v>0</v>
      </c>
      <c r="S87" s="19" t="n">
        <f aca="false">I87+J87+L87+Q87</f>
        <v>1.38285426927376</v>
      </c>
      <c r="T87" s="19" t="n">
        <f aca="false">AW86</f>
        <v>0</v>
      </c>
      <c r="U87" s="19" t="n">
        <f aca="false">AX86</f>
        <v>9.15382208948216</v>
      </c>
      <c r="V87" s="19" t="n">
        <f aca="false">AY86</f>
        <v>35</v>
      </c>
      <c r="W87" s="19" t="n">
        <f aca="false">AZ86</f>
        <v>17.5</v>
      </c>
      <c r="X87" s="19" t="n">
        <f aca="false">BA86</f>
        <v>10.5</v>
      </c>
      <c r="Y87" s="19" t="n">
        <f aca="false">BB86</f>
        <v>7</v>
      </c>
      <c r="Z87" s="19" t="n">
        <f aca="false">BC86</f>
        <v>1.04668669947236</v>
      </c>
      <c r="AA87" s="19" t="n">
        <f aca="false">MIN(T87,MAX(0,S87-(0)))</f>
        <v>0</v>
      </c>
      <c r="AB87" s="19" t="n">
        <f aca="false">MIN(U87,MAX(0,S87-(T87)))</f>
        <v>1.38285426927376</v>
      </c>
      <c r="AC87" s="19" t="n">
        <f aca="false">MIN(V87,MAX(0,S87-(T87+U87)))</f>
        <v>0</v>
      </c>
      <c r="AD87" s="19" t="n">
        <f aca="false">MIN(W87,MAX(0,S87-(T87+U87+V87)))</f>
        <v>0</v>
      </c>
      <c r="AE87" s="19" t="n">
        <f aca="false">MIN(X87,MAX(0,S87-(T87+U87+V87+W87)))</f>
        <v>0</v>
      </c>
      <c r="AF87" s="19" t="n">
        <f aca="false">MIN(Y87,MAX(0,S87-(T87+U87+V87+W87+X87)))</f>
        <v>0</v>
      </c>
      <c r="AG87" s="19" t="n">
        <f aca="false">MIN(Z87,MAX(0,S87-(T87+U87+V87+W87+X87+Y87)))</f>
        <v>0</v>
      </c>
      <c r="AH87" s="19" t="n">
        <f aca="false">T87-AA87</f>
        <v>0</v>
      </c>
      <c r="AI87" s="19" t="n">
        <f aca="false">U87-AB87</f>
        <v>7.7709678202084</v>
      </c>
      <c r="AJ87" s="19" t="n">
        <f aca="false">V87-AC87</f>
        <v>35</v>
      </c>
      <c r="AK87" s="19" t="n">
        <f aca="false">W87-AD87</f>
        <v>17.5</v>
      </c>
      <c r="AL87" s="19" t="n">
        <f aca="false">X87-AE87</f>
        <v>10.5</v>
      </c>
      <c r="AM87" s="19" t="n">
        <f aca="false">Y87-AF87</f>
        <v>7</v>
      </c>
      <c r="AN87" s="19" t="n">
        <f aca="false">Z87-AG87</f>
        <v>1.04668669947236</v>
      </c>
      <c r="AO87" s="19" t="n">
        <f aca="false">M87-Q87</f>
        <v>0.0721889277823287</v>
      </c>
      <c r="AP87" s="19" t="n">
        <f aca="false">MIN(AH87,MAX(0,AO87-(AI87+AJ87+AK87+AL87+AM87+AN87)))</f>
        <v>0</v>
      </c>
      <c r="AQ87" s="19" t="n">
        <f aca="false">MIN(AI87,MAX(0,AO87-(AJ87+AK87+AL87+AM87+AN87)))</f>
        <v>0</v>
      </c>
      <c r="AR87" s="19" t="n">
        <f aca="false">MIN(AJ87,MAX(0,AO87-(AK87+AL87+AM87+AN87)))</f>
        <v>0</v>
      </c>
      <c r="AS87" s="19" t="n">
        <f aca="false">MIN(AK87,MAX(0,AO87-(AL87+AM87+AN87)))</f>
        <v>0</v>
      </c>
      <c r="AT87" s="19" t="n">
        <f aca="false">MIN(AL87,MAX(0,AO87-(AM87+AN87)))</f>
        <v>0</v>
      </c>
      <c r="AU87" s="19" t="n">
        <f aca="false">MIN(AM87,MAX(0,AO87-(AN87)))</f>
        <v>0</v>
      </c>
      <c r="AV87" s="19" t="n">
        <f aca="false">MIN(AN87,MAX(0,AO87-(0)))</f>
        <v>0.0721889277823287</v>
      </c>
      <c r="AW87" s="19" t="n">
        <f aca="false">AH87-AP87</f>
        <v>0</v>
      </c>
      <c r="AX87" s="19" t="n">
        <f aca="false">AI87-AQ87</f>
        <v>7.7709678202084</v>
      </c>
      <c r="AY87" s="19" t="n">
        <f aca="false">AJ87-AR87</f>
        <v>35</v>
      </c>
      <c r="AZ87" s="19" t="n">
        <f aca="false">AK87-AS87</f>
        <v>17.5</v>
      </c>
      <c r="BA87" s="19" t="n">
        <f aca="false">AL87-AT87</f>
        <v>10.5</v>
      </c>
      <c r="BB87" s="19" t="n">
        <f aca="false">AM87-AU87</f>
        <v>7</v>
      </c>
      <c r="BC87" s="19" t="n">
        <f aca="false">AN87-AV87</f>
        <v>0.974497771690036</v>
      </c>
    </row>
    <row r="88" customFormat="false" ht="15" hidden="false" customHeight="false" outlineLevel="0" collapsed="false">
      <c r="B88" s="18" t="n">
        <v>84</v>
      </c>
      <c r="C88" s="18" t="n">
        <f aca="false">RM_TERM-B88+1</f>
        <v>277</v>
      </c>
      <c r="D88" s="19" t="n">
        <f aca="false">K87</f>
        <v>78.7454655918985</v>
      </c>
      <c r="E88" s="19" t="n">
        <f aca="false">D88*(1-(1-RM_CDR_S)^(1/12))</f>
        <v>0.267423790323619</v>
      </c>
      <c r="F88" s="19" t="n">
        <f aca="false">D88-E88</f>
        <v>78.4780418015749</v>
      </c>
      <c r="G88" s="19" t="n">
        <f aca="false">IF(F88&gt;0,F88*(RM_WAC/12)/(1-(1+RM_WAC/12)^(-C88)),0)</f>
        <v>0.591732333670297</v>
      </c>
      <c r="H88" s="19" t="n">
        <f aca="false">F88*RM_WAC/12</f>
        <v>0.483947924443045</v>
      </c>
      <c r="I88" s="19" t="n">
        <f aca="false">G88-H88+IF(C88&lt;=1,(F88-(G88-H88)-J88),0)</f>
        <v>0.107784409227252</v>
      </c>
      <c r="J88" s="19" t="n">
        <f aca="false">(F88-(G88-H88))*(1-(1-RM_CPR_S)^(1/12))</f>
        <v>1.05423254974839</v>
      </c>
      <c r="K88" s="19" t="n">
        <f aca="false">IF(C88&lt;=1,0,(F88-(G88-H88)-J88))</f>
        <v>77.3160248425992</v>
      </c>
      <c r="L88" s="19" t="n">
        <f aca="false">E88*(1-RM_SEV_S)</f>
        <v>0.160454274194172</v>
      </c>
      <c r="M88" s="19" t="n">
        <f aca="false">E88-L88</f>
        <v>0.106969516129448</v>
      </c>
      <c r="N88" s="19" t="n">
        <f aca="false">H88-D88*(RM_SERV+RM_TR)/12</f>
        <v>0.466886406898134</v>
      </c>
      <c r="O88" s="19" t="n">
        <f aca="false">T88*RM_A1_CP/12+U88*RM_A2_CP/12+V88*RM_A3_CP/12+W88*RM_M1_CP/12+X88*RM_B1_CP/12+Y88*RM_B2_CP/12+Z88*RM_B3_CP/12</f>
        <v>0.431957258449358</v>
      </c>
      <c r="P88" s="19" t="n">
        <f aca="false">MAX(0,N88-O88)</f>
        <v>0.0349291484487758</v>
      </c>
      <c r="Q88" s="19" t="n">
        <f aca="false">MIN(P88,M88)</f>
        <v>0.0349291484487758</v>
      </c>
      <c r="R88" s="19" t="n">
        <f aca="false">P88-Q88</f>
        <v>0</v>
      </c>
      <c r="S88" s="19" t="n">
        <f aca="false">I88+J88+L88+Q88</f>
        <v>1.35740038161859</v>
      </c>
      <c r="T88" s="19" t="n">
        <f aca="false">AW87</f>
        <v>0</v>
      </c>
      <c r="U88" s="19" t="n">
        <f aca="false">AX87</f>
        <v>7.7709678202084</v>
      </c>
      <c r="V88" s="19" t="n">
        <f aca="false">AY87</f>
        <v>35</v>
      </c>
      <c r="W88" s="19" t="n">
        <f aca="false">AZ87</f>
        <v>17.5</v>
      </c>
      <c r="X88" s="19" t="n">
        <f aca="false">BA87</f>
        <v>10.5</v>
      </c>
      <c r="Y88" s="19" t="n">
        <f aca="false">BB87</f>
        <v>7</v>
      </c>
      <c r="Z88" s="19" t="n">
        <f aca="false">BC87</f>
        <v>0.974497771690036</v>
      </c>
      <c r="AA88" s="19" t="n">
        <f aca="false">MIN(T88,MAX(0,S88-(0)))</f>
        <v>0</v>
      </c>
      <c r="AB88" s="19" t="n">
        <f aca="false">MIN(U88,MAX(0,S88-(T88)))</f>
        <v>1.35740038161859</v>
      </c>
      <c r="AC88" s="19" t="n">
        <f aca="false">MIN(V88,MAX(0,S88-(T88+U88)))</f>
        <v>0</v>
      </c>
      <c r="AD88" s="19" t="n">
        <f aca="false">MIN(W88,MAX(0,S88-(T88+U88+V88)))</f>
        <v>0</v>
      </c>
      <c r="AE88" s="19" t="n">
        <f aca="false">MIN(X88,MAX(0,S88-(T88+U88+V88+W88)))</f>
        <v>0</v>
      </c>
      <c r="AF88" s="19" t="n">
        <f aca="false">MIN(Y88,MAX(0,S88-(T88+U88+V88+W88+X88)))</f>
        <v>0</v>
      </c>
      <c r="AG88" s="19" t="n">
        <f aca="false">MIN(Z88,MAX(0,S88-(T88+U88+V88+W88+X88+Y88)))</f>
        <v>0</v>
      </c>
      <c r="AH88" s="19" t="n">
        <f aca="false">T88-AA88</f>
        <v>0</v>
      </c>
      <c r="AI88" s="19" t="n">
        <f aca="false">U88-AB88</f>
        <v>6.41356743858981</v>
      </c>
      <c r="AJ88" s="19" t="n">
        <f aca="false">V88-AC88</f>
        <v>35</v>
      </c>
      <c r="AK88" s="19" t="n">
        <f aca="false">W88-AD88</f>
        <v>17.5</v>
      </c>
      <c r="AL88" s="19" t="n">
        <f aca="false">X88-AE88</f>
        <v>10.5</v>
      </c>
      <c r="AM88" s="19" t="n">
        <f aca="false">Y88-AF88</f>
        <v>7</v>
      </c>
      <c r="AN88" s="19" t="n">
        <f aca="false">Z88-AG88</f>
        <v>0.974497771690036</v>
      </c>
      <c r="AO88" s="19" t="n">
        <f aca="false">M88-Q88</f>
        <v>0.072040367680672</v>
      </c>
      <c r="AP88" s="19" t="n">
        <f aca="false">MIN(AH88,MAX(0,AO88-(AI88+AJ88+AK88+AL88+AM88+AN88)))</f>
        <v>0</v>
      </c>
      <c r="AQ88" s="19" t="n">
        <f aca="false">MIN(AI88,MAX(0,AO88-(AJ88+AK88+AL88+AM88+AN88)))</f>
        <v>0</v>
      </c>
      <c r="AR88" s="19" t="n">
        <f aca="false">MIN(AJ88,MAX(0,AO88-(AK88+AL88+AM88+AN88)))</f>
        <v>0</v>
      </c>
      <c r="AS88" s="19" t="n">
        <f aca="false">MIN(AK88,MAX(0,AO88-(AL88+AM88+AN88)))</f>
        <v>0</v>
      </c>
      <c r="AT88" s="19" t="n">
        <f aca="false">MIN(AL88,MAX(0,AO88-(AM88+AN88)))</f>
        <v>0</v>
      </c>
      <c r="AU88" s="19" t="n">
        <f aca="false">MIN(AM88,MAX(0,AO88-(AN88)))</f>
        <v>0</v>
      </c>
      <c r="AV88" s="19" t="n">
        <f aca="false">MIN(AN88,MAX(0,AO88-(0)))</f>
        <v>0.072040367680672</v>
      </c>
      <c r="AW88" s="19" t="n">
        <f aca="false">AH88-AP88</f>
        <v>0</v>
      </c>
      <c r="AX88" s="19" t="n">
        <f aca="false">AI88-AQ88</f>
        <v>6.41356743858981</v>
      </c>
      <c r="AY88" s="19" t="n">
        <f aca="false">AJ88-AR88</f>
        <v>35</v>
      </c>
      <c r="AZ88" s="19" t="n">
        <f aca="false">AK88-AS88</f>
        <v>17.5</v>
      </c>
      <c r="BA88" s="19" t="n">
        <f aca="false">AL88-AT88</f>
        <v>10.5</v>
      </c>
      <c r="BB88" s="19" t="n">
        <f aca="false">AM88-AU88</f>
        <v>7</v>
      </c>
      <c r="BC88" s="19" t="n">
        <f aca="false">AN88-AV88</f>
        <v>0.902457404009364</v>
      </c>
    </row>
    <row r="89" customFormat="false" ht="15" hidden="false" customHeight="false" outlineLevel="0" collapsed="false">
      <c r="B89" s="18" t="n">
        <v>85</v>
      </c>
      <c r="C89" s="18" t="n">
        <f aca="false">RM_TERM-B89+1</f>
        <v>276</v>
      </c>
      <c r="D89" s="19" t="n">
        <f aca="false">K88</f>
        <v>77.3160248425992</v>
      </c>
      <c r="E89" s="19" t="n">
        <f aca="false">D89*(1-(1-RM_CDR_S)^(1/12))</f>
        <v>0.262569333494299</v>
      </c>
      <c r="F89" s="19" t="n">
        <f aca="false">D89-E89</f>
        <v>77.0534555091049</v>
      </c>
      <c r="G89" s="19" t="n">
        <f aca="false">IF(F89&gt;0,F89*(RM_WAC/12)/(1-(1+RM_WAC/12)^(-C89)),0)</f>
        <v>0.581789859608336</v>
      </c>
      <c r="H89" s="19" t="n">
        <f aca="false">F89*RM_WAC/12</f>
        <v>0.47516297563948</v>
      </c>
      <c r="I89" s="19" t="n">
        <f aca="false">G89-H89+IF(C89&lt;=1,(F89-(G89-H89)-J89),0)</f>
        <v>0.106626883968855</v>
      </c>
      <c r="J89" s="19" t="n">
        <f aca="false">(F89-(G89-H89))*(1-(1-RM_CPR_S)^(1/12))</f>
        <v>1.03508466139669</v>
      </c>
      <c r="K89" s="19" t="n">
        <f aca="false">IF(C89&lt;=1,0,(F89-(G89-H89)-J89))</f>
        <v>75.9117439637394</v>
      </c>
      <c r="L89" s="19" t="n">
        <f aca="false">E89*(1-RM_SEV_S)</f>
        <v>0.157541600096579</v>
      </c>
      <c r="M89" s="19" t="n">
        <f aca="false">E89-L89</f>
        <v>0.105027733397719</v>
      </c>
      <c r="N89" s="19" t="n">
        <f aca="false">H89-D89*(RM_SERV+RM_TR)/12</f>
        <v>0.458411170256917</v>
      </c>
      <c r="O89" s="19" t="n">
        <f aca="false">T89*RM_A1_CP/12+U89*RM_A2_CP/12+V89*RM_A3_CP/12+W89*RM_M1_CP/12+X89*RM_B1_CP/12+Y89*RM_B2_CP/12+Z89*RM_B3_CP/12</f>
        <v>0.425283373239733</v>
      </c>
      <c r="P89" s="19" t="n">
        <f aca="false">MAX(0,N89-O89)</f>
        <v>0.033127797017184</v>
      </c>
      <c r="Q89" s="19" t="n">
        <f aca="false">MIN(P89,M89)</f>
        <v>0.033127797017184</v>
      </c>
      <c r="R89" s="19" t="n">
        <f aca="false">P89-Q89</f>
        <v>0</v>
      </c>
      <c r="S89" s="19" t="n">
        <f aca="false">I89+J89+L89+Q89</f>
        <v>1.33238094247931</v>
      </c>
      <c r="T89" s="19" t="n">
        <f aca="false">AW88</f>
        <v>0</v>
      </c>
      <c r="U89" s="19" t="n">
        <f aca="false">AX88</f>
        <v>6.41356743858981</v>
      </c>
      <c r="V89" s="19" t="n">
        <f aca="false">AY88</f>
        <v>35</v>
      </c>
      <c r="W89" s="19" t="n">
        <f aca="false">AZ88</f>
        <v>17.5</v>
      </c>
      <c r="X89" s="19" t="n">
        <f aca="false">BA88</f>
        <v>10.5</v>
      </c>
      <c r="Y89" s="19" t="n">
        <f aca="false">BB88</f>
        <v>7</v>
      </c>
      <c r="Z89" s="19" t="n">
        <f aca="false">BC88</f>
        <v>0.902457404009364</v>
      </c>
      <c r="AA89" s="19" t="n">
        <f aca="false">MIN(T89,MAX(0,S89-(0)))</f>
        <v>0</v>
      </c>
      <c r="AB89" s="19" t="n">
        <f aca="false">MIN(U89,MAX(0,S89-(T89)))</f>
        <v>1.33238094247931</v>
      </c>
      <c r="AC89" s="19" t="n">
        <f aca="false">MIN(V89,MAX(0,S89-(T89+U89)))</f>
        <v>0</v>
      </c>
      <c r="AD89" s="19" t="n">
        <f aca="false">MIN(W89,MAX(0,S89-(T89+U89+V89)))</f>
        <v>0</v>
      </c>
      <c r="AE89" s="19" t="n">
        <f aca="false">MIN(X89,MAX(0,S89-(T89+U89+V89+W89)))</f>
        <v>0</v>
      </c>
      <c r="AF89" s="19" t="n">
        <f aca="false">MIN(Y89,MAX(0,S89-(T89+U89+V89+W89+X89)))</f>
        <v>0</v>
      </c>
      <c r="AG89" s="19" t="n">
        <f aca="false">MIN(Z89,MAX(0,S89-(T89+U89+V89+W89+X89+Y89)))</f>
        <v>0</v>
      </c>
      <c r="AH89" s="19" t="n">
        <f aca="false">T89-AA89</f>
        <v>0</v>
      </c>
      <c r="AI89" s="19" t="n">
        <f aca="false">U89-AB89</f>
        <v>5.0811864961105</v>
      </c>
      <c r="AJ89" s="19" t="n">
        <f aca="false">V89-AC89</f>
        <v>35</v>
      </c>
      <c r="AK89" s="19" t="n">
        <f aca="false">W89-AD89</f>
        <v>17.5</v>
      </c>
      <c r="AL89" s="19" t="n">
        <f aca="false">X89-AE89</f>
        <v>10.5</v>
      </c>
      <c r="AM89" s="19" t="n">
        <f aca="false">Y89-AF89</f>
        <v>7</v>
      </c>
      <c r="AN89" s="19" t="n">
        <f aca="false">Z89-AG89</f>
        <v>0.902457404009364</v>
      </c>
      <c r="AO89" s="19" t="n">
        <f aca="false">M89-Q89</f>
        <v>0.0718999363805355</v>
      </c>
      <c r="AP89" s="19" t="n">
        <f aca="false">MIN(AH89,MAX(0,AO89-(AI89+AJ89+AK89+AL89+AM89+AN89)))</f>
        <v>0</v>
      </c>
      <c r="AQ89" s="19" t="n">
        <f aca="false">MIN(AI89,MAX(0,AO89-(AJ89+AK89+AL89+AM89+AN89)))</f>
        <v>0</v>
      </c>
      <c r="AR89" s="19" t="n">
        <f aca="false">MIN(AJ89,MAX(0,AO89-(AK89+AL89+AM89+AN89)))</f>
        <v>0</v>
      </c>
      <c r="AS89" s="19" t="n">
        <f aca="false">MIN(AK89,MAX(0,AO89-(AL89+AM89+AN89)))</f>
        <v>0</v>
      </c>
      <c r="AT89" s="19" t="n">
        <f aca="false">MIN(AL89,MAX(0,AO89-(AM89+AN89)))</f>
        <v>0</v>
      </c>
      <c r="AU89" s="19" t="n">
        <f aca="false">MIN(AM89,MAX(0,AO89-(AN89)))</f>
        <v>0</v>
      </c>
      <c r="AV89" s="19" t="n">
        <f aca="false">MIN(AN89,MAX(0,AO89-(0)))</f>
        <v>0.0718999363805355</v>
      </c>
      <c r="AW89" s="19" t="n">
        <f aca="false">AH89-AP89</f>
        <v>0</v>
      </c>
      <c r="AX89" s="19" t="n">
        <f aca="false">AI89-AQ89</f>
        <v>5.0811864961105</v>
      </c>
      <c r="AY89" s="19" t="n">
        <f aca="false">AJ89-AR89</f>
        <v>35</v>
      </c>
      <c r="AZ89" s="19" t="n">
        <f aca="false">AK89-AS89</f>
        <v>17.5</v>
      </c>
      <c r="BA89" s="19" t="n">
        <f aca="false">AL89-AT89</f>
        <v>10.5</v>
      </c>
      <c r="BB89" s="19" t="n">
        <f aca="false">AM89-AU89</f>
        <v>7</v>
      </c>
      <c r="BC89" s="19" t="n">
        <f aca="false">AN89-AV89</f>
        <v>0.830557467628828</v>
      </c>
    </row>
    <row r="90" customFormat="false" ht="15" hidden="false" customHeight="false" outlineLevel="0" collapsed="false">
      <c r="B90" s="18" t="n">
        <v>86</v>
      </c>
      <c r="C90" s="18" t="n">
        <f aca="false">RM_TERM-B90+1</f>
        <v>275</v>
      </c>
      <c r="D90" s="19" t="n">
        <f aca="false">K89</f>
        <v>75.9117439637394</v>
      </c>
      <c r="E90" s="19" t="n">
        <f aca="false">D90*(1-(1-RM_CDR_S)^(1/12))</f>
        <v>0.257800320923468</v>
      </c>
      <c r="F90" s="19" t="n">
        <f aca="false">D90-E90</f>
        <v>75.6539436428159</v>
      </c>
      <c r="G90" s="19" t="n">
        <f aca="false">IF(F90&gt;0,F90*(RM_WAC/12)/(1-(1+RM_WAC/12)^(-C90)),0)</f>
        <v>0.572014442144177</v>
      </c>
      <c r="H90" s="19" t="n">
        <f aca="false">F90*RM_WAC/12</f>
        <v>0.466532652464031</v>
      </c>
      <c r="I90" s="19" t="n">
        <f aca="false">G90-H90+IF(C90&lt;=1,(F90-(G90-H90)-J90),0)</f>
        <v>0.105481789680145</v>
      </c>
      <c r="J90" s="19" t="n">
        <f aca="false">(F90-(G90-H90))*(1-(1-RM_CPR_S)^(1/12))</f>
        <v>1.01627390567658</v>
      </c>
      <c r="K90" s="19" t="n">
        <f aca="false">IF(C90&lt;=1,0,(F90-(G90-H90)-J90))</f>
        <v>74.5321879474592</v>
      </c>
      <c r="L90" s="19" t="n">
        <f aca="false">E90*(1-RM_SEV_S)</f>
        <v>0.154680192554081</v>
      </c>
      <c r="M90" s="19" t="n">
        <f aca="false">E90-L90</f>
        <v>0.103120128369387</v>
      </c>
      <c r="N90" s="19" t="n">
        <f aca="false">H90-D90*(RM_SERV+RM_TR)/12</f>
        <v>0.450085107938555</v>
      </c>
      <c r="O90" s="19" t="n">
        <f aca="false">T90*RM_A1_CP/12+U90*RM_A2_CP/12+V90*RM_A3_CP/12+W90*RM_M1_CP/12+X90*RM_B1_CP/12+Y90*RM_B2_CP/12+Z90*RM_B3_CP/12</f>
        <v>0.418732500272543</v>
      </c>
      <c r="P90" s="19" t="n">
        <f aca="false">MAX(0,N90-O90)</f>
        <v>0.0313526076660113</v>
      </c>
      <c r="Q90" s="19" t="n">
        <f aca="false">MIN(P90,M90)</f>
        <v>0.0313526076660113</v>
      </c>
      <c r="R90" s="19" t="n">
        <f aca="false">P90-Q90</f>
        <v>0</v>
      </c>
      <c r="S90" s="19" t="n">
        <f aca="false">I90+J90+L90+Q90</f>
        <v>1.30778849557682</v>
      </c>
      <c r="T90" s="19" t="n">
        <f aca="false">AW89</f>
        <v>0</v>
      </c>
      <c r="U90" s="19" t="n">
        <f aca="false">AX89</f>
        <v>5.0811864961105</v>
      </c>
      <c r="V90" s="19" t="n">
        <f aca="false">AY89</f>
        <v>35</v>
      </c>
      <c r="W90" s="19" t="n">
        <f aca="false">AZ89</f>
        <v>17.5</v>
      </c>
      <c r="X90" s="19" t="n">
        <f aca="false">BA89</f>
        <v>10.5</v>
      </c>
      <c r="Y90" s="19" t="n">
        <f aca="false">BB89</f>
        <v>7</v>
      </c>
      <c r="Z90" s="19" t="n">
        <f aca="false">BC89</f>
        <v>0.830557467628828</v>
      </c>
      <c r="AA90" s="19" t="n">
        <f aca="false">MIN(T90,MAX(0,S90-(0)))</f>
        <v>0</v>
      </c>
      <c r="AB90" s="19" t="n">
        <f aca="false">MIN(U90,MAX(0,S90-(T90)))</f>
        <v>1.30778849557682</v>
      </c>
      <c r="AC90" s="19" t="n">
        <f aca="false">MIN(V90,MAX(0,S90-(T90+U90)))</f>
        <v>0</v>
      </c>
      <c r="AD90" s="19" t="n">
        <f aca="false">MIN(W90,MAX(0,S90-(T90+U90+V90)))</f>
        <v>0</v>
      </c>
      <c r="AE90" s="19" t="n">
        <f aca="false">MIN(X90,MAX(0,S90-(T90+U90+V90+W90)))</f>
        <v>0</v>
      </c>
      <c r="AF90" s="19" t="n">
        <f aca="false">MIN(Y90,MAX(0,S90-(T90+U90+V90+W90+X90)))</f>
        <v>0</v>
      </c>
      <c r="AG90" s="19" t="n">
        <f aca="false">MIN(Z90,MAX(0,S90-(T90+U90+V90+W90+X90+Y90)))</f>
        <v>0</v>
      </c>
      <c r="AH90" s="19" t="n">
        <f aca="false">T90-AA90</f>
        <v>0</v>
      </c>
      <c r="AI90" s="19" t="n">
        <f aca="false">U90-AB90</f>
        <v>3.77339800053368</v>
      </c>
      <c r="AJ90" s="19" t="n">
        <f aca="false">V90-AC90</f>
        <v>35</v>
      </c>
      <c r="AK90" s="19" t="n">
        <f aca="false">W90-AD90</f>
        <v>17.5</v>
      </c>
      <c r="AL90" s="19" t="n">
        <f aca="false">X90-AE90</f>
        <v>10.5</v>
      </c>
      <c r="AM90" s="19" t="n">
        <f aca="false">Y90-AF90</f>
        <v>7</v>
      </c>
      <c r="AN90" s="19" t="n">
        <f aca="false">Z90-AG90</f>
        <v>0.830557467628828</v>
      </c>
      <c r="AO90" s="19" t="n">
        <f aca="false">M90-Q90</f>
        <v>0.0717675207033759</v>
      </c>
      <c r="AP90" s="19" t="n">
        <f aca="false">MIN(AH90,MAX(0,AO90-(AI90+AJ90+AK90+AL90+AM90+AN90)))</f>
        <v>0</v>
      </c>
      <c r="AQ90" s="19" t="n">
        <f aca="false">MIN(AI90,MAX(0,AO90-(AJ90+AK90+AL90+AM90+AN90)))</f>
        <v>0</v>
      </c>
      <c r="AR90" s="19" t="n">
        <f aca="false">MIN(AJ90,MAX(0,AO90-(AK90+AL90+AM90+AN90)))</f>
        <v>0</v>
      </c>
      <c r="AS90" s="19" t="n">
        <f aca="false">MIN(AK90,MAX(0,AO90-(AL90+AM90+AN90)))</f>
        <v>0</v>
      </c>
      <c r="AT90" s="19" t="n">
        <f aca="false">MIN(AL90,MAX(0,AO90-(AM90+AN90)))</f>
        <v>0</v>
      </c>
      <c r="AU90" s="19" t="n">
        <f aca="false">MIN(AM90,MAX(0,AO90-(AN90)))</f>
        <v>0</v>
      </c>
      <c r="AV90" s="19" t="n">
        <f aca="false">MIN(AN90,MAX(0,AO90-(0)))</f>
        <v>0.0717675207033759</v>
      </c>
      <c r="AW90" s="19" t="n">
        <f aca="false">AH90-AP90</f>
        <v>0</v>
      </c>
      <c r="AX90" s="19" t="n">
        <f aca="false">AI90-AQ90</f>
        <v>3.77339800053368</v>
      </c>
      <c r="AY90" s="19" t="n">
        <f aca="false">AJ90-AR90</f>
        <v>35</v>
      </c>
      <c r="AZ90" s="19" t="n">
        <f aca="false">AK90-AS90</f>
        <v>17.5</v>
      </c>
      <c r="BA90" s="19" t="n">
        <f aca="false">AL90-AT90</f>
        <v>10.5</v>
      </c>
      <c r="BB90" s="19" t="n">
        <f aca="false">AM90-AU90</f>
        <v>7</v>
      </c>
      <c r="BC90" s="19" t="n">
        <f aca="false">AN90-AV90</f>
        <v>0.758789946925452</v>
      </c>
    </row>
    <row r="91" customFormat="false" ht="15" hidden="false" customHeight="false" outlineLevel="0" collapsed="false">
      <c r="B91" s="18" t="n">
        <v>87</v>
      </c>
      <c r="C91" s="18" t="n">
        <f aca="false">RM_TERM-B91+1</f>
        <v>274</v>
      </c>
      <c r="D91" s="19" t="n">
        <f aca="false">K90</f>
        <v>74.5321879474592</v>
      </c>
      <c r="E91" s="19" t="n">
        <f aca="false">D91*(1-(1-RM_CDR_S)^(1/12))</f>
        <v>0.253115275301294</v>
      </c>
      <c r="F91" s="19" t="n">
        <f aca="false">D91-E91</f>
        <v>74.2790726721579</v>
      </c>
      <c r="G91" s="19" t="n">
        <f aca="false">IF(F91&gt;0,F91*(RM_WAC/12)/(1-(1+RM_WAC/12)^(-C91)),0)</f>
        <v>0.562403274339961</v>
      </c>
      <c r="H91" s="19" t="n">
        <f aca="false">F91*RM_WAC/12</f>
        <v>0.458054281478307</v>
      </c>
      <c r="I91" s="19" t="n">
        <f aca="false">G91-H91+IF(C91&lt;=1,(F91-(G91-H91)-J91),0)</f>
        <v>0.104348992861654</v>
      </c>
      <c r="J91" s="19" t="n">
        <f aca="false">(F91-(G91-H91))*(1-(1-RM_CPR_S)^(1/12))</f>
        <v>0.997794452553911</v>
      </c>
      <c r="K91" s="19" t="n">
        <f aca="false">IF(C91&lt;=1,0,(F91-(G91-H91)-J91))</f>
        <v>73.1769292267423</v>
      </c>
      <c r="L91" s="19" t="n">
        <f aca="false">E91*(1-RM_SEV_S)</f>
        <v>0.151869165180776</v>
      </c>
      <c r="M91" s="19" t="n">
        <f aca="false">E91-L91</f>
        <v>0.101246110120517</v>
      </c>
      <c r="N91" s="19" t="n">
        <f aca="false">H91-D91*(RM_SERV+RM_TR)/12</f>
        <v>0.441905640756358</v>
      </c>
      <c r="O91" s="19" t="n">
        <f aca="false">T91*RM_A1_CP/12+U91*RM_A2_CP/12+V91*RM_A3_CP/12+W91*RM_M1_CP/12+X91*RM_B1_CP/12+Y91*RM_B2_CP/12+Z91*RM_B3_CP/12</f>
        <v>0.412302540169291</v>
      </c>
      <c r="P91" s="19" t="n">
        <f aca="false">MAX(0,N91-O91)</f>
        <v>0.0296031005870669</v>
      </c>
      <c r="Q91" s="19" t="n">
        <f aca="false">MIN(P91,M91)</f>
        <v>0.0296031005870669</v>
      </c>
      <c r="R91" s="19" t="n">
        <f aca="false">P91-Q91</f>
        <v>0</v>
      </c>
      <c r="S91" s="19" t="n">
        <f aca="false">I91+J91+L91+Q91</f>
        <v>1.28361571118341</v>
      </c>
      <c r="T91" s="19" t="n">
        <f aca="false">AW90</f>
        <v>0</v>
      </c>
      <c r="U91" s="19" t="n">
        <f aca="false">AX90</f>
        <v>3.77339800053368</v>
      </c>
      <c r="V91" s="19" t="n">
        <f aca="false">AY90</f>
        <v>35</v>
      </c>
      <c r="W91" s="19" t="n">
        <f aca="false">AZ90</f>
        <v>17.5</v>
      </c>
      <c r="X91" s="19" t="n">
        <f aca="false">BA90</f>
        <v>10.5</v>
      </c>
      <c r="Y91" s="19" t="n">
        <f aca="false">BB90</f>
        <v>7</v>
      </c>
      <c r="Z91" s="19" t="n">
        <f aca="false">BC90</f>
        <v>0.758789946925452</v>
      </c>
      <c r="AA91" s="19" t="n">
        <f aca="false">MIN(T91,MAX(0,S91-(0)))</f>
        <v>0</v>
      </c>
      <c r="AB91" s="19" t="n">
        <f aca="false">MIN(U91,MAX(0,S91-(T91)))</f>
        <v>1.28361571118341</v>
      </c>
      <c r="AC91" s="19" t="n">
        <f aca="false">MIN(V91,MAX(0,S91-(T91+U91)))</f>
        <v>0</v>
      </c>
      <c r="AD91" s="19" t="n">
        <f aca="false">MIN(W91,MAX(0,S91-(T91+U91+V91)))</f>
        <v>0</v>
      </c>
      <c r="AE91" s="19" t="n">
        <f aca="false">MIN(X91,MAX(0,S91-(T91+U91+V91+W91)))</f>
        <v>0</v>
      </c>
      <c r="AF91" s="19" t="n">
        <f aca="false">MIN(Y91,MAX(0,S91-(T91+U91+V91+W91+X91)))</f>
        <v>0</v>
      </c>
      <c r="AG91" s="19" t="n">
        <f aca="false">MIN(Z91,MAX(0,S91-(T91+U91+V91+W91+X91+Y91)))</f>
        <v>0</v>
      </c>
      <c r="AH91" s="19" t="n">
        <f aca="false">T91-AA91</f>
        <v>0</v>
      </c>
      <c r="AI91" s="19" t="n">
        <f aca="false">U91-AB91</f>
        <v>2.48978228935028</v>
      </c>
      <c r="AJ91" s="19" t="n">
        <f aca="false">V91-AC91</f>
        <v>35</v>
      </c>
      <c r="AK91" s="19" t="n">
        <f aca="false">W91-AD91</f>
        <v>17.5</v>
      </c>
      <c r="AL91" s="19" t="n">
        <f aca="false">X91-AE91</f>
        <v>10.5</v>
      </c>
      <c r="AM91" s="19" t="n">
        <f aca="false">Y91-AF91</f>
        <v>7</v>
      </c>
      <c r="AN91" s="19" t="n">
        <f aca="false">Z91-AG91</f>
        <v>0.758789946925452</v>
      </c>
      <c r="AO91" s="19" t="n">
        <f aca="false">M91-Q91</f>
        <v>0.0716430095334505</v>
      </c>
      <c r="AP91" s="19" t="n">
        <f aca="false">MIN(AH91,MAX(0,AO91-(AI91+AJ91+AK91+AL91+AM91+AN91)))</f>
        <v>0</v>
      </c>
      <c r="AQ91" s="19" t="n">
        <f aca="false">MIN(AI91,MAX(0,AO91-(AJ91+AK91+AL91+AM91+AN91)))</f>
        <v>0</v>
      </c>
      <c r="AR91" s="19" t="n">
        <f aca="false">MIN(AJ91,MAX(0,AO91-(AK91+AL91+AM91+AN91)))</f>
        <v>0</v>
      </c>
      <c r="AS91" s="19" t="n">
        <f aca="false">MIN(AK91,MAX(0,AO91-(AL91+AM91+AN91)))</f>
        <v>0</v>
      </c>
      <c r="AT91" s="19" t="n">
        <f aca="false">MIN(AL91,MAX(0,AO91-(AM91+AN91)))</f>
        <v>0</v>
      </c>
      <c r="AU91" s="19" t="n">
        <f aca="false">MIN(AM91,MAX(0,AO91-(AN91)))</f>
        <v>0</v>
      </c>
      <c r="AV91" s="19" t="n">
        <f aca="false">MIN(AN91,MAX(0,AO91-(0)))</f>
        <v>0.0716430095334505</v>
      </c>
      <c r="AW91" s="19" t="n">
        <f aca="false">AH91-AP91</f>
        <v>0</v>
      </c>
      <c r="AX91" s="19" t="n">
        <f aca="false">AI91-AQ91</f>
        <v>2.48978228935028</v>
      </c>
      <c r="AY91" s="19" t="n">
        <f aca="false">AJ91-AR91</f>
        <v>35</v>
      </c>
      <c r="AZ91" s="19" t="n">
        <f aca="false">AK91-AS91</f>
        <v>17.5</v>
      </c>
      <c r="BA91" s="19" t="n">
        <f aca="false">AL91-AT91</f>
        <v>10.5</v>
      </c>
      <c r="BB91" s="19" t="n">
        <f aca="false">AM91-AU91</f>
        <v>7</v>
      </c>
      <c r="BC91" s="19" t="n">
        <f aca="false">AN91-AV91</f>
        <v>0.687146937392002</v>
      </c>
    </row>
    <row r="92" customFormat="false" ht="15" hidden="false" customHeight="false" outlineLevel="0" collapsed="false">
      <c r="B92" s="18" t="n">
        <v>88</v>
      </c>
      <c r="C92" s="18" t="n">
        <f aca="false">RM_TERM-B92+1</f>
        <v>273</v>
      </c>
      <c r="D92" s="19" t="n">
        <f aca="false">K91</f>
        <v>73.1769292267423</v>
      </c>
      <c r="E92" s="19" t="n">
        <f aca="false">D92*(1-(1-RM_CDR_S)^(1/12))</f>
        <v>0.248512744587442</v>
      </c>
      <c r="F92" s="19" t="n">
        <f aca="false">D92-E92</f>
        <v>72.9284164821549</v>
      </c>
      <c r="G92" s="19" t="n">
        <f aca="false">IF(F92&gt;0,F92*(RM_WAC/12)/(1-(1+RM_WAC/12)^(-C92)),0)</f>
        <v>0.552953596420886</v>
      </c>
      <c r="H92" s="19" t="n">
        <f aca="false">F92*RM_WAC/12</f>
        <v>0.449725234973289</v>
      </c>
      <c r="I92" s="19" t="n">
        <f aca="false">G92-H92+IF(C92&lt;=1,(F92-(G92-H92)-J92),0)</f>
        <v>0.103228361447597</v>
      </c>
      <c r="J92" s="19" t="n">
        <f aca="false">(F92-(G92-H92))*(1-(1-RM_CPR_S)^(1/12))</f>
        <v>0.97964057172914</v>
      </c>
      <c r="K92" s="19" t="n">
        <f aca="false">IF(C92&lt;=1,0,(F92-(G92-H92)-J92))</f>
        <v>71.8455475489782</v>
      </c>
      <c r="L92" s="19" t="n">
        <f aca="false">E92*(1-RM_SEV_S)</f>
        <v>0.149107646752465</v>
      </c>
      <c r="M92" s="19" t="n">
        <f aca="false">E92-L92</f>
        <v>0.0994050978349768</v>
      </c>
      <c r="N92" s="19" t="n">
        <f aca="false">H92-D92*(RM_SERV+RM_TR)/12</f>
        <v>0.433870233640828</v>
      </c>
      <c r="O92" s="19" t="n">
        <f aca="false">T92*RM_A1_CP/12+U92*RM_A2_CP/12+V92*RM_A3_CP/12+W92*RM_M1_CP/12+X92*RM_B1_CP/12+Y92*RM_B2_CP/12+Z92*RM_B3_CP/12</f>
        <v>0.405991429589306</v>
      </c>
      <c r="P92" s="19" t="n">
        <f aca="false">MAX(0,N92-O92)</f>
        <v>0.0278788040515222</v>
      </c>
      <c r="Q92" s="19" t="n">
        <f aca="false">MIN(P92,M92)</f>
        <v>0.0278788040515222</v>
      </c>
      <c r="R92" s="19" t="n">
        <f aca="false">P92-Q92</f>
        <v>0</v>
      </c>
      <c r="S92" s="19" t="n">
        <f aca="false">I92+J92+L92+Q92</f>
        <v>1.25985538398072</v>
      </c>
      <c r="T92" s="19" t="n">
        <f aca="false">AW91</f>
        <v>0</v>
      </c>
      <c r="U92" s="19" t="n">
        <f aca="false">AX91</f>
        <v>2.48978228935028</v>
      </c>
      <c r="V92" s="19" t="n">
        <f aca="false">AY91</f>
        <v>35</v>
      </c>
      <c r="W92" s="19" t="n">
        <f aca="false">AZ91</f>
        <v>17.5</v>
      </c>
      <c r="X92" s="19" t="n">
        <f aca="false">BA91</f>
        <v>10.5</v>
      </c>
      <c r="Y92" s="19" t="n">
        <f aca="false">BB91</f>
        <v>7</v>
      </c>
      <c r="Z92" s="19" t="n">
        <f aca="false">BC91</f>
        <v>0.687146937392002</v>
      </c>
      <c r="AA92" s="19" t="n">
        <f aca="false">MIN(T92,MAX(0,S92-(0)))</f>
        <v>0</v>
      </c>
      <c r="AB92" s="19" t="n">
        <f aca="false">MIN(U92,MAX(0,S92-(T92)))</f>
        <v>1.25985538398072</v>
      </c>
      <c r="AC92" s="19" t="n">
        <f aca="false">MIN(V92,MAX(0,S92-(T92+U92)))</f>
        <v>0</v>
      </c>
      <c r="AD92" s="19" t="n">
        <f aca="false">MIN(W92,MAX(0,S92-(T92+U92+V92)))</f>
        <v>0</v>
      </c>
      <c r="AE92" s="19" t="n">
        <f aca="false">MIN(X92,MAX(0,S92-(T92+U92+V92+W92)))</f>
        <v>0</v>
      </c>
      <c r="AF92" s="19" t="n">
        <f aca="false">MIN(Y92,MAX(0,S92-(T92+U92+V92+W92+X92)))</f>
        <v>0</v>
      </c>
      <c r="AG92" s="19" t="n">
        <f aca="false">MIN(Z92,MAX(0,S92-(T92+U92+V92+W92+X92+Y92)))</f>
        <v>0</v>
      </c>
      <c r="AH92" s="19" t="n">
        <f aca="false">T92-AA92</f>
        <v>0</v>
      </c>
      <c r="AI92" s="19" t="n">
        <f aca="false">U92-AB92</f>
        <v>1.22992690536955</v>
      </c>
      <c r="AJ92" s="19" t="n">
        <f aca="false">V92-AC92</f>
        <v>35</v>
      </c>
      <c r="AK92" s="19" t="n">
        <f aca="false">W92-AD92</f>
        <v>17.5</v>
      </c>
      <c r="AL92" s="19" t="n">
        <f aca="false">X92-AE92</f>
        <v>10.5</v>
      </c>
      <c r="AM92" s="19" t="n">
        <f aca="false">Y92-AF92</f>
        <v>7</v>
      </c>
      <c r="AN92" s="19" t="n">
        <f aca="false">Z92-AG92</f>
        <v>0.687146937392002</v>
      </c>
      <c r="AO92" s="19" t="n">
        <f aca="false">M92-Q92</f>
        <v>0.0715262937834547</v>
      </c>
      <c r="AP92" s="19" t="n">
        <f aca="false">MIN(AH92,MAX(0,AO92-(AI92+AJ92+AK92+AL92+AM92+AN92)))</f>
        <v>0</v>
      </c>
      <c r="AQ92" s="19" t="n">
        <f aca="false">MIN(AI92,MAX(0,AO92-(AJ92+AK92+AL92+AM92+AN92)))</f>
        <v>0</v>
      </c>
      <c r="AR92" s="19" t="n">
        <f aca="false">MIN(AJ92,MAX(0,AO92-(AK92+AL92+AM92+AN92)))</f>
        <v>0</v>
      </c>
      <c r="AS92" s="19" t="n">
        <f aca="false">MIN(AK92,MAX(0,AO92-(AL92+AM92+AN92)))</f>
        <v>0</v>
      </c>
      <c r="AT92" s="19" t="n">
        <f aca="false">MIN(AL92,MAX(0,AO92-(AM92+AN92)))</f>
        <v>0</v>
      </c>
      <c r="AU92" s="19" t="n">
        <f aca="false">MIN(AM92,MAX(0,AO92-(AN92)))</f>
        <v>0</v>
      </c>
      <c r="AV92" s="19" t="n">
        <f aca="false">MIN(AN92,MAX(0,AO92-(0)))</f>
        <v>0.0715262937834547</v>
      </c>
      <c r="AW92" s="19" t="n">
        <f aca="false">AH92-AP92</f>
        <v>0</v>
      </c>
      <c r="AX92" s="19" t="n">
        <f aca="false">AI92-AQ92</f>
        <v>1.22992690536955</v>
      </c>
      <c r="AY92" s="19" t="n">
        <f aca="false">AJ92-AR92</f>
        <v>35</v>
      </c>
      <c r="AZ92" s="19" t="n">
        <f aca="false">AK92-AS92</f>
        <v>17.5</v>
      </c>
      <c r="BA92" s="19" t="n">
        <f aca="false">AL92-AT92</f>
        <v>10.5</v>
      </c>
      <c r="BB92" s="19" t="n">
        <f aca="false">AM92-AU92</f>
        <v>7</v>
      </c>
      <c r="BC92" s="19" t="n">
        <f aca="false">AN92-AV92</f>
        <v>0.615620643608547</v>
      </c>
    </row>
    <row r="93" customFormat="false" ht="15" hidden="false" customHeight="false" outlineLevel="0" collapsed="false">
      <c r="B93" s="18" t="n">
        <v>89</v>
      </c>
      <c r="C93" s="18" t="n">
        <f aca="false">RM_TERM-B93+1</f>
        <v>272</v>
      </c>
      <c r="D93" s="19" t="n">
        <f aca="false">K92</f>
        <v>71.8455475489782</v>
      </c>
      <c r="E93" s="19" t="n">
        <f aca="false">D93*(1-(1-RM_CDR_S)^(1/12))</f>
        <v>0.243991301581691</v>
      </c>
      <c r="F93" s="19" t="n">
        <f aca="false">D93-E93</f>
        <v>71.6015562473965</v>
      </c>
      <c r="G93" s="19" t="n">
        <f aca="false">IF(F93&gt;0,F93*(RM_WAC/12)/(1-(1+RM_WAC/12)^(-C93)),0)</f>
        <v>0.54366269498276</v>
      </c>
      <c r="H93" s="19" t="n">
        <f aca="false">F93*RM_WAC/12</f>
        <v>0.441542930192278</v>
      </c>
      <c r="I93" s="19" t="n">
        <f aca="false">G93-H93+IF(C93&lt;=1,(F93-(G93-H93)-J93),0)</f>
        <v>0.102119764790482</v>
      </c>
      <c r="J93" s="19" t="n">
        <f aca="false">(F93-(G93-H93))*(1-(1-RM_CPR_S)^(1/12))</f>
        <v>0.961806630942503</v>
      </c>
      <c r="K93" s="19" t="n">
        <f aca="false">IF(C93&lt;=1,0,(F93-(G93-H93)-J93))</f>
        <v>70.5376298516635</v>
      </c>
      <c r="L93" s="19" t="n">
        <f aca="false">E93*(1-RM_SEV_S)</f>
        <v>0.146394780949015</v>
      </c>
      <c r="M93" s="19" t="n">
        <f aca="false">E93-L93</f>
        <v>0.0975965206326764</v>
      </c>
      <c r="N93" s="19" t="n">
        <f aca="false">H93-D93*(RM_SERV+RM_TR)/12</f>
        <v>0.42597639489</v>
      </c>
      <c r="O93" s="19" t="n">
        <f aca="false">T93*RM_A1_CP/12+U93*RM_A2_CP/12+V93*RM_A3_CP/12+W93*RM_M1_CP/12+X93*RM_B1_CP/12+Y93*RM_B2_CP/12+Z93*RM_B3_CP/12</f>
        <v>0.399797140618067</v>
      </c>
      <c r="P93" s="19" t="n">
        <f aca="false">MAX(0,N93-O93)</f>
        <v>0.0261792542719327</v>
      </c>
      <c r="Q93" s="19" t="n">
        <f aca="false">MIN(P93,M93)</f>
        <v>0.0261792542719327</v>
      </c>
      <c r="R93" s="19" t="n">
        <f aca="false">P93-Q93</f>
        <v>0</v>
      </c>
      <c r="S93" s="19" t="n">
        <f aca="false">I93+J93+L93+Q93</f>
        <v>1.23650043095393</v>
      </c>
      <c r="T93" s="19" t="n">
        <f aca="false">AW92</f>
        <v>0</v>
      </c>
      <c r="U93" s="19" t="n">
        <f aca="false">AX92</f>
        <v>1.22992690536955</v>
      </c>
      <c r="V93" s="19" t="n">
        <f aca="false">AY92</f>
        <v>35</v>
      </c>
      <c r="W93" s="19" t="n">
        <f aca="false">AZ92</f>
        <v>17.5</v>
      </c>
      <c r="X93" s="19" t="n">
        <f aca="false">BA92</f>
        <v>10.5</v>
      </c>
      <c r="Y93" s="19" t="n">
        <f aca="false">BB92</f>
        <v>7</v>
      </c>
      <c r="Z93" s="19" t="n">
        <f aca="false">BC92</f>
        <v>0.615620643608547</v>
      </c>
      <c r="AA93" s="19" t="n">
        <f aca="false">MIN(T93,MAX(0,S93-(0)))</f>
        <v>0</v>
      </c>
      <c r="AB93" s="19" t="n">
        <f aca="false">MIN(U93,MAX(0,S93-(T93)))</f>
        <v>1.22992690536955</v>
      </c>
      <c r="AC93" s="19" t="n">
        <f aca="false">MIN(V93,MAX(0,S93-(T93+U93)))</f>
        <v>0.00657352558437996</v>
      </c>
      <c r="AD93" s="19" t="n">
        <f aca="false">MIN(W93,MAX(0,S93-(T93+U93+V93)))</f>
        <v>0</v>
      </c>
      <c r="AE93" s="19" t="n">
        <f aca="false">MIN(X93,MAX(0,S93-(T93+U93+V93+W93)))</f>
        <v>0</v>
      </c>
      <c r="AF93" s="19" t="n">
        <f aca="false">MIN(Y93,MAX(0,S93-(T93+U93+V93+W93+X93)))</f>
        <v>0</v>
      </c>
      <c r="AG93" s="19" t="n">
        <f aca="false">MIN(Z93,MAX(0,S93-(T93+U93+V93+W93+X93+Y93)))</f>
        <v>0</v>
      </c>
      <c r="AH93" s="19" t="n">
        <f aca="false">T93-AA93</f>
        <v>0</v>
      </c>
      <c r="AI93" s="19" t="n">
        <f aca="false">U93-AB93</f>
        <v>0</v>
      </c>
      <c r="AJ93" s="19" t="n">
        <f aca="false">V93-AC93</f>
        <v>34.9934264744156</v>
      </c>
      <c r="AK93" s="19" t="n">
        <f aca="false">W93-AD93</f>
        <v>17.5</v>
      </c>
      <c r="AL93" s="19" t="n">
        <f aca="false">X93-AE93</f>
        <v>10.5</v>
      </c>
      <c r="AM93" s="19" t="n">
        <f aca="false">Y93-AF93</f>
        <v>7</v>
      </c>
      <c r="AN93" s="19" t="n">
        <f aca="false">Z93-AG93</f>
        <v>0.615620643608547</v>
      </c>
      <c r="AO93" s="19" t="n">
        <f aca="false">M93-Q93</f>
        <v>0.0714172663607437</v>
      </c>
      <c r="AP93" s="19" t="n">
        <f aca="false">MIN(AH93,MAX(0,AO93-(AI93+AJ93+AK93+AL93+AM93+AN93)))</f>
        <v>0</v>
      </c>
      <c r="AQ93" s="19" t="n">
        <f aca="false">MIN(AI93,MAX(0,AO93-(AJ93+AK93+AL93+AM93+AN93)))</f>
        <v>0</v>
      </c>
      <c r="AR93" s="19" t="n">
        <f aca="false">MIN(AJ93,MAX(0,AO93-(AK93+AL93+AM93+AN93)))</f>
        <v>0</v>
      </c>
      <c r="AS93" s="19" t="n">
        <f aca="false">MIN(AK93,MAX(0,AO93-(AL93+AM93+AN93)))</f>
        <v>0</v>
      </c>
      <c r="AT93" s="19" t="n">
        <f aca="false">MIN(AL93,MAX(0,AO93-(AM93+AN93)))</f>
        <v>0</v>
      </c>
      <c r="AU93" s="19" t="n">
        <f aca="false">MIN(AM93,MAX(0,AO93-(AN93)))</f>
        <v>0</v>
      </c>
      <c r="AV93" s="19" t="n">
        <f aca="false">MIN(AN93,MAX(0,AO93-(0)))</f>
        <v>0.0714172663607437</v>
      </c>
      <c r="AW93" s="19" t="n">
        <f aca="false">AH93-AP93</f>
        <v>0</v>
      </c>
      <c r="AX93" s="19" t="n">
        <f aca="false">AI93-AQ93</f>
        <v>0</v>
      </c>
      <c r="AY93" s="19" t="n">
        <f aca="false">AJ93-AR93</f>
        <v>34.9934264744156</v>
      </c>
      <c r="AZ93" s="19" t="n">
        <f aca="false">AK93-AS93</f>
        <v>17.5</v>
      </c>
      <c r="BA93" s="19" t="n">
        <f aca="false">AL93-AT93</f>
        <v>10.5</v>
      </c>
      <c r="BB93" s="19" t="n">
        <f aca="false">AM93-AU93</f>
        <v>7</v>
      </c>
      <c r="BC93" s="19" t="n">
        <f aca="false">AN93-AV93</f>
        <v>0.544203377247803</v>
      </c>
    </row>
    <row r="94" customFormat="false" ht="15" hidden="false" customHeight="false" outlineLevel="0" collapsed="false">
      <c r="B94" s="18" t="n">
        <v>90</v>
      </c>
      <c r="C94" s="18" t="n">
        <f aca="false">RM_TERM-B94+1</f>
        <v>271</v>
      </c>
      <c r="D94" s="19" t="n">
        <f aca="false">K93</f>
        <v>70.5376298516635</v>
      </c>
      <c r="E94" s="19" t="n">
        <f aca="false">D94*(1-(1-RM_CDR_S)^(1/12))</f>
        <v>0.239549543501804</v>
      </c>
      <c r="F94" s="19" t="n">
        <f aca="false">D94-E94</f>
        <v>70.2980803081617</v>
      </c>
      <c r="G94" s="19" t="n">
        <f aca="false">IF(F94&gt;0,F94*(RM_WAC/12)/(1-(1+RM_WAC/12)^(-C94)),0)</f>
        <v>0.534527902212869</v>
      </c>
      <c r="H94" s="19" t="n">
        <f aca="false">F94*RM_WAC/12</f>
        <v>0.433504828566997</v>
      </c>
      <c r="I94" s="19" t="n">
        <f aca="false">G94-H94+IF(C94&lt;=1,(F94-(G94-H94)-J94),0)</f>
        <v>0.101023073645872</v>
      </c>
      <c r="J94" s="19" t="n">
        <f aca="false">(F94-(G94-H94))*(1-(1-RM_CPR_S)^(1/12))</f>
        <v>0.944287094307836</v>
      </c>
      <c r="K94" s="19" t="n">
        <f aca="false">IF(C94&lt;=1,0,(F94-(G94-H94)-J94))</f>
        <v>69.252770140208</v>
      </c>
      <c r="L94" s="19" t="n">
        <f aca="false">E94*(1-RM_SEV_S)</f>
        <v>0.143729726101083</v>
      </c>
      <c r="M94" s="19" t="n">
        <f aca="false">E94-L94</f>
        <v>0.0958198174007218</v>
      </c>
      <c r="N94" s="19" t="n">
        <f aca="false">H94-D94*(RM_SERV+RM_TR)/12</f>
        <v>0.41822167543247</v>
      </c>
      <c r="O94" s="19" t="n">
        <f aca="false">T94*RM_A1_CP/12+U94*RM_A2_CP/12+V94*RM_A3_CP/12+W94*RM_M1_CP/12+X94*RM_B1_CP/12+Y94*RM_B2_CP/12+Z94*RM_B3_CP/12</f>
        <v>0.393716036784481</v>
      </c>
      <c r="P94" s="19" t="n">
        <f aca="false">MAX(0,N94-O94)</f>
        <v>0.0245056386479892</v>
      </c>
      <c r="Q94" s="19" t="n">
        <f aca="false">MIN(P94,M94)</f>
        <v>0.0245056386479892</v>
      </c>
      <c r="R94" s="19" t="n">
        <f aca="false">P94-Q94</f>
        <v>0</v>
      </c>
      <c r="S94" s="19" t="n">
        <f aca="false">I94+J94+L94+Q94</f>
        <v>1.21354553270278</v>
      </c>
      <c r="T94" s="19" t="n">
        <f aca="false">AW93</f>
        <v>0</v>
      </c>
      <c r="U94" s="19" t="n">
        <f aca="false">AX93</f>
        <v>0</v>
      </c>
      <c r="V94" s="19" t="n">
        <f aca="false">AY93</f>
        <v>34.9934264744156</v>
      </c>
      <c r="W94" s="19" t="n">
        <f aca="false">AZ93</f>
        <v>17.5</v>
      </c>
      <c r="X94" s="19" t="n">
        <f aca="false">BA93</f>
        <v>10.5</v>
      </c>
      <c r="Y94" s="19" t="n">
        <f aca="false">BB93</f>
        <v>7</v>
      </c>
      <c r="Z94" s="19" t="n">
        <f aca="false">BC93</f>
        <v>0.544203377247803</v>
      </c>
      <c r="AA94" s="19" t="n">
        <f aca="false">MIN(T94,MAX(0,S94-(0)))</f>
        <v>0</v>
      </c>
      <c r="AB94" s="19" t="n">
        <f aca="false">MIN(U94,MAX(0,S94-(T94)))</f>
        <v>0</v>
      </c>
      <c r="AC94" s="19" t="n">
        <f aca="false">MIN(V94,MAX(0,S94-(T94+U94)))</f>
        <v>1.21354553270278</v>
      </c>
      <c r="AD94" s="19" t="n">
        <f aca="false">MIN(W94,MAX(0,S94-(T94+U94+V94)))</f>
        <v>0</v>
      </c>
      <c r="AE94" s="19" t="n">
        <f aca="false">MIN(X94,MAX(0,S94-(T94+U94+V94+W94)))</f>
        <v>0</v>
      </c>
      <c r="AF94" s="19" t="n">
        <f aca="false">MIN(Y94,MAX(0,S94-(T94+U94+V94+W94+X94)))</f>
        <v>0</v>
      </c>
      <c r="AG94" s="19" t="n">
        <f aca="false">MIN(Z94,MAX(0,S94-(T94+U94+V94+W94+X94+Y94)))</f>
        <v>0</v>
      </c>
      <c r="AH94" s="19" t="n">
        <f aca="false">T94-AA94</f>
        <v>0</v>
      </c>
      <c r="AI94" s="19" t="n">
        <f aca="false">U94-AB94</f>
        <v>0</v>
      </c>
      <c r="AJ94" s="19" t="n">
        <f aca="false">V94-AC94</f>
        <v>33.7798809417128</v>
      </c>
      <c r="AK94" s="19" t="n">
        <f aca="false">W94-AD94</f>
        <v>17.5</v>
      </c>
      <c r="AL94" s="19" t="n">
        <f aca="false">X94-AE94</f>
        <v>10.5</v>
      </c>
      <c r="AM94" s="19" t="n">
        <f aca="false">Y94-AF94</f>
        <v>7</v>
      </c>
      <c r="AN94" s="19" t="n">
        <f aca="false">Z94-AG94</f>
        <v>0.544203377247803</v>
      </c>
      <c r="AO94" s="19" t="n">
        <f aca="false">M94-Q94</f>
        <v>0.0713141787527326</v>
      </c>
      <c r="AP94" s="19" t="n">
        <f aca="false">MIN(AH94,MAX(0,AO94-(AI94+AJ94+AK94+AL94+AM94+AN94)))</f>
        <v>0</v>
      </c>
      <c r="AQ94" s="19" t="n">
        <f aca="false">MIN(AI94,MAX(0,AO94-(AJ94+AK94+AL94+AM94+AN94)))</f>
        <v>0</v>
      </c>
      <c r="AR94" s="19" t="n">
        <f aca="false">MIN(AJ94,MAX(0,AO94-(AK94+AL94+AM94+AN94)))</f>
        <v>0</v>
      </c>
      <c r="AS94" s="19" t="n">
        <f aca="false">MIN(AK94,MAX(0,AO94-(AL94+AM94+AN94)))</f>
        <v>0</v>
      </c>
      <c r="AT94" s="19" t="n">
        <f aca="false">MIN(AL94,MAX(0,AO94-(AM94+AN94)))</f>
        <v>0</v>
      </c>
      <c r="AU94" s="19" t="n">
        <f aca="false">MIN(AM94,MAX(0,AO94-(AN94)))</f>
        <v>0</v>
      </c>
      <c r="AV94" s="19" t="n">
        <f aca="false">MIN(AN94,MAX(0,AO94-(0)))</f>
        <v>0.0713141787527326</v>
      </c>
      <c r="AW94" s="19" t="n">
        <f aca="false">AH94-AP94</f>
        <v>0</v>
      </c>
      <c r="AX94" s="19" t="n">
        <f aca="false">AI94-AQ94</f>
        <v>0</v>
      </c>
      <c r="AY94" s="19" t="n">
        <f aca="false">AJ94-AR94</f>
        <v>33.7798809417128</v>
      </c>
      <c r="AZ94" s="19" t="n">
        <f aca="false">AK94-AS94</f>
        <v>17.5</v>
      </c>
      <c r="BA94" s="19" t="n">
        <f aca="false">AL94-AT94</f>
        <v>10.5</v>
      </c>
      <c r="BB94" s="19" t="n">
        <f aca="false">AM94-AU94</f>
        <v>7</v>
      </c>
      <c r="BC94" s="19" t="n">
        <f aca="false">AN94-AV94</f>
        <v>0.472889198495071</v>
      </c>
    </row>
    <row r="95" customFormat="false" ht="15" hidden="false" customHeight="false" outlineLevel="0" collapsed="false">
      <c r="B95" s="18" t="n">
        <v>91</v>
      </c>
      <c r="C95" s="18" t="n">
        <f aca="false">RM_TERM-B95+1</f>
        <v>270</v>
      </c>
      <c r="D95" s="19" t="n">
        <f aca="false">K94</f>
        <v>69.252770140208</v>
      </c>
      <c r="E95" s="19" t="n">
        <f aca="false">D95*(1-(1-RM_CDR_S)^(1/12))</f>
        <v>0.235186091568556</v>
      </c>
      <c r="F95" s="19" t="n">
        <f aca="false">D95-E95</f>
        <v>69.0175840486394</v>
      </c>
      <c r="G95" s="19" t="n">
        <f aca="false">IF(F95&gt;0,F95*(RM_WAC/12)/(1-(1+RM_WAC/12)^(-C95)),0)</f>
        <v>0.525546595123933</v>
      </c>
      <c r="H95" s="19" t="n">
        <f aca="false">F95*RM_WAC/12</f>
        <v>0.42560843496661</v>
      </c>
      <c r="I95" s="19" t="n">
        <f aca="false">G95-H95+IF(C95&lt;=1,(F95-(G95-H95)-J95),0)</f>
        <v>0.099938160157323</v>
      </c>
      <c r="J95" s="19" t="n">
        <f aca="false">(F95-(G95-H95))*(1-(1-RM_CPR_S)^(1/12))</f>
        <v>0.927076520674607</v>
      </c>
      <c r="K95" s="19" t="n">
        <f aca="false">IF(C95&lt;=1,0,(F95-(G95-H95)-J95))</f>
        <v>67.9905693678075</v>
      </c>
      <c r="L95" s="19" t="n">
        <f aca="false">E95*(1-RM_SEV_S)</f>
        <v>0.141111654941133</v>
      </c>
      <c r="M95" s="19" t="n">
        <f aca="false">E95-L95</f>
        <v>0.0940744366274223</v>
      </c>
      <c r="N95" s="19" t="n">
        <f aca="false">H95-D95*(RM_SERV+RM_TR)/12</f>
        <v>0.410603668102898</v>
      </c>
      <c r="O95" s="19" t="n">
        <f aca="false">T95*RM_A1_CP/12+U95*RM_A2_CP/12+V95*RM_A3_CP/12+W95*RM_M1_CP/12+X95*RM_B1_CP/12+Y95*RM_B2_CP/12+Z95*RM_B3_CP/12</f>
        <v>0.387446051532183</v>
      </c>
      <c r="P95" s="19" t="n">
        <f aca="false">MAX(0,N95-O95)</f>
        <v>0.0231576165707149</v>
      </c>
      <c r="Q95" s="19" t="n">
        <f aca="false">MIN(P95,M95)</f>
        <v>0.0231576165707149</v>
      </c>
      <c r="R95" s="19" t="n">
        <f aca="false">P95-Q95</f>
        <v>0</v>
      </c>
      <c r="S95" s="19" t="n">
        <f aca="false">I95+J95+L95+Q95</f>
        <v>1.19128395234378</v>
      </c>
      <c r="T95" s="19" t="n">
        <f aca="false">AW94</f>
        <v>0</v>
      </c>
      <c r="U95" s="19" t="n">
        <f aca="false">AX94</f>
        <v>0</v>
      </c>
      <c r="V95" s="19" t="n">
        <f aca="false">AY94</f>
        <v>33.7798809417128</v>
      </c>
      <c r="W95" s="19" t="n">
        <f aca="false">AZ94</f>
        <v>17.5</v>
      </c>
      <c r="X95" s="19" t="n">
        <f aca="false">BA94</f>
        <v>10.5</v>
      </c>
      <c r="Y95" s="19" t="n">
        <f aca="false">BB94</f>
        <v>7</v>
      </c>
      <c r="Z95" s="19" t="n">
        <f aca="false">BC94</f>
        <v>0.472889198495071</v>
      </c>
      <c r="AA95" s="19" t="n">
        <f aca="false">MIN(T95,MAX(0,S95-(0)))</f>
        <v>0</v>
      </c>
      <c r="AB95" s="19" t="n">
        <f aca="false">MIN(U95,MAX(0,S95-(T95)))</f>
        <v>0</v>
      </c>
      <c r="AC95" s="19" t="n">
        <f aca="false">MIN(V95,MAX(0,S95-(T95+U95)))</f>
        <v>1.19128395234378</v>
      </c>
      <c r="AD95" s="19" t="n">
        <f aca="false">MIN(W95,MAX(0,S95-(T95+U95+V95)))</f>
        <v>0</v>
      </c>
      <c r="AE95" s="19" t="n">
        <f aca="false">MIN(X95,MAX(0,S95-(T95+U95+V95+W95)))</f>
        <v>0</v>
      </c>
      <c r="AF95" s="19" t="n">
        <f aca="false">MIN(Y95,MAX(0,S95-(T95+U95+V95+W95+X95)))</f>
        <v>0</v>
      </c>
      <c r="AG95" s="19" t="n">
        <f aca="false">MIN(Z95,MAX(0,S95-(T95+U95+V95+W95+X95+Y95)))</f>
        <v>0</v>
      </c>
      <c r="AH95" s="19" t="n">
        <f aca="false">T95-AA95</f>
        <v>0</v>
      </c>
      <c r="AI95" s="19" t="n">
        <f aca="false">U95-AB95</f>
        <v>0</v>
      </c>
      <c r="AJ95" s="19" t="n">
        <f aca="false">V95-AC95</f>
        <v>32.5885969893691</v>
      </c>
      <c r="AK95" s="19" t="n">
        <f aca="false">W95-AD95</f>
        <v>17.5</v>
      </c>
      <c r="AL95" s="19" t="n">
        <f aca="false">X95-AE95</f>
        <v>10.5</v>
      </c>
      <c r="AM95" s="19" t="n">
        <f aca="false">Y95-AF95</f>
        <v>7</v>
      </c>
      <c r="AN95" s="19" t="n">
        <f aca="false">Z95-AG95</f>
        <v>0.472889198495071</v>
      </c>
      <c r="AO95" s="19" t="n">
        <f aca="false">M95-Q95</f>
        <v>0.0709168200567074</v>
      </c>
      <c r="AP95" s="19" t="n">
        <f aca="false">MIN(AH95,MAX(0,AO95-(AI95+AJ95+AK95+AL95+AM95+AN95)))</f>
        <v>0</v>
      </c>
      <c r="AQ95" s="19" t="n">
        <f aca="false">MIN(AI95,MAX(0,AO95-(AJ95+AK95+AL95+AM95+AN95)))</f>
        <v>0</v>
      </c>
      <c r="AR95" s="19" t="n">
        <f aca="false">MIN(AJ95,MAX(0,AO95-(AK95+AL95+AM95+AN95)))</f>
        <v>0</v>
      </c>
      <c r="AS95" s="19" t="n">
        <f aca="false">MIN(AK95,MAX(0,AO95-(AL95+AM95+AN95)))</f>
        <v>0</v>
      </c>
      <c r="AT95" s="19" t="n">
        <f aca="false">MIN(AL95,MAX(0,AO95-(AM95+AN95)))</f>
        <v>0</v>
      </c>
      <c r="AU95" s="19" t="n">
        <f aca="false">MIN(AM95,MAX(0,AO95-(AN95)))</f>
        <v>0</v>
      </c>
      <c r="AV95" s="19" t="n">
        <f aca="false">MIN(AN95,MAX(0,AO95-(0)))</f>
        <v>0.0709168200567074</v>
      </c>
      <c r="AW95" s="19" t="n">
        <f aca="false">AH95-AP95</f>
        <v>0</v>
      </c>
      <c r="AX95" s="19" t="n">
        <f aca="false">AI95-AQ95</f>
        <v>0</v>
      </c>
      <c r="AY95" s="19" t="n">
        <f aca="false">AJ95-AR95</f>
        <v>32.5885969893691</v>
      </c>
      <c r="AZ95" s="19" t="n">
        <f aca="false">AK95-AS95</f>
        <v>17.5</v>
      </c>
      <c r="BA95" s="19" t="n">
        <f aca="false">AL95-AT95</f>
        <v>10.5</v>
      </c>
      <c r="BB95" s="19" t="n">
        <f aca="false">AM95-AU95</f>
        <v>7</v>
      </c>
      <c r="BC95" s="19" t="n">
        <f aca="false">AN95-AV95</f>
        <v>0.401972378438363</v>
      </c>
    </row>
    <row r="96" customFormat="false" ht="15" hidden="false" customHeight="false" outlineLevel="0" collapsed="false">
      <c r="B96" s="18" t="n">
        <v>92</v>
      </c>
      <c r="C96" s="18" t="n">
        <f aca="false">RM_TERM-B96+1</f>
        <v>269</v>
      </c>
      <c r="D96" s="19" t="n">
        <f aca="false">K95</f>
        <v>67.9905693678075</v>
      </c>
      <c r="E96" s="19" t="n">
        <f aca="false">D96*(1-(1-RM_CDR_S)^(1/12))</f>
        <v>0.230899590597769</v>
      </c>
      <c r="F96" s="19" t="n">
        <f aca="false">D96-E96</f>
        <v>67.7596697772097</v>
      </c>
      <c r="G96" s="19" t="n">
        <f aca="false">IF(F96&gt;0,F96*(RM_WAC/12)/(1-(1+RM_WAC/12)^(-C96)),0)</f>
        <v>0.516716194800933</v>
      </c>
      <c r="H96" s="19" t="n">
        <f aca="false">F96*RM_WAC/12</f>
        <v>0.41785129695946</v>
      </c>
      <c r="I96" s="19" t="n">
        <f aca="false">G96-H96+IF(C96&lt;=1,(F96-(G96-H96)-J96),0)</f>
        <v>0.0988648978414728</v>
      </c>
      <c r="J96" s="19" t="n">
        <f aca="false">(F96-(G96-H96))*(1-(1-RM_CPR_S)^(1/12))</f>
        <v>0.910169562017663</v>
      </c>
      <c r="K96" s="19" t="n">
        <f aca="false">IF(C96&lt;=1,0,(F96-(G96-H96)-J96))</f>
        <v>66.7506353173506</v>
      </c>
      <c r="L96" s="19" t="n">
        <f aca="false">E96*(1-RM_SEV_S)</f>
        <v>0.138539754358661</v>
      </c>
      <c r="M96" s="19" t="n">
        <f aca="false">E96-L96</f>
        <v>0.0923598362391075</v>
      </c>
      <c r="N96" s="19" t="n">
        <f aca="false">H96-D96*(RM_SERV+RM_TR)/12</f>
        <v>0.403120006929768</v>
      </c>
      <c r="O96" s="19" t="n">
        <f aca="false">T96*RM_A1_CP/12+U96*RM_A2_CP/12+V96*RM_A3_CP/12+W96*RM_M1_CP/12+X96*RM_B1_CP/12+Y96*RM_B2_CP/12+Z96*RM_B3_CP/12</f>
        <v>0.381291084445074</v>
      </c>
      <c r="P96" s="19" t="n">
        <f aca="false">MAX(0,N96-O96)</f>
        <v>0.0218289224846948</v>
      </c>
      <c r="Q96" s="19" t="n">
        <f aca="false">MIN(P96,M96)</f>
        <v>0.0218289224846948</v>
      </c>
      <c r="R96" s="19" t="n">
        <f aca="false">P96-Q96</f>
        <v>0</v>
      </c>
      <c r="S96" s="19" t="n">
        <f aca="false">I96+J96+L96+Q96</f>
        <v>1.16940313670249</v>
      </c>
      <c r="T96" s="19" t="n">
        <f aca="false">AW95</f>
        <v>0</v>
      </c>
      <c r="U96" s="19" t="n">
        <f aca="false">AX95</f>
        <v>0</v>
      </c>
      <c r="V96" s="19" t="n">
        <f aca="false">AY95</f>
        <v>32.5885969893691</v>
      </c>
      <c r="W96" s="19" t="n">
        <f aca="false">AZ95</f>
        <v>17.5</v>
      </c>
      <c r="X96" s="19" t="n">
        <f aca="false">BA95</f>
        <v>10.5</v>
      </c>
      <c r="Y96" s="19" t="n">
        <f aca="false">BB95</f>
        <v>7</v>
      </c>
      <c r="Z96" s="19" t="n">
        <f aca="false">BC95</f>
        <v>0.401972378438363</v>
      </c>
      <c r="AA96" s="19" t="n">
        <f aca="false">MIN(T96,MAX(0,S96-(0)))</f>
        <v>0</v>
      </c>
      <c r="AB96" s="19" t="n">
        <f aca="false">MIN(U96,MAX(0,S96-(T96)))</f>
        <v>0</v>
      </c>
      <c r="AC96" s="19" t="n">
        <f aca="false">MIN(V96,MAX(0,S96-(T96+U96)))</f>
        <v>1.16940313670249</v>
      </c>
      <c r="AD96" s="19" t="n">
        <f aca="false">MIN(W96,MAX(0,S96-(T96+U96+V96)))</f>
        <v>0</v>
      </c>
      <c r="AE96" s="19" t="n">
        <f aca="false">MIN(X96,MAX(0,S96-(T96+U96+V96+W96)))</f>
        <v>0</v>
      </c>
      <c r="AF96" s="19" t="n">
        <f aca="false">MIN(Y96,MAX(0,S96-(T96+U96+V96+W96+X96)))</f>
        <v>0</v>
      </c>
      <c r="AG96" s="19" t="n">
        <f aca="false">MIN(Z96,MAX(0,S96-(T96+U96+V96+W96+X96+Y96)))</f>
        <v>0</v>
      </c>
      <c r="AH96" s="19" t="n">
        <f aca="false">T96-AA96</f>
        <v>0</v>
      </c>
      <c r="AI96" s="19" t="n">
        <f aca="false">U96-AB96</f>
        <v>0</v>
      </c>
      <c r="AJ96" s="19" t="n">
        <f aca="false">V96-AC96</f>
        <v>31.4191938526666</v>
      </c>
      <c r="AK96" s="19" t="n">
        <f aca="false">W96-AD96</f>
        <v>17.5</v>
      </c>
      <c r="AL96" s="19" t="n">
        <f aca="false">X96-AE96</f>
        <v>10.5</v>
      </c>
      <c r="AM96" s="19" t="n">
        <f aca="false">Y96-AF96</f>
        <v>7</v>
      </c>
      <c r="AN96" s="19" t="n">
        <f aca="false">Z96-AG96</f>
        <v>0.401972378438363</v>
      </c>
      <c r="AO96" s="19" t="n">
        <f aca="false">M96-Q96</f>
        <v>0.0705309137544128</v>
      </c>
      <c r="AP96" s="19" t="n">
        <f aca="false">MIN(AH96,MAX(0,AO96-(AI96+AJ96+AK96+AL96+AM96+AN96)))</f>
        <v>0</v>
      </c>
      <c r="AQ96" s="19" t="n">
        <f aca="false">MIN(AI96,MAX(0,AO96-(AJ96+AK96+AL96+AM96+AN96)))</f>
        <v>0</v>
      </c>
      <c r="AR96" s="19" t="n">
        <f aca="false">MIN(AJ96,MAX(0,AO96-(AK96+AL96+AM96+AN96)))</f>
        <v>0</v>
      </c>
      <c r="AS96" s="19" t="n">
        <f aca="false">MIN(AK96,MAX(0,AO96-(AL96+AM96+AN96)))</f>
        <v>0</v>
      </c>
      <c r="AT96" s="19" t="n">
        <f aca="false">MIN(AL96,MAX(0,AO96-(AM96+AN96)))</f>
        <v>0</v>
      </c>
      <c r="AU96" s="19" t="n">
        <f aca="false">MIN(AM96,MAX(0,AO96-(AN96)))</f>
        <v>0</v>
      </c>
      <c r="AV96" s="19" t="n">
        <f aca="false">MIN(AN96,MAX(0,AO96-(0)))</f>
        <v>0.0705309137544128</v>
      </c>
      <c r="AW96" s="19" t="n">
        <f aca="false">AH96-AP96</f>
        <v>0</v>
      </c>
      <c r="AX96" s="19" t="n">
        <f aca="false">AI96-AQ96</f>
        <v>0</v>
      </c>
      <c r="AY96" s="19" t="n">
        <f aca="false">AJ96-AR96</f>
        <v>31.4191938526666</v>
      </c>
      <c r="AZ96" s="19" t="n">
        <f aca="false">AK96-AS96</f>
        <v>17.5</v>
      </c>
      <c r="BA96" s="19" t="n">
        <f aca="false">AL96-AT96</f>
        <v>10.5</v>
      </c>
      <c r="BB96" s="19" t="n">
        <f aca="false">AM96-AU96</f>
        <v>7</v>
      </c>
      <c r="BC96" s="19" t="n">
        <f aca="false">AN96-AV96</f>
        <v>0.331441464683951</v>
      </c>
    </row>
    <row r="97" customFormat="false" ht="15" hidden="false" customHeight="false" outlineLevel="0" collapsed="false">
      <c r="B97" s="18" t="n">
        <v>93</v>
      </c>
      <c r="C97" s="18" t="n">
        <f aca="false">RM_TERM-B97+1</f>
        <v>268</v>
      </c>
      <c r="D97" s="19" t="n">
        <f aca="false">K96</f>
        <v>66.7506353173506</v>
      </c>
      <c r="E97" s="19" t="n">
        <f aca="false">D97*(1-(1-RM_CDR_S)^(1/12))</f>
        <v>0.226688708599268</v>
      </c>
      <c r="F97" s="19" t="n">
        <f aca="false">D97-E97</f>
        <v>66.5239466087513</v>
      </c>
      <c r="G97" s="19" t="n">
        <f aca="false">IF(F97&gt;0,F97*(RM_WAC/12)/(1-(1+RM_WAC/12)^(-C97)),0)</f>
        <v>0.508034165660598</v>
      </c>
      <c r="H97" s="19" t="n">
        <f aca="false">F97*RM_WAC/12</f>
        <v>0.4102310040873</v>
      </c>
      <c r="I97" s="19" t="n">
        <f aca="false">G97-H97+IF(C97&lt;=1,(F97-(G97-H97)-J97),0)</f>
        <v>0.0978031615732987</v>
      </c>
      <c r="J97" s="19" t="n">
        <f aca="false">(F97-(G97-H97))*(1-(1-RM_CPR_S)^(1/12))</f>
        <v>0.893560961854242</v>
      </c>
      <c r="K97" s="19" t="n">
        <f aca="false">IF(C97&lt;=1,0,(F97-(G97-H97)-J97))</f>
        <v>65.5325824853238</v>
      </c>
      <c r="L97" s="19" t="n">
        <f aca="false">E97*(1-RM_SEV_S)</f>
        <v>0.136013225159561</v>
      </c>
      <c r="M97" s="19" t="n">
        <f aca="false">E97-L97</f>
        <v>0.0906754834397071</v>
      </c>
      <c r="N97" s="19" t="n">
        <f aca="false">H97-D97*(RM_SERV+RM_TR)/12</f>
        <v>0.395768366435207</v>
      </c>
      <c r="O97" s="19" t="n">
        <f aca="false">T97*RM_A1_CP/12+U97*RM_A2_CP/12+V97*RM_A3_CP/12+W97*RM_M1_CP/12+X97*RM_B1_CP/12+Y97*RM_B2_CP/12+Z97*RM_B3_CP/12</f>
        <v>0.375249168238777</v>
      </c>
      <c r="P97" s="19" t="n">
        <f aca="false">MAX(0,N97-O97)</f>
        <v>0.0205191981964299</v>
      </c>
      <c r="Q97" s="19" t="n">
        <f aca="false">MIN(P97,M97)</f>
        <v>0.0205191981964299</v>
      </c>
      <c r="R97" s="19" t="n">
        <f aca="false">P97-Q97</f>
        <v>0</v>
      </c>
      <c r="S97" s="19" t="n">
        <f aca="false">I97+J97+L97+Q97</f>
        <v>1.14789654678353</v>
      </c>
      <c r="T97" s="19" t="n">
        <f aca="false">AW96</f>
        <v>0</v>
      </c>
      <c r="U97" s="19" t="n">
        <f aca="false">AX96</f>
        <v>0</v>
      </c>
      <c r="V97" s="19" t="n">
        <f aca="false">AY96</f>
        <v>31.4191938526666</v>
      </c>
      <c r="W97" s="19" t="n">
        <f aca="false">AZ96</f>
        <v>17.5</v>
      </c>
      <c r="X97" s="19" t="n">
        <f aca="false">BA96</f>
        <v>10.5</v>
      </c>
      <c r="Y97" s="19" t="n">
        <f aca="false">BB96</f>
        <v>7</v>
      </c>
      <c r="Z97" s="19" t="n">
        <f aca="false">BC96</f>
        <v>0.331441464683951</v>
      </c>
      <c r="AA97" s="19" t="n">
        <f aca="false">MIN(T97,MAX(0,S97-(0)))</f>
        <v>0</v>
      </c>
      <c r="AB97" s="19" t="n">
        <f aca="false">MIN(U97,MAX(0,S97-(T97)))</f>
        <v>0</v>
      </c>
      <c r="AC97" s="19" t="n">
        <f aca="false">MIN(V97,MAX(0,S97-(T97+U97)))</f>
        <v>1.14789654678353</v>
      </c>
      <c r="AD97" s="19" t="n">
        <f aca="false">MIN(W97,MAX(0,S97-(T97+U97+V97)))</f>
        <v>0</v>
      </c>
      <c r="AE97" s="19" t="n">
        <f aca="false">MIN(X97,MAX(0,S97-(T97+U97+V97+W97)))</f>
        <v>0</v>
      </c>
      <c r="AF97" s="19" t="n">
        <f aca="false">MIN(Y97,MAX(0,S97-(T97+U97+V97+W97+X97)))</f>
        <v>0</v>
      </c>
      <c r="AG97" s="19" t="n">
        <f aca="false">MIN(Z97,MAX(0,S97-(T97+U97+V97+W97+X97+Y97)))</f>
        <v>0</v>
      </c>
      <c r="AH97" s="19" t="n">
        <f aca="false">T97-AA97</f>
        <v>0</v>
      </c>
      <c r="AI97" s="19" t="n">
        <f aca="false">U97-AB97</f>
        <v>0</v>
      </c>
      <c r="AJ97" s="19" t="n">
        <f aca="false">V97-AC97</f>
        <v>30.271297305883</v>
      </c>
      <c r="AK97" s="19" t="n">
        <f aca="false">W97-AD97</f>
        <v>17.5</v>
      </c>
      <c r="AL97" s="19" t="n">
        <f aca="false">X97-AE97</f>
        <v>10.5</v>
      </c>
      <c r="AM97" s="19" t="n">
        <f aca="false">Y97-AF97</f>
        <v>7</v>
      </c>
      <c r="AN97" s="19" t="n">
        <f aca="false">Z97-AG97</f>
        <v>0.331441464683951</v>
      </c>
      <c r="AO97" s="19" t="n">
        <f aca="false">M97-Q97</f>
        <v>0.0701562852432772</v>
      </c>
      <c r="AP97" s="19" t="n">
        <f aca="false">MIN(AH97,MAX(0,AO97-(AI97+AJ97+AK97+AL97+AM97+AN97)))</f>
        <v>0</v>
      </c>
      <c r="AQ97" s="19" t="n">
        <f aca="false">MIN(AI97,MAX(0,AO97-(AJ97+AK97+AL97+AM97+AN97)))</f>
        <v>0</v>
      </c>
      <c r="AR97" s="19" t="n">
        <f aca="false">MIN(AJ97,MAX(0,AO97-(AK97+AL97+AM97+AN97)))</f>
        <v>0</v>
      </c>
      <c r="AS97" s="19" t="n">
        <f aca="false">MIN(AK97,MAX(0,AO97-(AL97+AM97+AN97)))</f>
        <v>0</v>
      </c>
      <c r="AT97" s="19" t="n">
        <f aca="false">MIN(AL97,MAX(0,AO97-(AM97+AN97)))</f>
        <v>0</v>
      </c>
      <c r="AU97" s="19" t="n">
        <f aca="false">MIN(AM97,MAX(0,AO97-(AN97)))</f>
        <v>0</v>
      </c>
      <c r="AV97" s="19" t="n">
        <f aca="false">MIN(AN97,MAX(0,AO97-(0)))</f>
        <v>0.0701562852432772</v>
      </c>
      <c r="AW97" s="19" t="n">
        <f aca="false">AH97-AP97</f>
        <v>0</v>
      </c>
      <c r="AX97" s="19" t="n">
        <f aca="false">AI97-AQ97</f>
        <v>0</v>
      </c>
      <c r="AY97" s="19" t="n">
        <f aca="false">AJ97-AR97</f>
        <v>30.271297305883</v>
      </c>
      <c r="AZ97" s="19" t="n">
        <f aca="false">AK97-AS97</f>
        <v>17.5</v>
      </c>
      <c r="BA97" s="19" t="n">
        <f aca="false">AL97-AT97</f>
        <v>10.5</v>
      </c>
      <c r="BB97" s="19" t="n">
        <f aca="false">AM97-AU97</f>
        <v>7</v>
      </c>
      <c r="BC97" s="19" t="n">
        <f aca="false">AN97-AV97</f>
        <v>0.261285179440673</v>
      </c>
    </row>
    <row r="98" customFormat="false" ht="15" hidden="false" customHeight="false" outlineLevel="0" collapsed="false">
      <c r="B98" s="18" t="n">
        <v>94</v>
      </c>
      <c r="C98" s="18" t="n">
        <f aca="false">RM_TERM-B98+1</f>
        <v>267</v>
      </c>
      <c r="D98" s="19" t="n">
        <f aca="false">K97</f>
        <v>65.5325824853238</v>
      </c>
      <c r="E98" s="19" t="n">
        <f aca="false">D98*(1-(1-RM_CDR_S)^(1/12))</f>
        <v>0.222552136382613</v>
      </c>
      <c r="F98" s="19" t="n">
        <f aca="false">D98-E98</f>
        <v>65.3100303489412</v>
      </c>
      <c r="G98" s="19" t="n">
        <f aca="false">IF(F98&gt;0,F98*(RM_WAC/12)/(1-(1+RM_WAC/12)^(-C98)),0)</f>
        <v>0.499498014723332</v>
      </c>
      <c r="H98" s="19" t="n">
        <f aca="false">F98*RM_WAC/12</f>
        <v>0.402745187151804</v>
      </c>
      <c r="I98" s="19" t="n">
        <f aca="false">G98-H98+IF(C98&lt;=1,(F98-(G98-H98)-J98),0)</f>
        <v>0.0967528275715281</v>
      </c>
      <c r="J98" s="19" t="n">
        <f aca="false">(F98-(G98-H98))*(1-(1-RM_CPR_S)^(1/12))</f>
        <v>0.877245553687767</v>
      </c>
      <c r="K98" s="19" t="n">
        <f aca="false">IF(C98&lt;=1,0,(F98-(G98-H98)-J98))</f>
        <v>64.3360319676819</v>
      </c>
      <c r="L98" s="19" t="n">
        <f aca="false">E98*(1-RM_SEV_S)</f>
        <v>0.133531281829568</v>
      </c>
      <c r="M98" s="19" t="n">
        <f aca="false">E98-L98</f>
        <v>0.089020854553045</v>
      </c>
      <c r="N98" s="19" t="n">
        <f aca="false">H98-D98*(RM_SERV+RM_TR)/12</f>
        <v>0.38854646094665</v>
      </c>
      <c r="O98" s="19" t="n">
        <f aca="false">T98*RM_A1_CP/12+U98*RM_A2_CP/12+V98*RM_A3_CP/12+W98*RM_M1_CP/12+X98*RM_B1_CP/12+Y98*RM_B2_CP/12+Z98*RM_B3_CP/12</f>
        <v>0.369318369413729</v>
      </c>
      <c r="P98" s="19" t="n">
        <f aca="false">MAX(0,N98-O98)</f>
        <v>0.0192280915329212</v>
      </c>
      <c r="Q98" s="19" t="n">
        <f aca="false">MIN(P98,M98)</f>
        <v>0.0192280915329212</v>
      </c>
      <c r="R98" s="19" t="n">
        <f aca="false">P98-Q98</f>
        <v>0</v>
      </c>
      <c r="S98" s="19" t="n">
        <f aca="false">I98+J98+L98+Q98</f>
        <v>1.12675775462178</v>
      </c>
      <c r="T98" s="19" t="n">
        <f aca="false">AW97</f>
        <v>0</v>
      </c>
      <c r="U98" s="19" t="n">
        <f aca="false">AX97</f>
        <v>0</v>
      </c>
      <c r="V98" s="19" t="n">
        <f aca="false">AY97</f>
        <v>30.271297305883</v>
      </c>
      <c r="W98" s="19" t="n">
        <f aca="false">AZ97</f>
        <v>17.5</v>
      </c>
      <c r="X98" s="19" t="n">
        <f aca="false">BA97</f>
        <v>10.5</v>
      </c>
      <c r="Y98" s="19" t="n">
        <f aca="false">BB97</f>
        <v>7</v>
      </c>
      <c r="Z98" s="19" t="n">
        <f aca="false">BC97</f>
        <v>0.261285179440673</v>
      </c>
      <c r="AA98" s="19" t="n">
        <f aca="false">MIN(T98,MAX(0,S98-(0)))</f>
        <v>0</v>
      </c>
      <c r="AB98" s="19" t="n">
        <f aca="false">MIN(U98,MAX(0,S98-(T98)))</f>
        <v>0</v>
      </c>
      <c r="AC98" s="19" t="n">
        <f aca="false">MIN(V98,MAX(0,S98-(T98+U98)))</f>
        <v>1.12675775462178</v>
      </c>
      <c r="AD98" s="19" t="n">
        <f aca="false">MIN(W98,MAX(0,S98-(T98+U98+V98)))</f>
        <v>0</v>
      </c>
      <c r="AE98" s="19" t="n">
        <f aca="false">MIN(X98,MAX(0,S98-(T98+U98+V98+W98)))</f>
        <v>0</v>
      </c>
      <c r="AF98" s="19" t="n">
        <f aca="false">MIN(Y98,MAX(0,S98-(T98+U98+V98+W98+X98)))</f>
        <v>0</v>
      </c>
      <c r="AG98" s="19" t="n">
        <f aca="false">MIN(Z98,MAX(0,S98-(T98+U98+V98+W98+X98+Y98)))</f>
        <v>0</v>
      </c>
      <c r="AH98" s="19" t="n">
        <f aca="false">T98-AA98</f>
        <v>0</v>
      </c>
      <c r="AI98" s="19" t="n">
        <f aca="false">U98-AB98</f>
        <v>0</v>
      </c>
      <c r="AJ98" s="19" t="n">
        <f aca="false">V98-AC98</f>
        <v>29.1445395512613</v>
      </c>
      <c r="AK98" s="19" t="n">
        <f aca="false">W98-AD98</f>
        <v>17.5</v>
      </c>
      <c r="AL98" s="19" t="n">
        <f aca="false">X98-AE98</f>
        <v>10.5</v>
      </c>
      <c r="AM98" s="19" t="n">
        <f aca="false">Y98-AF98</f>
        <v>7</v>
      </c>
      <c r="AN98" s="19" t="n">
        <f aca="false">Z98-AG98</f>
        <v>0.261285179440673</v>
      </c>
      <c r="AO98" s="19" t="n">
        <f aca="false">M98-Q98</f>
        <v>0.0697927630201238</v>
      </c>
      <c r="AP98" s="19" t="n">
        <f aca="false">MIN(AH98,MAX(0,AO98-(AI98+AJ98+AK98+AL98+AM98+AN98)))</f>
        <v>0</v>
      </c>
      <c r="AQ98" s="19" t="n">
        <f aca="false">MIN(AI98,MAX(0,AO98-(AJ98+AK98+AL98+AM98+AN98)))</f>
        <v>0</v>
      </c>
      <c r="AR98" s="19" t="n">
        <f aca="false">MIN(AJ98,MAX(0,AO98-(AK98+AL98+AM98+AN98)))</f>
        <v>0</v>
      </c>
      <c r="AS98" s="19" t="n">
        <f aca="false">MIN(AK98,MAX(0,AO98-(AL98+AM98+AN98)))</f>
        <v>0</v>
      </c>
      <c r="AT98" s="19" t="n">
        <f aca="false">MIN(AL98,MAX(0,AO98-(AM98+AN98)))</f>
        <v>0</v>
      </c>
      <c r="AU98" s="19" t="n">
        <f aca="false">MIN(AM98,MAX(0,AO98-(AN98)))</f>
        <v>0</v>
      </c>
      <c r="AV98" s="19" t="n">
        <f aca="false">MIN(AN98,MAX(0,AO98-(0)))</f>
        <v>0.0697927630201238</v>
      </c>
      <c r="AW98" s="19" t="n">
        <f aca="false">AH98-AP98</f>
        <v>0</v>
      </c>
      <c r="AX98" s="19" t="n">
        <f aca="false">AI98-AQ98</f>
        <v>0</v>
      </c>
      <c r="AY98" s="19" t="n">
        <f aca="false">AJ98-AR98</f>
        <v>29.1445395512613</v>
      </c>
      <c r="AZ98" s="19" t="n">
        <f aca="false">AK98-AS98</f>
        <v>17.5</v>
      </c>
      <c r="BA98" s="19" t="n">
        <f aca="false">AL98-AT98</f>
        <v>10.5</v>
      </c>
      <c r="BB98" s="19" t="n">
        <f aca="false">AM98-AU98</f>
        <v>7</v>
      </c>
      <c r="BC98" s="19" t="n">
        <f aca="false">AN98-AV98</f>
        <v>0.19149241642055</v>
      </c>
    </row>
    <row r="99" customFormat="false" ht="15" hidden="false" customHeight="false" outlineLevel="0" collapsed="false">
      <c r="B99" s="18" t="n">
        <v>95</v>
      </c>
      <c r="C99" s="18" t="n">
        <f aca="false">RM_TERM-B99+1</f>
        <v>266</v>
      </c>
      <c r="D99" s="19" t="n">
        <f aca="false">K98</f>
        <v>64.3360319676819</v>
      </c>
      <c r="E99" s="19" t="n">
        <f aca="false">D99*(1-(1-RM_CDR_S)^(1/12))</f>
        <v>0.218488587169508</v>
      </c>
      <c r="F99" s="19" t="n">
        <f aca="false">D99-E99</f>
        <v>64.1175433805124</v>
      </c>
      <c r="G99" s="19" t="n">
        <f aca="false">IF(F99&gt;0,F99*(RM_WAC/12)/(1-(1+RM_WAC/12)^(-C99)),0)</f>
        <v>0.491105290897368</v>
      </c>
      <c r="H99" s="19" t="n">
        <f aca="false">F99*RM_WAC/12</f>
        <v>0.39539151751316</v>
      </c>
      <c r="I99" s="19" t="n">
        <f aca="false">G99-H99+IF(C99&lt;=1,(F99-(G99-H99)-J99),0)</f>
        <v>0.0957137733842087</v>
      </c>
      <c r="J99" s="19" t="n">
        <f aca="false">(F99-(G99-H99))*(1-(1-RM_CPR_S)^(1/12))</f>
        <v>0.861218259477988</v>
      </c>
      <c r="K99" s="19" t="n">
        <f aca="false">IF(C99&lt;=1,0,(F99-(G99-H99)-J99))</f>
        <v>63.1606113476502</v>
      </c>
      <c r="L99" s="19" t="n">
        <f aca="false">E99*(1-RM_SEV_S)</f>
        <v>0.131093152301705</v>
      </c>
      <c r="M99" s="19" t="n">
        <f aca="false">E99-L99</f>
        <v>0.0873954348678034</v>
      </c>
      <c r="N99" s="19" t="n">
        <f aca="false">H99-D99*(RM_SERV+RM_TR)/12</f>
        <v>0.381452043920162</v>
      </c>
      <c r="O99" s="19" t="n">
        <f aca="false">T99*RM_A1_CP/12+U99*RM_A2_CP/12+V99*RM_A3_CP/12+W99*RM_M1_CP/12+X99*RM_B1_CP/12+Y99*RM_B2_CP/12+Z99*RM_B3_CP/12</f>
        <v>0.363496787681517</v>
      </c>
      <c r="P99" s="19" t="n">
        <f aca="false">MAX(0,N99-O99)</f>
        <v>0.0179552562386453</v>
      </c>
      <c r="Q99" s="19" t="n">
        <f aca="false">MIN(P99,M99)</f>
        <v>0.0179552562386453</v>
      </c>
      <c r="R99" s="19" t="n">
        <f aca="false">P99-Q99</f>
        <v>0</v>
      </c>
      <c r="S99" s="19" t="n">
        <f aca="false">I99+J99+L99+Q99</f>
        <v>1.10598044140255</v>
      </c>
      <c r="T99" s="19" t="n">
        <f aca="false">AW98</f>
        <v>0</v>
      </c>
      <c r="U99" s="19" t="n">
        <f aca="false">AX98</f>
        <v>0</v>
      </c>
      <c r="V99" s="19" t="n">
        <f aca="false">AY98</f>
        <v>29.1445395512613</v>
      </c>
      <c r="W99" s="19" t="n">
        <f aca="false">AZ98</f>
        <v>17.5</v>
      </c>
      <c r="X99" s="19" t="n">
        <f aca="false">BA98</f>
        <v>10.5</v>
      </c>
      <c r="Y99" s="19" t="n">
        <f aca="false">BB98</f>
        <v>7</v>
      </c>
      <c r="Z99" s="19" t="n">
        <f aca="false">BC98</f>
        <v>0.19149241642055</v>
      </c>
      <c r="AA99" s="19" t="n">
        <f aca="false">MIN(T99,MAX(0,S99-(0)))</f>
        <v>0</v>
      </c>
      <c r="AB99" s="19" t="n">
        <f aca="false">MIN(U99,MAX(0,S99-(T99)))</f>
        <v>0</v>
      </c>
      <c r="AC99" s="19" t="n">
        <f aca="false">MIN(V99,MAX(0,S99-(T99+U99)))</f>
        <v>1.10598044140255</v>
      </c>
      <c r="AD99" s="19" t="n">
        <f aca="false">MIN(W99,MAX(0,S99-(T99+U99+V99)))</f>
        <v>0</v>
      </c>
      <c r="AE99" s="19" t="n">
        <f aca="false">MIN(X99,MAX(0,S99-(T99+U99+V99+W99)))</f>
        <v>0</v>
      </c>
      <c r="AF99" s="19" t="n">
        <f aca="false">MIN(Y99,MAX(0,S99-(T99+U99+V99+W99+X99)))</f>
        <v>0</v>
      </c>
      <c r="AG99" s="19" t="n">
        <f aca="false">MIN(Z99,MAX(0,S99-(T99+U99+V99+W99+X99+Y99)))</f>
        <v>0</v>
      </c>
      <c r="AH99" s="19" t="n">
        <f aca="false">T99-AA99</f>
        <v>0</v>
      </c>
      <c r="AI99" s="19" t="n">
        <f aca="false">U99-AB99</f>
        <v>0</v>
      </c>
      <c r="AJ99" s="19" t="n">
        <f aca="false">V99-AC99</f>
        <v>28.0385591098587</v>
      </c>
      <c r="AK99" s="19" t="n">
        <f aca="false">W99-AD99</f>
        <v>17.5</v>
      </c>
      <c r="AL99" s="19" t="n">
        <f aca="false">X99-AE99</f>
        <v>10.5</v>
      </c>
      <c r="AM99" s="19" t="n">
        <f aca="false">Y99-AF99</f>
        <v>7</v>
      </c>
      <c r="AN99" s="19" t="n">
        <f aca="false">Z99-AG99</f>
        <v>0.19149241642055</v>
      </c>
      <c r="AO99" s="19" t="n">
        <f aca="false">M99-Q99</f>
        <v>0.0694401786291581</v>
      </c>
      <c r="AP99" s="19" t="n">
        <f aca="false">MIN(AH99,MAX(0,AO99-(AI99+AJ99+AK99+AL99+AM99+AN99)))</f>
        <v>0</v>
      </c>
      <c r="AQ99" s="19" t="n">
        <f aca="false">MIN(AI99,MAX(0,AO99-(AJ99+AK99+AL99+AM99+AN99)))</f>
        <v>0</v>
      </c>
      <c r="AR99" s="19" t="n">
        <f aca="false">MIN(AJ99,MAX(0,AO99-(AK99+AL99+AM99+AN99)))</f>
        <v>0</v>
      </c>
      <c r="AS99" s="19" t="n">
        <f aca="false">MIN(AK99,MAX(0,AO99-(AL99+AM99+AN99)))</f>
        <v>0</v>
      </c>
      <c r="AT99" s="19" t="n">
        <f aca="false">MIN(AL99,MAX(0,AO99-(AM99+AN99)))</f>
        <v>0</v>
      </c>
      <c r="AU99" s="19" t="n">
        <f aca="false">MIN(AM99,MAX(0,AO99-(AN99)))</f>
        <v>0</v>
      </c>
      <c r="AV99" s="19" t="n">
        <f aca="false">MIN(AN99,MAX(0,AO99-(0)))</f>
        <v>0.0694401786291581</v>
      </c>
      <c r="AW99" s="19" t="n">
        <f aca="false">AH99-AP99</f>
        <v>0</v>
      </c>
      <c r="AX99" s="19" t="n">
        <f aca="false">AI99-AQ99</f>
        <v>0</v>
      </c>
      <c r="AY99" s="19" t="n">
        <f aca="false">AJ99-AR99</f>
        <v>28.0385591098587</v>
      </c>
      <c r="AZ99" s="19" t="n">
        <f aca="false">AK99-AS99</f>
        <v>17.5</v>
      </c>
      <c r="BA99" s="19" t="n">
        <f aca="false">AL99-AT99</f>
        <v>10.5</v>
      </c>
      <c r="BB99" s="19" t="n">
        <f aca="false">AM99-AU99</f>
        <v>7</v>
      </c>
      <c r="BC99" s="19" t="n">
        <f aca="false">AN99-AV99</f>
        <v>0.122052237791392</v>
      </c>
    </row>
    <row r="100" customFormat="false" ht="15" hidden="false" customHeight="false" outlineLevel="0" collapsed="false">
      <c r="B100" s="18" t="n">
        <v>96</v>
      </c>
      <c r="C100" s="18" t="n">
        <f aca="false">RM_TERM-B100+1</f>
        <v>265</v>
      </c>
      <c r="D100" s="19" t="n">
        <f aca="false">K99</f>
        <v>63.1606113476502</v>
      </c>
      <c r="E100" s="19" t="n">
        <f aca="false">D100*(1-(1-RM_CDR_S)^(1/12))</f>
        <v>0.214496796212776</v>
      </c>
      <c r="F100" s="19" t="n">
        <f aca="false">D100-E100</f>
        <v>62.9461145514374</v>
      </c>
      <c r="G100" s="19" t="n">
        <f aca="false">IF(F100&gt;0,F100*(RM_WAC/12)/(1-(1+RM_WAC/12)^(-C100)),0)</f>
        <v>0.482853584274962</v>
      </c>
      <c r="H100" s="19" t="n">
        <f aca="false">F100*RM_WAC/12</f>
        <v>0.388167706400531</v>
      </c>
      <c r="I100" s="19" t="n">
        <f aca="false">G100-H100+IF(C100&lt;=1,(F100-(G100-H100)-J100),0)</f>
        <v>0.0946858778744317</v>
      </c>
      <c r="J100" s="19" t="n">
        <f aca="false">(F100-(G100-H100))*(1-(1-RM_CPR_S)^(1/12))</f>
        <v>0.845474088137027</v>
      </c>
      <c r="K100" s="19" t="n">
        <f aca="false">IF(C100&lt;=1,0,(F100-(G100-H100)-J100))</f>
        <v>62.0059545854259</v>
      </c>
      <c r="L100" s="19" t="n">
        <f aca="false">E100*(1-RM_SEV_S)</f>
        <v>0.128698077727666</v>
      </c>
      <c r="M100" s="19" t="n">
        <f aca="false">E100-L100</f>
        <v>0.0857987184851104</v>
      </c>
      <c r="N100" s="19" t="n">
        <f aca="false">H100-D100*(RM_SERV+RM_TR)/12</f>
        <v>0.374482907275206</v>
      </c>
      <c r="O100" s="19" t="n">
        <f aca="false">T100*RM_A1_CP/12+U100*RM_A2_CP/12+V100*RM_A3_CP/12+W100*RM_M1_CP/12+X100*RM_B1_CP/12+Y100*RM_B2_CP/12+Z100*RM_B3_CP/12</f>
        <v>0.357782555400937</v>
      </c>
      <c r="P100" s="19" t="n">
        <f aca="false">MAX(0,N100-O100)</f>
        <v>0.0167003518742697</v>
      </c>
      <c r="Q100" s="19" t="n">
        <f aca="false">MIN(P100,M100)</f>
        <v>0.0167003518742697</v>
      </c>
      <c r="R100" s="19" t="n">
        <f aca="false">P100-Q100</f>
        <v>0</v>
      </c>
      <c r="S100" s="19" t="n">
        <f aca="false">I100+J100+L100+Q100</f>
        <v>1.08555839561339</v>
      </c>
      <c r="T100" s="19" t="n">
        <f aca="false">AW99</f>
        <v>0</v>
      </c>
      <c r="U100" s="19" t="n">
        <f aca="false">AX99</f>
        <v>0</v>
      </c>
      <c r="V100" s="19" t="n">
        <f aca="false">AY99</f>
        <v>28.0385591098587</v>
      </c>
      <c r="W100" s="19" t="n">
        <f aca="false">AZ99</f>
        <v>17.5</v>
      </c>
      <c r="X100" s="19" t="n">
        <f aca="false">BA99</f>
        <v>10.5</v>
      </c>
      <c r="Y100" s="19" t="n">
        <f aca="false">BB99</f>
        <v>7</v>
      </c>
      <c r="Z100" s="19" t="n">
        <f aca="false">BC99</f>
        <v>0.122052237791392</v>
      </c>
      <c r="AA100" s="19" t="n">
        <f aca="false">MIN(T100,MAX(0,S100-(0)))</f>
        <v>0</v>
      </c>
      <c r="AB100" s="19" t="n">
        <f aca="false">MIN(U100,MAX(0,S100-(T100)))</f>
        <v>0</v>
      </c>
      <c r="AC100" s="19" t="n">
        <f aca="false">MIN(V100,MAX(0,S100-(T100+U100)))</f>
        <v>1.08555839561339</v>
      </c>
      <c r="AD100" s="19" t="n">
        <f aca="false">MIN(W100,MAX(0,S100-(T100+U100+V100)))</f>
        <v>0</v>
      </c>
      <c r="AE100" s="19" t="n">
        <f aca="false">MIN(X100,MAX(0,S100-(T100+U100+V100+W100)))</f>
        <v>0</v>
      </c>
      <c r="AF100" s="19" t="n">
        <f aca="false">MIN(Y100,MAX(0,S100-(T100+U100+V100+W100+X100)))</f>
        <v>0</v>
      </c>
      <c r="AG100" s="19" t="n">
        <f aca="false">MIN(Z100,MAX(0,S100-(T100+U100+V100+W100+X100+Y100)))</f>
        <v>0</v>
      </c>
      <c r="AH100" s="19" t="n">
        <f aca="false">T100-AA100</f>
        <v>0</v>
      </c>
      <c r="AI100" s="19" t="n">
        <f aca="false">U100-AB100</f>
        <v>0</v>
      </c>
      <c r="AJ100" s="19" t="n">
        <f aca="false">V100-AC100</f>
        <v>26.9530007142453</v>
      </c>
      <c r="AK100" s="19" t="n">
        <f aca="false">W100-AD100</f>
        <v>17.5</v>
      </c>
      <c r="AL100" s="19" t="n">
        <f aca="false">X100-AE100</f>
        <v>10.5</v>
      </c>
      <c r="AM100" s="19" t="n">
        <f aca="false">Y100-AF100</f>
        <v>7</v>
      </c>
      <c r="AN100" s="19" t="n">
        <f aca="false">Z100-AG100</f>
        <v>0.122052237791392</v>
      </c>
      <c r="AO100" s="19" t="n">
        <f aca="false">M100-Q100</f>
        <v>0.0690983666108408</v>
      </c>
      <c r="AP100" s="19" t="n">
        <f aca="false">MIN(AH100,MAX(0,AO100-(AI100+AJ100+AK100+AL100+AM100+AN100)))</f>
        <v>0</v>
      </c>
      <c r="AQ100" s="19" t="n">
        <f aca="false">MIN(AI100,MAX(0,AO100-(AJ100+AK100+AL100+AM100+AN100)))</f>
        <v>0</v>
      </c>
      <c r="AR100" s="19" t="n">
        <f aca="false">MIN(AJ100,MAX(0,AO100-(AK100+AL100+AM100+AN100)))</f>
        <v>0</v>
      </c>
      <c r="AS100" s="19" t="n">
        <f aca="false">MIN(AK100,MAX(0,AO100-(AL100+AM100+AN100)))</f>
        <v>0</v>
      </c>
      <c r="AT100" s="19" t="n">
        <f aca="false">MIN(AL100,MAX(0,AO100-(AM100+AN100)))</f>
        <v>0</v>
      </c>
      <c r="AU100" s="19" t="n">
        <f aca="false">MIN(AM100,MAX(0,AO100-(AN100)))</f>
        <v>0</v>
      </c>
      <c r="AV100" s="19" t="n">
        <f aca="false">MIN(AN100,MAX(0,AO100-(0)))</f>
        <v>0.0690983666108408</v>
      </c>
      <c r="AW100" s="19" t="n">
        <f aca="false">AH100-AP100</f>
        <v>0</v>
      </c>
      <c r="AX100" s="19" t="n">
        <f aca="false">AI100-AQ100</f>
        <v>0</v>
      </c>
      <c r="AY100" s="19" t="n">
        <f aca="false">AJ100-AR100</f>
        <v>26.9530007142453</v>
      </c>
      <c r="AZ100" s="19" t="n">
        <f aca="false">AK100-AS100</f>
        <v>17.5</v>
      </c>
      <c r="BA100" s="19" t="n">
        <f aca="false">AL100-AT100</f>
        <v>10.5</v>
      </c>
      <c r="BB100" s="19" t="n">
        <f aca="false">AM100-AU100</f>
        <v>7</v>
      </c>
      <c r="BC100" s="19" t="n">
        <f aca="false">AN100-AV100</f>
        <v>0.0529538711805508</v>
      </c>
    </row>
    <row r="101" customFormat="false" ht="15" hidden="false" customHeight="false" outlineLevel="0" collapsed="false">
      <c r="B101" s="18" t="n">
        <v>97</v>
      </c>
      <c r="C101" s="18" t="n">
        <f aca="false">RM_TERM-B101+1</f>
        <v>264</v>
      </c>
      <c r="D101" s="19" t="n">
        <f aca="false">K100</f>
        <v>62.0059545854259</v>
      </c>
      <c r="E101" s="19" t="n">
        <f aca="false">D101*(1-(1-RM_CDR_S)^(1/12))</f>
        <v>0.210575520421773</v>
      </c>
      <c r="F101" s="19" t="n">
        <f aca="false">D101-E101</f>
        <v>61.7953790650042</v>
      </c>
      <c r="G101" s="19" t="n">
        <f aca="false">IF(F101&gt;0,F101*(RM_WAC/12)/(1-(1+RM_WAC/12)^(-C101)),0)</f>
        <v>0.474740525440402</v>
      </c>
      <c r="H101" s="19" t="n">
        <f aca="false">F101*RM_WAC/12</f>
        <v>0.381071504234192</v>
      </c>
      <c r="I101" s="19" t="n">
        <f aca="false">G101-H101+IF(C101&lt;=1,(F101-(G101-H101)-J101),0)</f>
        <v>0.0936690212062095</v>
      </c>
      <c r="J101" s="19" t="n">
        <f aca="false">(F101-(G101-H101))*(1-(1-RM_CPR_S)^(1/12))</f>
        <v>0.83000813405087</v>
      </c>
      <c r="K101" s="19" t="n">
        <f aca="false">IF(C101&lt;=1,0,(F101-(G101-H101)-J101))</f>
        <v>60.8717019097471</v>
      </c>
      <c r="L101" s="19" t="n">
        <f aca="false">E101*(1-RM_SEV_S)</f>
        <v>0.126345312253064</v>
      </c>
      <c r="M101" s="19" t="n">
        <f aca="false">E101-L101</f>
        <v>0.0842302081687091</v>
      </c>
      <c r="N101" s="19" t="n">
        <f aca="false">H101-D101*(RM_SERV+RM_TR)/12</f>
        <v>0.367636880740683</v>
      </c>
      <c r="O101" s="19" t="n">
        <f aca="false">T101*RM_A1_CP/12+U101*RM_A2_CP/12+V101*RM_A3_CP/12+W101*RM_M1_CP/12+X101*RM_B1_CP/12+Y101*RM_B2_CP/12+Z101*RM_B3_CP/12</f>
        <v>0.352173837023601</v>
      </c>
      <c r="P101" s="19" t="n">
        <f aca="false">MAX(0,N101-O101)</f>
        <v>0.0154630437170826</v>
      </c>
      <c r="Q101" s="19" t="n">
        <f aca="false">MIN(P101,M101)</f>
        <v>0.0154630437170826</v>
      </c>
      <c r="R101" s="19" t="n">
        <f aca="false">P101-Q101</f>
        <v>0</v>
      </c>
      <c r="S101" s="19" t="n">
        <f aca="false">I101+J101+L101+Q101</f>
        <v>1.06548551122723</v>
      </c>
      <c r="T101" s="19" t="n">
        <f aca="false">AW100</f>
        <v>0</v>
      </c>
      <c r="U101" s="19" t="n">
        <f aca="false">AX100</f>
        <v>0</v>
      </c>
      <c r="V101" s="19" t="n">
        <f aca="false">AY100</f>
        <v>26.9530007142453</v>
      </c>
      <c r="W101" s="19" t="n">
        <f aca="false">AZ100</f>
        <v>17.5</v>
      </c>
      <c r="X101" s="19" t="n">
        <f aca="false">BA100</f>
        <v>10.5</v>
      </c>
      <c r="Y101" s="19" t="n">
        <f aca="false">BB100</f>
        <v>7</v>
      </c>
      <c r="Z101" s="19" t="n">
        <f aca="false">BC100</f>
        <v>0.0529538711805508</v>
      </c>
      <c r="AA101" s="19" t="n">
        <f aca="false">MIN(T101,MAX(0,S101-(0)))</f>
        <v>0</v>
      </c>
      <c r="AB101" s="19" t="n">
        <f aca="false">MIN(U101,MAX(0,S101-(T101)))</f>
        <v>0</v>
      </c>
      <c r="AC101" s="19" t="n">
        <f aca="false">MIN(V101,MAX(0,S101-(T101+U101)))</f>
        <v>1.06548551122723</v>
      </c>
      <c r="AD101" s="19" t="n">
        <f aca="false">MIN(W101,MAX(0,S101-(T101+U101+V101)))</f>
        <v>0</v>
      </c>
      <c r="AE101" s="19" t="n">
        <f aca="false">MIN(X101,MAX(0,S101-(T101+U101+V101+W101)))</f>
        <v>0</v>
      </c>
      <c r="AF101" s="19" t="n">
        <f aca="false">MIN(Y101,MAX(0,S101-(T101+U101+V101+W101+X101)))</f>
        <v>0</v>
      </c>
      <c r="AG101" s="19" t="n">
        <f aca="false">MIN(Z101,MAX(0,S101-(T101+U101+V101+W101+X101+Y101)))</f>
        <v>0</v>
      </c>
      <c r="AH101" s="19" t="n">
        <f aca="false">T101-AA101</f>
        <v>0</v>
      </c>
      <c r="AI101" s="19" t="n">
        <f aca="false">U101-AB101</f>
        <v>0</v>
      </c>
      <c r="AJ101" s="19" t="n">
        <f aca="false">V101-AC101</f>
        <v>25.8875152030181</v>
      </c>
      <c r="AK101" s="19" t="n">
        <f aca="false">W101-AD101</f>
        <v>17.5</v>
      </c>
      <c r="AL101" s="19" t="n">
        <f aca="false">X101-AE101</f>
        <v>10.5</v>
      </c>
      <c r="AM101" s="19" t="n">
        <f aca="false">Y101-AF101</f>
        <v>7</v>
      </c>
      <c r="AN101" s="19" t="n">
        <f aca="false">Z101-AG101</f>
        <v>0.0529538711805508</v>
      </c>
      <c r="AO101" s="19" t="n">
        <f aca="false">M101-Q101</f>
        <v>0.0687671644516264</v>
      </c>
      <c r="AP101" s="19" t="n">
        <f aca="false">MIN(AH101,MAX(0,AO101-(AI101+AJ101+AK101+AL101+AM101+AN101)))</f>
        <v>0</v>
      </c>
      <c r="AQ101" s="19" t="n">
        <f aca="false">MIN(AI101,MAX(0,AO101-(AJ101+AK101+AL101+AM101+AN101)))</f>
        <v>0</v>
      </c>
      <c r="AR101" s="19" t="n">
        <f aca="false">MIN(AJ101,MAX(0,AO101-(AK101+AL101+AM101+AN101)))</f>
        <v>0</v>
      </c>
      <c r="AS101" s="19" t="n">
        <f aca="false">MIN(AK101,MAX(0,AO101-(AL101+AM101+AN101)))</f>
        <v>0</v>
      </c>
      <c r="AT101" s="19" t="n">
        <f aca="false">MIN(AL101,MAX(0,AO101-(AM101+AN101)))</f>
        <v>0</v>
      </c>
      <c r="AU101" s="19" t="n">
        <f aca="false">MIN(AM101,MAX(0,AO101-(AN101)))</f>
        <v>0.0158132932710756</v>
      </c>
      <c r="AV101" s="19" t="n">
        <f aca="false">MIN(AN101,MAX(0,AO101-(0)))</f>
        <v>0.0529538711805508</v>
      </c>
      <c r="AW101" s="19" t="n">
        <f aca="false">AH101-AP101</f>
        <v>0</v>
      </c>
      <c r="AX101" s="19" t="n">
        <f aca="false">AI101-AQ101</f>
        <v>0</v>
      </c>
      <c r="AY101" s="19" t="n">
        <f aca="false">AJ101-AR101</f>
        <v>25.8875152030181</v>
      </c>
      <c r="AZ101" s="19" t="n">
        <f aca="false">AK101-AS101</f>
        <v>17.5</v>
      </c>
      <c r="BA101" s="19" t="n">
        <f aca="false">AL101-AT101</f>
        <v>10.5</v>
      </c>
      <c r="BB101" s="19" t="n">
        <f aca="false">AM101-AU101</f>
        <v>6.98418670672892</v>
      </c>
      <c r="BC101" s="19" t="n">
        <f aca="false">AN101-AV101</f>
        <v>0</v>
      </c>
    </row>
    <row r="102" customFormat="false" ht="15" hidden="false" customHeight="false" outlineLevel="0" collapsed="false">
      <c r="B102" s="18" t="n">
        <v>98</v>
      </c>
      <c r="C102" s="18" t="n">
        <f aca="false">RM_TERM-B102+1</f>
        <v>263</v>
      </c>
      <c r="D102" s="19" t="n">
        <f aca="false">K101</f>
        <v>60.8717019097471</v>
      </c>
      <c r="E102" s="19" t="n">
        <f aca="false">D102*(1-(1-RM_CDR_S)^(1/12))</f>
        <v>0.206723537994153</v>
      </c>
      <c r="F102" s="19" t="n">
        <f aca="false">D102-E102</f>
        <v>60.6649783717529</v>
      </c>
      <c r="G102" s="19" t="n">
        <f aca="false">IF(F102&gt;0,F102*(RM_WAC/12)/(1-(1+RM_WAC/12)^(-C102)),0)</f>
        <v>0.466763784789649</v>
      </c>
      <c r="H102" s="19" t="n">
        <f aca="false">F102*RM_WAC/12</f>
        <v>0.374100699959143</v>
      </c>
      <c r="I102" s="19" t="n">
        <f aca="false">G102-H102+IF(C102&lt;=1,(F102-(G102-H102)-J102),0)</f>
        <v>0.0926630848305055</v>
      </c>
      <c r="J102" s="19" t="n">
        <f aca="false">(F102-(G102-H102))*(1-(1-RM_CPR_S)^(1/12))</f>
        <v>0.814815575625898</v>
      </c>
      <c r="K102" s="19" t="n">
        <f aca="false">IF(C102&lt;=1,0,(F102-(G102-H102)-J102))</f>
        <v>59.7574997112965</v>
      </c>
      <c r="L102" s="19" t="n">
        <f aca="false">E102*(1-RM_SEV_S)</f>
        <v>0.124034122796492</v>
      </c>
      <c r="M102" s="19" t="n">
        <f aca="false">E102-L102</f>
        <v>0.0826894151976611</v>
      </c>
      <c r="N102" s="19" t="n">
        <f aca="false">H102-D102*(RM_SERV+RM_TR)/12</f>
        <v>0.360911831212031</v>
      </c>
      <c r="O102" s="19" t="n">
        <f aca="false">T102*RM_A1_CP/12+U102*RM_A2_CP/12+V102*RM_A3_CP/12+W102*RM_M1_CP/12+X102*RM_B1_CP/12+Y102*RM_B2_CP/12+Z102*RM_B3_CP/12</f>
        <v>0.346563406593786</v>
      </c>
      <c r="P102" s="19" t="n">
        <f aca="false">MAX(0,N102-O102)</f>
        <v>0.0143484246182449</v>
      </c>
      <c r="Q102" s="19" t="n">
        <f aca="false">MIN(P102,M102)</f>
        <v>0.0143484246182449</v>
      </c>
      <c r="R102" s="19" t="n">
        <f aca="false">P102-Q102</f>
        <v>0</v>
      </c>
      <c r="S102" s="19" t="n">
        <f aca="false">I102+J102+L102+Q102</f>
        <v>1.04586120787114</v>
      </c>
      <c r="T102" s="19" t="n">
        <f aca="false">AW101</f>
        <v>0</v>
      </c>
      <c r="U102" s="19" t="n">
        <f aca="false">AX101</f>
        <v>0</v>
      </c>
      <c r="V102" s="19" t="n">
        <f aca="false">AY101</f>
        <v>25.8875152030181</v>
      </c>
      <c r="W102" s="19" t="n">
        <f aca="false">AZ101</f>
        <v>17.5</v>
      </c>
      <c r="X102" s="19" t="n">
        <f aca="false">BA101</f>
        <v>10.5</v>
      </c>
      <c r="Y102" s="19" t="n">
        <f aca="false">BB101</f>
        <v>6.98418670672892</v>
      </c>
      <c r="Z102" s="19" t="n">
        <f aca="false">BC101</f>
        <v>0</v>
      </c>
      <c r="AA102" s="19" t="n">
        <f aca="false">MIN(T102,MAX(0,S102-(0)))</f>
        <v>0</v>
      </c>
      <c r="AB102" s="19" t="n">
        <f aca="false">MIN(U102,MAX(0,S102-(T102)))</f>
        <v>0</v>
      </c>
      <c r="AC102" s="19" t="n">
        <f aca="false">MIN(V102,MAX(0,S102-(T102+U102)))</f>
        <v>1.04586120787114</v>
      </c>
      <c r="AD102" s="19" t="n">
        <f aca="false">MIN(W102,MAX(0,S102-(T102+U102+V102)))</f>
        <v>0</v>
      </c>
      <c r="AE102" s="19" t="n">
        <f aca="false">MIN(X102,MAX(0,S102-(T102+U102+V102+W102)))</f>
        <v>0</v>
      </c>
      <c r="AF102" s="19" t="n">
        <f aca="false">MIN(Y102,MAX(0,S102-(T102+U102+V102+W102+X102)))</f>
        <v>0</v>
      </c>
      <c r="AG102" s="19" t="n">
        <f aca="false">MIN(Z102,MAX(0,S102-(T102+U102+V102+W102+X102+Y102)))</f>
        <v>0</v>
      </c>
      <c r="AH102" s="19" t="n">
        <f aca="false">T102-AA102</f>
        <v>0</v>
      </c>
      <c r="AI102" s="19" t="n">
        <f aca="false">U102-AB102</f>
        <v>0</v>
      </c>
      <c r="AJ102" s="19" t="n">
        <f aca="false">V102-AC102</f>
        <v>24.8416539951469</v>
      </c>
      <c r="AK102" s="19" t="n">
        <f aca="false">W102-AD102</f>
        <v>17.5</v>
      </c>
      <c r="AL102" s="19" t="n">
        <f aca="false">X102-AE102</f>
        <v>10.5</v>
      </c>
      <c r="AM102" s="19" t="n">
        <f aca="false">Y102-AF102</f>
        <v>6.98418670672892</v>
      </c>
      <c r="AN102" s="19" t="n">
        <f aca="false">Z102-AG102</f>
        <v>0</v>
      </c>
      <c r="AO102" s="19" t="n">
        <f aca="false">M102-Q102</f>
        <v>0.0683409905794162</v>
      </c>
      <c r="AP102" s="19" t="n">
        <f aca="false">MIN(AH102,MAX(0,AO102-(AI102+AJ102+AK102+AL102+AM102+AN102)))</f>
        <v>0</v>
      </c>
      <c r="AQ102" s="19" t="n">
        <f aca="false">MIN(AI102,MAX(0,AO102-(AJ102+AK102+AL102+AM102+AN102)))</f>
        <v>0</v>
      </c>
      <c r="AR102" s="19" t="n">
        <f aca="false">MIN(AJ102,MAX(0,AO102-(AK102+AL102+AM102+AN102)))</f>
        <v>0</v>
      </c>
      <c r="AS102" s="19" t="n">
        <f aca="false">MIN(AK102,MAX(0,AO102-(AL102+AM102+AN102)))</f>
        <v>0</v>
      </c>
      <c r="AT102" s="19" t="n">
        <f aca="false">MIN(AL102,MAX(0,AO102-(AM102+AN102)))</f>
        <v>0</v>
      </c>
      <c r="AU102" s="19" t="n">
        <f aca="false">MIN(AM102,MAX(0,AO102-(AN102)))</f>
        <v>0.0683409905794162</v>
      </c>
      <c r="AV102" s="19" t="n">
        <f aca="false">MIN(AN102,MAX(0,AO102-(0)))</f>
        <v>0</v>
      </c>
      <c r="AW102" s="19" t="n">
        <f aca="false">AH102-AP102</f>
        <v>0</v>
      </c>
      <c r="AX102" s="19" t="n">
        <f aca="false">AI102-AQ102</f>
        <v>0</v>
      </c>
      <c r="AY102" s="19" t="n">
        <f aca="false">AJ102-AR102</f>
        <v>24.8416539951469</v>
      </c>
      <c r="AZ102" s="19" t="n">
        <f aca="false">AK102-AS102</f>
        <v>17.5</v>
      </c>
      <c r="BA102" s="19" t="n">
        <f aca="false">AL102-AT102</f>
        <v>10.5</v>
      </c>
      <c r="BB102" s="19" t="n">
        <f aca="false">AM102-AU102</f>
        <v>6.91584571614951</v>
      </c>
      <c r="BC102" s="19" t="n">
        <f aca="false">AN102-AV102</f>
        <v>0</v>
      </c>
    </row>
    <row r="103" customFormat="false" ht="15" hidden="false" customHeight="false" outlineLevel="0" collapsed="false">
      <c r="B103" s="18" t="n">
        <v>99</v>
      </c>
      <c r="C103" s="18" t="n">
        <f aca="false">RM_TERM-B103+1</f>
        <v>262</v>
      </c>
      <c r="D103" s="19" t="n">
        <f aca="false">K102</f>
        <v>59.7574997112965</v>
      </c>
      <c r="E103" s="19" t="n">
        <f aca="false">D103*(1-(1-RM_CDR_S)^(1/12))</f>
        <v>0.202939648053864</v>
      </c>
      <c r="F103" s="19" t="n">
        <f aca="false">D103-E103</f>
        <v>59.5545600632427</v>
      </c>
      <c r="G103" s="19" t="n">
        <f aca="false">IF(F103&gt;0,F103*(RM_WAC/12)/(1-(1+RM_WAC/12)^(-C103)),0)</f>
        <v>0.458921071861408</v>
      </c>
      <c r="H103" s="19" t="n">
        <f aca="false">F103*RM_WAC/12</f>
        <v>0.367253120389996</v>
      </c>
      <c r="I103" s="19" t="n">
        <f aca="false">G103-H103+IF(C103&lt;=1,(F103-(G103-H103)-J103),0)</f>
        <v>0.0916679514714117</v>
      </c>
      <c r="J103" s="19" t="n">
        <f aca="false">(F103-(G103-H103))*(1-(1-RM_CPR_S)^(1/12))</f>
        <v>0.799891673860025</v>
      </c>
      <c r="K103" s="19" t="n">
        <f aca="false">IF(C103&lt;=1,0,(F103-(G103-H103)-J103))</f>
        <v>58.6630004379112</v>
      </c>
      <c r="L103" s="19" t="n">
        <f aca="false">E103*(1-RM_SEV_S)</f>
        <v>0.121763788832318</v>
      </c>
      <c r="M103" s="19" t="n">
        <f aca="false">E103-L103</f>
        <v>0.0811758592215455</v>
      </c>
      <c r="N103" s="19" t="n">
        <f aca="false">H103-D103*(RM_SERV+RM_TR)/12</f>
        <v>0.354305662119216</v>
      </c>
      <c r="O103" s="19" t="n">
        <f aca="false">T103*RM_A1_CP/12+U103*RM_A2_CP/12+V103*RM_A3_CP/12+W103*RM_M1_CP/12+X103*RM_B1_CP/12+Y103*RM_B2_CP/12+Z103*RM_B3_CP/12</f>
        <v>0.340704183749256</v>
      </c>
      <c r="P103" s="19" t="n">
        <f aca="false">MAX(0,N103-O103)</f>
        <v>0.0136014783699596</v>
      </c>
      <c r="Q103" s="19" t="n">
        <f aca="false">MIN(P103,M103)</f>
        <v>0.0136014783699596</v>
      </c>
      <c r="R103" s="19" t="n">
        <f aca="false">P103-Q103</f>
        <v>0</v>
      </c>
      <c r="S103" s="19" t="n">
        <f aca="false">I103+J103+L103+Q103</f>
        <v>1.02692489253371</v>
      </c>
      <c r="T103" s="19" t="n">
        <f aca="false">AW102</f>
        <v>0</v>
      </c>
      <c r="U103" s="19" t="n">
        <f aca="false">AX102</f>
        <v>0</v>
      </c>
      <c r="V103" s="19" t="n">
        <f aca="false">AY102</f>
        <v>24.8416539951469</v>
      </c>
      <c r="W103" s="19" t="n">
        <f aca="false">AZ102</f>
        <v>17.5</v>
      </c>
      <c r="X103" s="19" t="n">
        <f aca="false">BA102</f>
        <v>10.5</v>
      </c>
      <c r="Y103" s="19" t="n">
        <f aca="false">BB102</f>
        <v>6.91584571614951</v>
      </c>
      <c r="Z103" s="19" t="n">
        <f aca="false">BC102</f>
        <v>0</v>
      </c>
      <c r="AA103" s="19" t="n">
        <f aca="false">MIN(T103,MAX(0,S103-(0)))</f>
        <v>0</v>
      </c>
      <c r="AB103" s="19" t="n">
        <f aca="false">MIN(U103,MAX(0,S103-(T103)))</f>
        <v>0</v>
      </c>
      <c r="AC103" s="19" t="n">
        <f aca="false">MIN(V103,MAX(0,S103-(T103+U103)))</f>
        <v>1.02692489253371</v>
      </c>
      <c r="AD103" s="19" t="n">
        <f aca="false">MIN(W103,MAX(0,S103-(T103+U103+V103)))</f>
        <v>0</v>
      </c>
      <c r="AE103" s="19" t="n">
        <f aca="false">MIN(X103,MAX(0,S103-(T103+U103+V103+W103)))</f>
        <v>0</v>
      </c>
      <c r="AF103" s="19" t="n">
        <f aca="false">MIN(Y103,MAX(0,S103-(T103+U103+V103+W103+X103)))</f>
        <v>0</v>
      </c>
      <c r="AG103" s="19" t="n">
        <f aca="false">MIN(Z103,MAX(0,S103-(T103+U103+V103+W103+X103+Y103)))</f>
        <v>0</v>
      </c>
      <c r="AH103" s="19" t="n">
        <f aca="false">T103-AA103</f>
        <v>0</v>
      </c>
      <c r="AI103" s="19" t="n">
        <f aca="false">U103-AB103</f>
        <v>0</v>
      </c>
      <c r="AJ103" s="19" t="n">
        <f aca="false">V103-AC103</f>
        <v>23.8147291026132</v>
      </c>
      <c r="AK103" s="19" t="n">
        <f aca="false">W103-AD103</f>
        <v>17.5</v>
      </c>
      <c r="AL103" s="19" t="n">
        <f aca="false">X103-AE103</f>
        <v>10.5</v>
      </c>
      <c r="AM103" s="19" t="n">
        <f aca="false">Y103-AF103</f>
        <v>6.91584571614951</v>
      </c>
      <c r="AN103" s="19" t="n">
        <f aca="false">Z103-AG103</f>
        <v>0</v>
      </c>
      <c r="AO103" s="19" t="n">
        <f aca="false">M103-Q103</f>
        <v>0.0675743808515859</v>
      </c>
      <c r="AP103" s="19" t="n">
        <f aca="false">MIN(AH103,MAX(0,AO103-(AI103+AJ103+AK103+AL103+AM103+AN103)))</f>
        <v>0</v>
      </c>
      <c r="AQ103" s="19" t="n">
        <f aca="false">MIN(AI103,MAX(0,AO103-(AJ103+AK103+AL103+AM103+AN103)))</f>
        <v>0</v>
      </c>
      <c r="AR103" s="19" t="n">
        <f aca="false">MIN(AJ103,MAX(0,AO103-(AK103+AL103+AM103+AN103)))</f>
        <v>0</v>
      </c>
      <c r="AS103" s="19" t="n">
        <f aca="false">MIN(AK103,MAX(0,AO103-(AL103+AM103+AN103)))</f>
        <v>0</v>
      </c>
      <c r="AT103" s="19" t="n">
        <f aca="false">MIN(AL103,MAX(0,AO103-(AM103+AN103)))</f>
        <v>0</v>
      </c>
      <c r="AU103" s="19" t="n">
        <f aca="false">MIN(AM103,MAX(0,AO103-(AN103)))</f>
        <v>0.0675743808515859</v>
      </c>
      <c r="AV103" s="19" t="n">
        <f aca="false">MIN(AN103,MAX(0,AO103-(0)))</f>
        <v>0</v>
      </c>
      <c r="AW103" s="19" t="n">
        <f aca="false">AH103-AP103</f>
        <v>0</v>
      </c>
      <c r="AX103" s="19" t="n">
        <f aca="false">AI103-AQ103</f>
        <v>0</v>
      </c>
      <c r="AY103" s="19" t="n">
        <f aca="false">AJ103-AR103</f>
        <v>23.8147291026132</v>
      </c>
      <c r="AZ103" s="19" t="n">
        <f aca="false">AK103-AS103</f>
        <v>17.5</v>
      </c>
      <c r="BA103" s="19" t="n">
        <f aca="false">AL103-AT103</f>
        <v>10.5</v>
      </c>
      <c r="BB103" s="19" t="n">
        <f aca="false">AM103-AU103</f>
        <v>6.84827133529792</v>
      </c>
      <c r="BC103" s="19" t="n">
        <f aca="false">AN103-AV103</f>
        <v>0</v>
      </c>
    </row>
    <row r="104" customFormat="false" ht="15" hidden="false" customHeight="false" outlineLevel="0" collapsed="false">
      <c r="B104" s="18" t="n">
        <v>100</v>
      </c>
      <c r="C104" s="18" t="n">
        <f aca="false">RM_TERM-B104+1</f>
        <v>261</v>
      </c>
      <c r="D104" s="19" t="n">
        <f aca="false">K103</f>
        <v>58.6630004379112</v>
      </c>
      <c r="E104" s="19" t="n">
        <f aca="false">D104*(1-(1-RM_CDR_S)^(1/12))</f>
        <v>0.199222670295271</v>
      </c>
      <c r="F104" s="19" t="n">
        <f aca="false">D104-E104</f>
        <v>58.463777767616</v>
      </c>
      <c r="G104" s="19" t="n">
        <f aca="false">IF(F104&gt;0,F104*(RM_WAC/12)/(1-(1+RM_WAC/12)^(-C104)),0)</f>
        <v>0.451210134679443</v>
      </c>
      <c r="H104" s="19" t="n">
        <f aca="false">F104*RM_WAC/12</f>
        <v>0.360526629566965</v>
      </c>
      <c r="I104" s="19" t="n">
        <f aca="false">G104-H104+IF(C104&lt;=1,(F104-(G104-H104)-J104),0)</f>
        <v>0.0906835051124776</v>
      </c>
      <c r="J104" s="19" t="n">
        <f aca="false">(F104-(G104-H104))*(1-(1-RM_CPR_S)^(1/12))</f>
        <v>0.785231770938026</v>
      </c>
      <c r="K104" s="19" t="n">
        <f aca="false">IF(C104&lt;=1,0,(F104-(G104-H104)-J104))</f>
        <v>57.5878624915654</v>
      </c>
      <c r="L104" s="19" t="n">
        <f aca="false">E104*(1-RM_SEV_S)</f>
        <v>0.119533602177162</v>
      </c>
      <c r="M104" s="19" t="n">
        <f aca="false">E104-L104</f>
        <v>0.0796890681181082</v>
      </c>
      <c r="N104" s="19" t="n">
        <f aca="false">H104-D104*(RM_SERV+RM_TR)/12</f>
        <v>0.347816312805418</v>
      </c>
      <c r="O104" s="19" t="n">
        <f aca="false">T104*RM_A1_CP/12+U104*RM_A2_CP/12+V104*RM_A3_CP/12+W104*RM_M1_CP/12+X104*RM_B1_CP/12+Y104*RM_B2_CP/12+Z104*RM_B3_CP/12</f>
        <v>0.334947909265488</v>
      </c>
      <c r="P104" s="19" t="n">
        <f aca="false">MAX(0,N104-O104)</f>
        <v>0.0128684035399297</v>
      </c>
      <c r="Q104" s="19" t="n">
        <f aca="false">MIN(P104,M104)</f>
        <v>0.0128684035399297</v>
      </c>
      <c r="R104" s="19" t="n">
        <f aca="false">P104-Q104</f>
        <v>0</v>
      </c>
      <c r="S104" s="19" t="n">
        <f aca="false">I104+J104+L104+Q104</f>
        <v>1.0083172817676</v>
      </c>
      <c r="T104" s="19" t="n">
        <f aca="false">AW103</f>
        <v>0</v>
      </c>
      <c r="U104" s="19" t="n">
        <f aca="false">AX103</f>
        <v>0</v>
      </c>
      <c r="V104" s="19" t="n">
        <f aca="false">AY103</f>
        <v>23.8147291026132</v>
      </c>
      <c r="W104" s="19" t="n">
        <f aca="false">AZ103</f>
        <v>17.5</v>
      </c>
      <c r="X104" s="19" t="n">
        <f aca="false">BA103</f>
        <v>10.5</v>
      </c>
      <c r="Y104" s="19" t="n">
        <f aca="false">BB103</f>
        <v>6.84827133529792</v>
      </c>
      <c r="Z104" s="19" t="n">
        <f aca="false">BC103</f>
        <v>0</v>
      </c>
      <c r="AA104" s="19" t="n">
        <f aca="false">MIN(T104,MAX(0,S104-(0)))</f>
        <v>0</v>
      </c>
      <c r="AB104" s="19" t="n">
        <f aca="false">MIN(U104,MAX(0,S104-(T104)))</f>
        <v>0</v>
      </c>
      <c r="AC104" s="19" t="n">
        <f aca="false">MIN(V104,MAX(0,S104-(T104+U104)))</f>
        <v>1.0083172817676</v>
      </c>
      <c r="AD104" s="19" t="n">
        <f aca="false">MIN(W104,MAX(0,S104-(T104+U104+V104)))</f>
        <v>0</v>
      </c>
      <c r="AE104" s="19" t="n">
        <f aca="false">MIN(X104,MAX(0,S104-(T104+U104+V104+W104)))</f>
        <v>0</v>
      </c>
      <c r="AF104" s="19" t="n">
        <f aca="false">MIN(Y104,MAX(0,S104-(T104+U104+V104+W104+X104)))</f>
        <v>0</v>
      </c>
      <c r="AG104" s="19" t="n">
        <f aca="false">MIN(Z104,MAX(0,S104-(T104+U104+V104+W104+X104+Y104)))</f>
        <v>0</v>
      </c>
      <c r="AH104" s="19" t="n">
        <f aca="false">T104-AA104</f>
        <v>0</v>
      </c>
      <c r="AI104" s="19" t="n">
        <f aca="false">U104-AB104</f>
        <v>0</v>
      </c>
      <c r="AJ104" s="19" t="n">
        <f aca="false">V104-AC104</f>
        <v>22.8064118208456</v>
      </c>
      <c r="AK104" s="19" t="n">
        <f aca="false">W104-AD104</f>
        <v>17.5</v>
      </c>
      <c r="AL104" s="19" t="n">
        <f aca="false">X104-AE104</f>
        <v>10.5</v>
      </c>
      <c r="AM104" s="19" t="n">
        <f aca="false">Y104-AF104</f>
        <v>6.84827133529792</v>
      </c>
      <c r="AN104" s="19" t="n">
        <f aca="false">Z104-AG104</f>
        <v>0</v>
      </c>
      <c r="AO104" s="19" t="n">
        <f aca="false">M104-Q104</f>
        <v>0.0668206645781786</v>
      </c>
      <c r="AP104" s="19" t="n">
        <f aca="false">MIN(AH104,MAX(0,AO104-(AI104+AJ104+AK104+AL104+AM104+AN104)))</f>
        <v>0</v>
      </c>
      <c r="AQ104" s="19" t="n">
        <f aca="false">MIN(AI104,MAX(0,AO104-(AJ104+AK104+AL104+AM104+AN104)))</f>
        <v>0</v>
      </c>
      <c r="AR104" s="19" t="n">
        <f aca="false">MIN(AJ104,MAX(0,AO104-(AK104+AL104+AM104+AN104)))</f>
        <v>0</v>
      </c>
      <c r="AS104" s="19" t="n">
        <f aca="false">MIN(AK104,MAX(0,AO104-(AL104+AM104+AN104)))</f>
        <v>0</v>
      </c>
      <c r="AT104" s="19" t="n">
        <f aca="false">MIN(AL104,MAX(0,AO104-(AM104+AN104)))</f>
        <v>0</v>
      </c>
      <c r="AU104" s="19" t="n">
        <f aca="false">MIN(AM104,MAX(0,AO104-(AN104)))</f>
        <v>0.0668206645781786</v>
      </c>
      <c r="AV104" s="19" t="n">
        <f aca="false">MIN(AN104,MAX(0,AO104-(0)))</f>
        <v>0</v>
      </c>
      <c r="AW104" s="19" t="n">
        <f aca="false">AH104-AP104</f>
        <v>0</v>
      </c>
      <c r="AX104" s="19" t="n">
        <f aca="false">AI104-AQ104</f>
        <v>0</v>
      </c>
      <c r="AY104" s="19" t="n">
        <f aca="false">AJ104-AR104</f>
        <v>22.8064118208456</v>
      </c>
      <c r="AZ104" s="19" t="n">
        <f aca="false">AK104-AS104</f>
        <v>17.5</v>
      </c>
      <c r="BA104" s="19" t="n">
        <f aca="false">AL104-AT104</f>
        <v>10.5</v>
      </c>
      <c r="BB104" s="19" t="n">
        <f aca="false">AM104-AU104</f>
        <v>6.78145067071974</v>
      </c>
      <c r="BC104" s="19" t="n">
        <f aca="false">AN104-AV104</f>
        <v>0</v>
      </c>
    </row>
    <row r="105" customFormat="false" ht="15" hidden="false" customHeight="false" outlineLevel="0" collapsed="false">
      <c r="B105" s="18" t="n">
        <v>101</v>
      </c>
      <c r="C105" s="18" t="n">
        <f aca="false">RM_TERM-B105+1</f>
        <v>260</v>
      </c>
      <c r="D105" s="19" t="n">
        <f aca="false">K104</f>
        <v>57.5878624915654</v>
      </c>
      <c r="E105" s="19" t="n">
        <f aca="false">D105*(1-(1-RM_CDR_S)^(1/12))</f>
        <v>0.195571444633305</v>
      </c>
      <c r="F105" s="19" t="n">
        <f aca="false">D105-E105</f>
        <v>57.3922910469321</v>
      </c>
      <c r="G105" s="19" t="n">
        <f aca="false">IF(F105&gt;0,F105*(RM_WAC/12)/(1-(1+RM_WAC/12)^(-C105)),0)</f>
        <v>0.443628759105932</v>
      </c>
      <c r="H105" s="19" t="n">
        <f aca="false">F105*RM_WAC/12</f>
        <v>0.353919128122748</v>
      </c>
      <c r="I105" s="19" t="n">
        <f aca="false">G105-H105+IF(C105&lt;=1,(F105-(G105-H105)-J105),0)</f>
        <v>0.0897096309831839</v>
      </c>
      <c r="J105" s="19" t="n">
        <f aca="false">(F105-(G105-H105))*(1-(1-RM_CPR_S)^(1/12))</f>
        <v>0.77083128885065</v>
      </c>
      <c r="K105" s="19" t="n">
        <f aca="false">IF(C105&lt;=1,0,(F105-(G105-H105)-J105))</f>
        <v>56.5317501270983</v>
      </c>
      <c r="L105" s="19" t="n">
        <f aca="false">E105*(1-RM_SEV_S)</f>
        <v>0.117342866779983</v>
      </c>
      <c r="M105" s="19" t="n">
        <f aca="false">E105-L105</f>
        <v>0.0782285778533221</v>
      </c>
      <c r="N105" s="19" t="n">
        <f aca="false">H105-D105*(RM_SERV+RM_TR)/12</f>
        <v>0.341441757916242</v>
      </c>
      <c r="O105" s="19" t="n">
        <f aca="false">T105*RM_A1_CP/12+U105*RM_A2_CP/12+V105*RM_A3_CP/12+W105*RM_M1_CP/12+X105*RM_B1_CP/12+Y105*RM_B2_CP/12+Z105*RM_B3_CP/12</f>
        <v>0.329292798879167</v>
      </c>
      <c r="P105" s="19" t="n">
        <f aca="false">MAX(0,N105-O105)</f>
        <v>0.012148959037075</v>
      </c>
      <c r="Q105" s="19" t="n">
        <f aca="false">MIN(P105,M105)</f>
        <v>0.012148959037075</v>
      </c>
      <c r="R105" s="19" t="n">
        <f aca="false">P105-Q105</f>
        <v>0</v>
      </c>
      <c r="S105" s="19" t="n">
        <f aca="false">I105+J105+L105+Q105</f>
        <v>0.990032745650892</v>
      </c>
      <c r="T105" s="19" t="n">
        <f aca="false">AW104</f>
        <v>0</v>
      </c>
      <c r="U105" s="19" t="n">
        <f aca="false">AX104</f>
        <v>0</v>
      </c>
      <c r="V105" s="19" t="n">
        <f aca="false">AY104</f>
        <v>22.8064118208456</v>
      </c>
      <c r="W105" s="19" t="n">
        <f aca="false">AZ104</f>
        <v>17.5</v>
      </c>
      <c r="X105" s="19" t="n">
        <f aca="false">BA104</f>
        <v>10.5</v>
      </c>
      <c r="Y105" s="19" t="n">
        <f aca="false">BB104</f>
        <v>6.78145067071974</v>
      </c>
      <c r="Z105" s="19" t="n">
        <f aca="false">BC104</f>
        <v>0</v>
      </c>
      <c r="AA105" s="19" t="n">
        <f aca="false">MIN(T105,MAX(0,S105-(0)))</f>
        <v>0</v>
      </c>
      <c r="AB105" s="19" t="n">
        <f aca="false">MIN(U105,MAX(0,S105-(T105)))</f>
        <v>0</v>
      </c>
      <c r="AC105" s="19" t="n">
        <f aca="false">MIN(V105,MAX(0,S105-(T105+U105)))</f>
        <v>0.990032745650892</v>
      </c>
      <c r="AD105" s="19" t="n">
        <f aca="false">MIN(W105,MAX(0,S105-(T105+U105+V105)))</f>
        <v>0</v>
      </c>
      <c r="AE105" s="19" t="n">
        <f aca="false">MIN(X105,MAX(0,S105-(T105+U105+V105+W105)))</f>
        <v>0</v>
      </c>
      <c r="AF105" s="19" t="n">
        <f aca="false">MIN(Y105,MAX(0,S105-(T105+U105+V105+W105+X105)))</f>
        <v>0</v>
      </c>
      <c r="AG105" s="19" t="n">
        <f aca="false">MIN(Z105,MAX(0,S105-(T105+U105+V105+W105+X105+Y105)))</f>
        <v>0</v>
      </c>
      <c r="AH105" s="19" t="n">
        <f aca="false">T105-AA105</f>
        <v>0</v>
      </c>
      <c r="AI105" s="19" t="n">
        <f aca="false">U105-AB105</f>
        <v>0</v>
      </c>
      <c r="AJ105" s="19" t="n">
        <f aca="false">V105-AC105</f>
        <v>21.8163790751947</v>
      </c>
      <c r="AK105" s="19" t="n">
        <f aca="false">W105-AD105</f>
        <v>17.5</v>
      </c>
      <c r="AL105" s="19" t="n">
        <f aca="false">X105-AE105</f>
        <v>10.5</v>
      </c>
      <c r="AM105" s="19" t="n">
        <f aca="false">Y105-AF105</f>
        <v>6.78145067071974</v>
      </c>
      <c r="AN105" s="19" t="n">
        <f aca="false">Z105-AG105</f>
        <v>0</v>
      </c>
      <c r="AO105" s="19" t="n">
        <f aca="false">M105-Q105</f>
        <v>0.0660796188162472</v>
      </c>
      <c r="AP105" s="19" t="n">
        <f aca="false">MIN(AH105,MAX(0,AO105-(AI105+AJ105+AK105+AL105+AM105+AN105)))</f>
        <v>0</v>
      </c>
      <c r="AQ105" s="19" t="n">
        <f aca="false">MIN(AI105,MAX(0,AO105-(AJ105+AK105+AL105+AM105+AN105)))</f>
        <v>0</v>
      </c>
      <c r="AR105" s="19" t="n">
        <f aca="false">MIN(AJ105,MAX(0,AO105-(AK105+AL105+AM105+AN105)))</f>
        <v>0</v>
      </c>
      <c r="AS105" s="19" t="n">
        <f aca="false">MIN(AK105,MAX(0,AO105-(AL105+AM105+AN105)))</f>
        <v>0</v>
      </c>
      <c r="AT105" s="19" t="n">
        <f aca="false">MIN(AL105,MAX(0,AO105-(AM105+AN105)))</f>
        <v>0</v>
      </c>
      <c r="AU105" s="19" t="n">
        <f aca="false">MIN(AM105,MAX(0,AO105-(AN105)))</f>
        <v>0.0660796188162472</v>
      </c>
      <c r="AV105" s="19" t="n">
        <f aca="false">MIN(AN105,MAX(0,AO105-(0)))</f>
        <v>0</v>
      </c>
      <c r="AW105" s="19" t="n">
        <f aca="false">AH105-AP105</f>
        <v>0</v>
      </c>
      <c r="AX105" s="19" t="n">
        <f aca="false">AI105-AQ105</f>
        <v>0</v>
      </c>
      <c r="AY105" s="19" t="n">
        <f aca="false">AJ105-AR105</f>
        <v>21.8163790751947</v>
      </c>
      <c r="AZ105" s="19" t="n">
        <f aca="false">AK105-AS105</f>
        <v>17.5</v>
      </c>
      <c r="BA105" s="19" t="n">
        <f aca="false">AL105-AT105</f>
        <v>10.5</v>
      </c>
      <c r="BB105" s="19" t="n">
        <f aca="false">AM105-AU105</f>
        <v>6.7153710519035</v>
      </c>
      <c r="BC105" s="19" t="n">
        <f aca="false">AN105-AV105</f>
        <v>0</v>
      </c>
    </row>
    <row r="106" customFormat="false" ht="15" hidden="false" customHeight="false" outlineLevel="0" collapsed="false">
      <c r="B106" s="18" t="n">
        <v>102</v>
      </c>
      <c r="C106" s="18" t="n">
        <f aca="false">RM_TERM-B106+1</f>
        <v>259</v>
      </c>
      <c r="D106" s="19" t="n">
        <f aca="false">K105</f>
        <v>56.5317501270983</v>
      </c>
      <c r="E106" s="19" t="n">
        <f aca="false">D106*(1-(1-RM_CDR_S)^(1/12))</f>
        <v>0.19198483085954</v>
      </c>
      <c r="F106" s="19" t="n">
        <f aca="false">D106-E106</f>
        <v>56.3397652962388</v>
      </c>
      <c r="G106" s="19" t="n">
        <f aca="false">IF(F106&gt;0,F106*(RM_WAC/12)/(1-(1+RM_WAC/12)^(-C106)),0)</f>
        <v>0.436174768205701</v>
      </c>
      <c r="H106" s="19" t="n">
        <f aca="false">F106*RM_WAC/12</f>
        <v>0.347428552660139</v>
      </c>
      <c r="I106" s="19" t="n">
        <f aca="false">G106-H106+IF(C106&lt;=1,(F106-(G106-H106)-J106),0)</f>
        <v>0.0887462155455622</v>
      </c>
      <c r="J106" s="19" t="n">
        <f aca="false">(F106-(G106-H106))*(1-(1-RM_CPR_S)^(1/12))</f>
        <v>0.756685728037112</v>
      </c>
      <c r="K106" s="19" t="n">
        <f aca="false">IF(C106&lt;=1,0,(F106-(G106-H106)-J106))</f>
        <v>55.4943333526561</v>
      </c>
      <c r="L106" s="19" t="n">
        <f aca="false">E106*(1-RM_SEV_S)</f>
        <v>0.115190898515724</v>
      </c>
      <c r="M106" s="19" t="n">
        <f aca="false">E106-L106</f>
        <v>0.0767939323438161</v>
      </c>
      <c r="N106" s="19" t="n">
        <f aca="false">H106-D106*(RM_SERV+RM_TR)/12</f>
        <v>0.335180006799268</v>
      </c>
      <c r="O106" s="19" t="n">
        <f aca="false">T106*RM_A1_CP/12+U106*RM_A2_CP/12+V106*RM_A3_CP/12+W106*RM_M1_CP/12+X106*RM_B1_CP/12+Y106*RM_B2_CP/12+Z106*RM_B3_CP/12</f>
        <v>0.323737098901196</v>
      </c>
      <c r="P106" s="19" t="n">
        <f aca="false">MAX(0,N106-O106)</f>
        <v>0.0114429078980716</v>
      </c>
      <c r="Q106" s="19" t="n">
        <f aca="false">MIN(P106,M106)</f>
        <v>0.0114429078980716</v>
      </c>
      <c r="R106" s="19" t="n">
        <f aca="false">P106-Q106</f>
        <v>0</v>
      </c>
      <c r="S106" s="19" t="n">
        <f aca="false">I106+J106+L106+Q106</f>
        <v>0.97206574999647</v>
      </c>
      <c r="T106" s="19" t="n">
        <f aca="false">AW105</f>
        <v>0</v>
      </c>
      <c r="U106" s="19" t="n">
        <f aca="false">AX105</f>
        <v>0</v>
      </c>
      <c r="V106" s="19" t="n">
        <f aca="false">AY105</f>
        <v>21.8163790751947</v>
      </c>
      <c r="W106" s="19" t="n">
        <f aca="false">AZ105</f>
        <v>17.5</v>
      </c>
      <c r="X106" s="19" t="n">
        <f aca="false">BA105</f>
        <v>10.5</v>
      </c>
      <c r="Y106" s="19" t="n">
        <f aca="false">BB105</f>
        <v>6.7153710519035</v>
      </c>
      <c r="Z106" s="19" t="n">
        <f aca="false">BC105</f>
        <v>0</v>
      </c>
      <c r="AA106" s="19" t="n">
        <f aca="false">MIN(T106,MAX(0,S106-(0)))</f>
        <v>0</v>
      </c>
      <c r="AB106" s="19" t="n">
        <f aca="false">MIN(U106,MAX(0,S106-(T106)))</f>
        <v>0</v>
      </c>
      <c r="AC106" s="19" t="n">
        <f aca="false">MIN(V106,MAX(0,S106-(T106+U106)))</f>
        <v>0.97206574999647</v>
      </c>
      <c r="AD106" s="19" t="n">
        <f aca="false">MIN(W106,MAX(0,S106-(T106+U106+V106)))</f>
        <v>0</v>
      </c>
      <c r="AE106" s="19" t="n">
        <f aca="false">MIN(X106,MAX(0,S106-(T106+U106+V106+W106)))</f>
        <v>0</v>
      </c>
      <c r="AF106" s="19" t="n">
        <f aca="false">MIN(Y106,MAX(0,S106-(T106+U106+V106+W106+X106)))</f>
        <v>0</v>
      </c>
      <c r="AG106" s="19" t="n">
        <f aca="false">MIN(Z106,MAX(0,S106-(T106+U106+V106+W106+X106+Y106)))</f>
        <v>0</v>
      </c>
      <c r="AH106" s="19" t="n">
        <f aca="false">T106-AA106</f>
        <v>0</v>
      </c>
      <c r="AI106" s="19" t="n">
        <f aca="false">U106-AB106</f>
        <v>0</v>
      </c>
      <c r="AJ106" s="19" t="n">
        <f aca="false">V106-AC106</f>
        <v>20.8443133251983</v>
      </c>
      <c r="AK106" s="19" t="n">
        <f aca="false">W106-AD106</f>
        <v>17.5</v>
      </c>
      <c r="AL106" s="19" t="n">
        <f aca="false">X106-AE106</f>
        <v>10.5</v>
      </c>
      <c r="AM106" s="19" t="n">
        <f aca="false">Y106-AF106</f>
        <v>6.7153710519035</v>
      </c>
      <c r="AN106" s="19" t="n">
        <f aca="false">Z106-AG106</f>
        <v>0</v>
      </c>
      <c r="AO106" s="19" t="n">
        <f aca="false">M106-Q106</f>
        <v>0.0653510244457445</v>
      </c>
      <c r="AP106" s="19" t="n">
        <f aca="false">MIN(AH106,MAX(0,AO106-(AI106+AJ106+AK106+AL106+AM106+AN106)))</f>
        <v>0</v>
      </c>
      <c r="AQ106" s="19" t="n">
        <f aca="false">MIN(AI106,MAX(0,AO106-(AJ106+AK106+AL106+AM106+AN106)))</f>
        <v>0</v>
      </c>
      <c r="AR106" s="19" t="n">
        <f aca="false">MIN(AJ106,MAX(0,AO106-(AK106+AL106+AM106+AN106)))</f>
        <v>0</v>
      </c>
      <c r="AS106" s="19" t="n">
        <f aca="false">MIN(AK106,MAX(0,AO106-(AL106+AM106+AN106)))</f>
        <v>0</v>
      </c>
      <c r="AT106" s="19" t="n">
        <f aca="false">MIN(AL106,MAX(0,AO106-(AM106+AN106)))</f>
        <v>0</v>
      </c>
      <c r="AU106" s="19" t="n">
        <f aca="false">MIN(AM106,MAX(0,AO106-(AN106)))</f>
        <v>0.0653510244457445</v>
      </c>
      <c r="AV106" s="19" t="n">
        <f aca="false">MIN(AN106,MAX(0,AO106-(0)))</f>
        <v>0</v>
      </c>
      <c r="AW106" s="19" t="n">
        <f aca="false">AH106-AP106</f>
        <v>0</v>
      </c>
      <c r="AX106" s="19" t="n">
        <f aca="false">AI106-AQ106</f>
        <v>0</v>
      </c>
      <c r="AY106" s="19" t="n">
        <f aca="false">AJ106-AR106</f>
        <v>20.8443133251983</v>
      </c>
      <c r="AZ106" s="19" t="n">
        <f aca="false">AK106-AS106</f>
        <v>17.5</v>
      </c>
      <c r="BA106" s="19" t="n">
        <f aca="false">AL106-AT106</f>
        <v>10.5</v>
      </c>
      <c r="BB106" s="19" t="n">
        <f aca="false">AM106-AU106</f>
        <v>6.65002002745775</v>
      </c>
      <c r="BC106" s="19" t="n">
        <f aca="false">AN106-AV106</f>
        <v>0</v>
      </c>
    </row>
    <row r="107" customFormat="false" ht="15" hidden="false" customHeight="false" outlineLevel="0" collapsed="false">
      <c r="B107" s="18" t="n">
        <v>103</v>
      </c>
      <c r="C107" s="18" t="n">
        <f aca="false">RM_TERM-B107+1</f>
        <v>258</v>
      </c>
      <c r="D107" s="19" t="n">
        <f aca="false">K106</f>
        <v>55.4943333526561</v>
      </c>
      <c r="E107" s="19" t="n">
        <f aca="false">D107*(1-(1-RM_CDR_S)^(1/12))</f>
        <v>0.188461708304085</v>
      </c>
      <c r="F107" s="19" t="n">
        <f aca="false">D107-E107</f>
        <v>55.305871644352</v>
      </c>
      <c r="G107" s="19" t="n">
        <f aca="false">IF(F107&gt;0,F107*(RM_WAC/12)/(1-(1+RM_WAC/12)^(-C107)),0)</f>
        <v>0.428846021621129</v>
      </c>
      <c r="H107" s="19" t="n">
        <f aca="false">F107*RM_WAC/12</f>
        <v>0.341052875140171</v>
      </c>
      <c r="I107" s="19" t="n">
        <f aca="false">G107-H107+IF(C107&lt;=1,(F107-(G107-H107)-J107),0)</f>
        <v>0.0877931464809584</v>
      </c>
      <c r="J107" s="19" t="n">
        <f aca="false">(F107-(G107-H107))*(1-(1-RM_CPR_S)^(1/12))</f>
        <v>0.74279066605058</v>
      </c>
      <c r="K107" s="19" t="n">
        <f aca="false">IF(C107&lt;=1,0,(F107-(G107-H107)-J107))</f>
        <v>54.4752878318205</v>
      </c>
      <c r="L107" s="19" t="n">
        <f aca="false">E107*(1-RM_SEV_S)</f>
        <v>0.113077024982451</v>
      </c>
      <c r="M107" s="19" t="n">
        <f aca="false">E107-L107</f>
        <v>0.0753846833216341</v>
      </c>
      <c r="N107" s="19" t="n">
        <f aca="false">H107-D107*(RM_SERV+RM_TR)/12</f>
        <v>0.329029102913762</v>
      </c>
      <c r="O107" s="19" t="n">
        <f aca="false">T107*RM_A1_CP/12+U107*RM_A2_CP/12+V107*RM_A3_CP/12+W107*RM_M1_CP/12+X107*RM_B1_CP/12+Y107*RM_B2_CP/12+Z107*RM_B3_CP/12</f>
        <v>0.318279085696576</v>
      </c>
      <c r="P107" s="19" t="n">
        <f aca="false">MAX(0,N107-O107)</f>
        <v>0.0107500172171858</v>
      </c>
      <c r="Q107" s="19" t="n">
        <f aca="false">MIN(P107,M107)</f>
        <v>0.0107500172171858</v>
      </c>
      <c r="R107" s="19" t="n">
        <f aca="false">P107-Q107</f>
        <v>0</v>
      </c>
      <c r="S107" s="19" t="n">
        <f aca="false">I107+J107+L107+Q107</f>
        <v>0.954410854731175</v>
      </c>
      <c r="T107" s="19" t="n">
        <f aca="false">AW106</f>
        <v>0</v>
      </c>
      <c r="U107" s="19" t="n">
        <f aca="false">AX106</f>
        <v>0</v>
      </c>
      <c r="V107" s="19" t="n">
        <f aca="false">AY106</f>
        <v>20.8443133251983</v>
      </c>
      <c r="W107" s="19" t="n">
        <f aca="false">AZ106</f>
        <v>17.5</v>
      </c>
      <c r="X107" s="19" t="n">
        <f aca="false">BA106</f>
        <v>10.5</v>
      </c>
      <c r="Y107" s="19" t="n">
        <f aca="false">BB106</f>
        <v>6.65002002745775</v>
      </c>
      <c r="Z107" s="19" t="n">
        <f aca="false">BC106</f>
        <v>0</v>
      </c>
      <c r="AA107" s="19" t="n">
        <f aca="false">MIN(T107,MAX(0,S107-(0)))</f>
        <v>0</v>
      </c>
      <c r="AB107" s="19" t="n">
        <f aca="false">MIN(U107,MAX(0,S107-(T107)))</f>
        <v>0</v>
      </c>
      <c r="AC107" s="19" t="n">
        <f aca="false">MIN(V107,MAX(0,S107-(T107+U107)))</f>
        <v>0.954410854731175</v>
      </c>
      <c r="AD107" s="19" t="n">
        <f aca="false">MIN(W107,MAX(0,S107-(T107+U107+V107)))</f>
        <v>0</v>
      </c>
      <c r="AE107" s="19" t="n">
        <f aca="false">MIN(X107,MAX(0,S107-(T107+U107+V107+W107)))</f>
        <v>0</v>
      </c>
      <c r="AF107" s="19" t="n">
        <f aca="false">MIN(Y107,MAX(0,S107-(T107+U107+V107+W107+X107)))</f>
        <v>0</v>
      </c>
      <c r="AG107" s="19" t="n">
        <f aca="false">MIN(Z107,MAX(0,S107-(T107+U107+V107+W107+X107+Y107)))</f>
        <v>0</v>
      </c>
      <c r="AH107" s="19" t="n">
        <f aca="false">T107-AA107</f>
        <v>0</v>
      </c>
      <c r="AI107" s="19" t="n">
        <f aca="false">U107-AB107</f>
        <v>0</v>
      </c>
      <c r="AJ107" s="19" t="n">
        <f aca="false">V107-AC107</f>
        <v>19.8899024704671</v>
      </c>
      <c r="AK107" s="19" t="n">
        <f aca="false">W107-AD107</f>
        <v>17.5</v>
      </c>
      <c r="AL107" s="19" t="n">
        <f aca="false">X107-AE107</f>
        <v>10.5</v>
      </c>
      <c r="AM107" s="19" t="n">
        <f aca="false">Y107-AF107</f>
        <v>6.65002002745775</v>
      </c>
      <c r="AN107" s="19" t="n">
        <f aca="false">Z107-AG107</f>
        <v>0</v>
      </c>
      <c r="AO107" s="19" t="n">
        <f aca="false">M107-Q107</f>
        <v>0.0646346661044483</v>
      </c>
      <c r="AP107" s="19" t="n">
        <f aca="false">MIN(AH107,MAX(0,AO107-(AI107+AJ107+AK107+AL107+AM107+AN107)))</f>
        <v>0</v>
      </c>
      <c r="AQ107" s="19" t="n">
        <f aca="false">MIN(AI107,MAX(0,AO107-(AJ107+AK107+AL107+AM107+AN107)))</f>
        <v>0</v>
      </c>
      <c r="AR107" s="19" t="n">
        <f aca="false">MIN(AJ107,MAX(0,AO107-(AK107+AL107+AM107+AN107)))</f>
        <v>0</v>
      </c>
      <c r="AS107" s="19" t="n">
        <f aca="false">MIN(AK107,MAX(0,AO107-(AL107+AM107+AN107)))</f>
        <v>0</v>
      </c>
      <c r="AT107" s="19" t="n">
        <f aca="false">MIN(AL107,MAX(0,AO107-(AM107+AN107)))</f>
        <v>0</v>
      </c>
      <c r="AU107" s="19" t="n">
        <f aca="false">MIN(AM107,MAX(0,AO107-(AN107)))</f>
        <v>0.0646346661044483</v>
      </c>
      <c r="AV107" s="19" t="n">
        <f aca="false">MIN(AN107,MAX(0,AO107-(0)))</f>
        <v>0</v>
      </c>
      <c r="AW107" s="19" t="n">
        <f aca="false">AH107-AP107</f>
        <v>0</v>
      </c>
      <c r="AX107" s="19" t="n">
        <f aca="false">AI107-AQ107</f>
        <v>0</v>
      </c>
      <c r="AY107" s="19" t="n">
        <f aca="false">AJ107-AR107</f>
        <v>19.8899024704671</v>
      </c>
      <c r="AZ107" s="19" t="n">
        <f aca="false">AK107-AS107</f>
        <v>17.5</v>
      </c>
      <c r="BA107" s="19" t="n">
        <f aca="false">AL107-AT107</f>
        <v>10.5</v>
      </c>
      <c r="BB107" s="19" t="n">
        <f aca="false">AM107-AU107</f>
        <v>6.5853853613533</v>
      </c>
      <c r="BC107" s="19" t="n">
        <f aca="false">AN107-AV107</f>
        <v>0</v>
      </c>
    </row>
    <row r="108" customFormat="false" ht="15" hidden="false" customHeight="false" outlineLevel="0" collapsed="false">
      <c r="B108" s="18" t="n">
        <v>104</v>
      </c>
      <c r="C108" s="18" t="n">
        <f aca="false">RM_TERM-B108+1</f>
        <v>257</v>
      </c>
      <c r="D108" s="19" t="n">
        <f aca="false">K107</f>
        <v>54.4752878318205</v>
      </c>
      <c r="E108" s="19" t="n">
        <f aca="false">D108*(1-(1-RM_CDR_S)^(1/12))</f>
        <v>0.185000975503209</v>
      </c>
      <c r="F108" s="19" t="n">
        <f aca="false">D108-E108</f>
        <v>54.2902868563173</v>
      </c>
      <c r="G108" s="19" t="n">
        <f aca="false">IF(F108&gt;0,F108*(RM_WAC/12)/(1-(1+RM_WAC/12)^(-C108)),0)</f>
        <v>0.421640414957561</v>
      </c>
      <c r="H108" s="19" t="n">
        <f aca="false">F108*RM_WAC/12</f>
        <v>0.334790102280623</v>
      </c>
      <c r="I108" s="19" t="n">
        <f aca="false">G108-H108+IF(C108&lt;=1,(F108-(G108-H108)-J108),0)</f>
        <v>0.0868503126769379</v>
      </c>
      <c r="J108" s="19" t="n">
        <f aca="false">(F108-(G108-H108))*(1-(1-RM_CPR_S)^(1/12))</f>
        <v>0.729141756246249</v>
      </c>
      <c r="K108" s="19" t="n">
        <f aca="false">IF(C108&lt;=1,0,(F108-(G108-H108)-J108))</f>
        <v>53.4742947873941</v>
      </c>
      <c r="L108" s="19" t="n">
        <f aca="false">E108*(1-RM_SEV_S)</f>
        <v>0.111000585301925</v>
      </c>
      <c r="M108" s="19" t="n">
        <f aca="false">E108-L108</f>
        <v>0.0740003902012835</v>
      </c>
      <c r="N108" s="19" t="n">
        <f aca="false">H108-D108*(RM_SERV+RM_TR)/12</f>
        <v>0.322987123250395</v>
      </c>
      <c r="O108" s="19" t="n">
        <f aca="false">T108*RM_A1_CP/12+U108*RM_A2_CP/12+V108*RM_A3_CP/12+W108*RM_M1_CP/12+X108*RM_B1_CP/12+Y108*RM_B2_CP/12+Z108*RM_B3_CP/12</f>
        <v>0.312917065173102</v>
      </c>
      <c r="P108" s="19" t="n">
        <f aca="false">MAX(0,N108-O108)</f>
        <v>0.0100700580772934</v>
      </c>
      <c r="Q108" s="19" t="n">
        <f aca="false">MIN(P108,M108)</f>
        <v>0.0100700580772934</v>
      </c>
      <c r="R108" s="19" t="n">
        <f aca="false">P108-Q108</f>
        <v>0</v>
      </c>
      <c r="S108" s="19" t="n">
        <f aca="false">I108+J108+L108+Q108</f>
        <v>0.937062712302406</v>
      </c>
      <c r="T108" s="19" t="n">
        <f aca="false">AW107</f>
        <v>0</v>
      </c>
      <c r="U108" s="19" t="n">
        <f aca="false">AX107</f>
        <v>0</v>
      </c>
      <c r="V108" s="19" t="n">
        <f aca="false">AY107</f>
        <v>19.8899024704671</v>
      </c>
      <c r="W108" s="19" t="n">
        <f aca="false">AZ107</f>
        <v>17.5</v>
      </c>
      <c r="X108" s="19" t="n">
        <f aca="false">BA107</f>
        <v>10.5</v>
      </c>
      <c r="Y108" s="19" t="n">
        <f aca="false">BB107</f>
        <v>6.5853853613533</v>
      </c>
      <c r="Z108" s="19" t="n">
        <f aca="false">BC107</f>
        <v>0</v>
      </c>
      <c r="AA108" s="19" t="n">
        <f aca="false">MIN(T108,MAX(0,S108-(0)))</f>
        <v>0</v>
      </c>
      <c r="AB108" s="19" t="n">
        <f aca="false">MIN(U108,MAX(0,S108-(T108)))</f>
        <v>0</v>
      </c>
      <c r="AC108" s="19" t="n">
        <f aca="false">MIN(V108,MAX(0,S108-(T108+U108)))</f>
        <v>0.937062712302406</v>
      </c>
      <c r="AD108" s="19" t="n">
        <f aca="false">MIN(W108,MAX(0,S108-(T108+U108+V108)))</f>
        <v>0</v>
      </c>
      <c r="AE108" s="19" t="n">
        <f aca="false">MIN(X108,MAX(0,S108-(T108+U108+V108+W108)))</f>
        <v>0</v>
      </c>
      <c r="AF108" s="19" t="n">
        <f aca="false">MIN(Y108,MAX(0,S108-(T108+U108+V108+W108+X108)))</f>
        <v>0</v>
      </c>
      <c r="AG108" s="19" t="n">
        <f aca="false">MIN(Z108,MAX(0,S108-(T108+U108+V108+W108+X108+Y108)))</f>
        <v>0</v>
      </c>
      <c r="AH108" s="19" t="n">
        <f aca="false">T108-AA108</f>
        <v>0</v>
      </c>
      <c r="AI108" s="19" t="n">
        <f aca="false">U108-AB108</f>
        <v>0</v>
      </c>
      <c r="AJ108" s="19" t="n">
        <f aca="false">V108-AC108</f>
        <v>18.9528397581647</v>
      </c>
      <c r="AK108" s="19" t="n">
        <f aca="false">W108-AD108</f>
        <v>17.5</v>
      </c>
      <c r="AL108" s="19" t="n">
        <f aca="false">X108-AE108</f>
        <v>10.5</v>
      </c>
      <c r="AM108" s="19" t="n">
        <f aca="false">Y108-AF108</f>
        <v>6.5853853613533</v>
      </c>
      <c r="AN108" s="19" t="n">
        <f aca="false">Z108-AG108</f>
        <v>0</v>
      </c>
      <c r="AO108" s="19" t="n">
        <f aca="false">M108-Q108</f>
        <v>0.0639303321239901</v>
      </c>
      <c r="AP108" s="19" t="n">
        <f aca="false">MIN(AH108,MAX(0,AO108-(AI108+AJ108+AK108+AL108+AM108+AN108)))</f>
        <v>0</v>
      </c>
      <c r="AQ108" s="19" t="n">
        <f aca="false">MIN(AI108,MAX(0,AO108-(AJ108+AK108+AL108+AM108+AN108)))</f>
        <v>0</v>
      </c>
      <c r="AR108" s="19" t="n">
        <f aca="false">MIN(AJ108,MAX(0,AO108-(AK108+AL108+AM108+AN108)))</f>
        <v>0</v>
      </c>
      <c r="AS108" s="19" t="n">
        <f aca="false">MIN(AK108,MAX(0,AO108-(AL108+AM108+AN108)))</f>
        <v>0</v>
      </c>
      <c r="AT108" s="19" t="n">
        <f aca="false">MIN(AL108,MAX(0,AO108-(AM108+AN108)))</f>
        <v>0</v>
      </c>
      <c r="AU108" s="19" t="n">
        <f aca="false">MIN(AM108,MAX(0,AO108-(AN108)))</f>
        <v>0.0639303321239901</v>
      </c>
      <c r="AV108" s="19" t="n">
        <f aca="false">MIN(AN108,MAX(0,AO108-(0)))</f>
        <v>0</v>
      </c>
      <c r="AW108" s="19" t="n">
        <f aca="false">AH108-AP108</f>
        <v>0</v>
      </c>
      <c r="AX108" s="19" t="n">
        <f aca="false">AI108-AQ108</f>
        <v>0</v>
      </c>
      <c r="AY108" s="19" t="n">
        <f aca="false">AJ108-AR108</f>
        <v>18.9528397581647</v>
      </c>
      <c r="AZ108" s="19" t="n">
        <f aca="false">AK108-AS108</f>
        <v>17.5</v>
      </c>
      <c r="BA108" s="19" t="n">
        <f aca="false">AL108-AT108</f>
        <v>10.5</v>
      </c>
      <c r="BB108" s="19" t="n">
        <f aca="false">AM108-AU108</f>
        <v>6.52145502922931</v>
      </c>
      <c r="BC108" s="19" t="n">
        <f aca="false">AN108-AV108</f>
        <v>0</v>
      </c>
    </row>
    <row r="109" customFormat="false" ht="15" hidden="false" customHeight="false" outlineLevel="0" collapsed="false">
      <c r="B109" s="18" t="n">
        <v>105</v>
      </c>
      <c r="C109" s="18" t="n">
        <f aca="false">RM_TERM-B109+1</f>
        <v>256</v>
      </c>
      <c r="D109" s="19" t="n">
        <f aca="false">K108</f>
        <v>53.4742947873941</v>
      </c>
      <c r="E109" s="19" t="n">
        <f aca="false">D109*(1-(1-RM_CDR_S)^(1/12))</f>
        <v>0.18160154987259</v>
      </c>
      <c r="F109" s="19" t="n">
        <f aca="false">D109-E109</f>
        <v>53.2926932375215</v>
      </c>
      <c r="G109" s="19" t="n">
        <f aca="false">IF(F109&gt;0,F109*(RM_WAC/12)/(1-(1+RM_WAC/12)^(-C109)),0)</f>
        <v>0.414555879179048</v>
      </c>
      <c r="H109" s="19" t="n">
        <f aca="false">F109*RM_WAC/12</f>
        <v>0.328638274964716</v>
      </c>
      <c r="I109" s="19" t="n">
        <f aca="false">G109-H109+IF(C109&lt;=1,(F109-(G109-H109)-J109),0)</f>
        <v>0.0859176042143326</v>
      </c>
      <c r="J109" s="19" t="n">
        <f aca="false">(F109-(G109-H109))*(1-(1-RM_CPR_S)^(1/12))</f>
        <v>0.715734726491646</v>
      </c>
      <c r="K109" s="19" t="n">
        <f aca="false">IF(C109&lt;=1,0,(F109-(G109-H109)-J109))</f>
        <v>52.4910409068155</v>
      </c>
      <c r="L109" s="19" t="n">
        <f aca="false">E109*(1-RM_SEV_S)</f>
        <v>0.108960929923554</v>
      </c>
      <c r="M109" s="19" t="n">
        <f aca="false">E109-L109</f>
        <v>0.0726406199490361</v>
      </c>
      <c r="N109" s="19" t="n">
        <f aca="false">H109-D109*(RM_SERV+RM_TR)/12</f>
        <v>0.31705217776078</v>
      </c>
      <c r="O109" s="19" t="n">
        <f aca="false">T109*RM_A1_CP/12+U109*RM_A2_CP/12+V109*RM_A3_CP/12+W109*RM_M1_CP/12+X109*RM_B1_CP/12+Y109*RM_B2_CP/12+Z109*RM_B3_CP/12</f>
        <v>0.307649372278713</v>
      </c>
      <c r="P109" s="19" t="n">
        <f aca="false">MAX(0,N109-O109)</f>
        <v>0.00940280548206746</v>
      </c>
      <c r="Q109" s="19" t="n">
        <f aca="false">MIN(P109,M109)</f>
        <v>0.00940280548206746</v>
      </c>
      <c r="R109" s="19" t="n">
        <f aca="false">P109-Q109</f>
        <v>0</v>
      </c>
      <c r="S109" s="19" t="n">
        <f aca="false">I109+J109+L109+Q109</f>
        <v>0.9200160661116</v>
      </c>
      <c r="T109" s="19" t="n">
        <f aca="false">AW108</f>
        <v>0</v>
      </c>
      <c r="U109" s="19" t="n">
        <f aca="false">AX108</f>
        <v>0</v>
      </c>
      <c r="V109" s="19" t="n">
        <f aca="false">AY108</f>
        <v>18.9528397581647</v>
      </c>
      <c r="W109" s="19" t="n">
        <f aca="false">AZ108</f>
        <v>17.5</v>
      </c>
      <c r="X109" s="19" t="n">
        <f aca="false">BA108</f>
        <v>10.5</v>
      </c>
      <c r="Y109" s="19" t="n">
        <f aca="false">BB108</f>
        <v>6.52145502922931</v>
      </c>
      <c r="Z109" s="19" t="n">
        <f aca="false">BC108</f>
        <v>0</v>
      </c>
      <c r="AA109" s="19" t="n">
        <f aca="false">MIN(T109,MAX(0,S109-(0)))</f>
        <v>0</v>
      </c>
      <c r="AB109" s="19" t="n">
        <f aca="false">MIN(U109,MAX(0,S109-(T109)))</f>
        <v>0</v>
      </c>
      <c r="AC109" s="19" t="n">
        <f aca="false">MIN(V109,MAX(0,S109-(T109+U109)))</f>
        <v>0.9200160661116</v>
      </c>
      <c r="AD109" s="19" t="n">
        <f aca="false">MIN(W109,MAX(0,S109-(T109+U109+V109)))</f>
        <v>0</v>
      </c>
      <c r="AE109" s="19" t="n">
        <f aca="false">MIN(X109,MAX(0,S109-(T109+U109+V109+W109)))</f>
        <v>0</v>
      </c>
      <c r="AF109" s="19" t="n">
        <f aca="false">MIN(Y109,MAX(0,S109-(T109+U109+V109+W109+X109)))</f>
        <v>0</v>
      </c>
      <c r="AG109" s="19" t="n">
        <f aca="false">MIN(Z109,MAX(0,S109-(T109+U109+V109+W109+X109+Y109)))</f>
        <v>0</v>
      </c>
      <c r="AH109" s="19" t="n">
        <f aca="false">T109-AA109</f>
        <v>0</v>
      </c>
      <c r="AI109" s="19" t="n">
        <f aca="false">U109-AB109</f>
        <v>0</v>
      </c>
      <c r="AJ109" s="19" t="n">
        <f aca="false">V109-AC109</f>
        <v>18.0328236920531</v>
      </c>
      <c r="AK109" s="19" t="n">
        <f aca="false">W109-AD109</f>
        <v>17.5</v>
      </c>
      <c r="AL109" s="19" t="n">
        <f aca="false">X109-AE109</f>
        <v>10.5</v>
      </c>
      <c r="AM109" s="19" t="n">
        <f aca="false">Y109-AF109</f>
        <v>6.52145502922931</v>
      </c>
      <c r="AN109" s="19" t="n">
        <f aca="false">Z109-AG109</f>
        <v>0</v>
      </c>
      <c r="AO109" s="19" t="n">
        <f aca="false">M109-Q109</f>
        <v>0.0632378144669686</v>
      </c>
      <c r="AP109" s="19" t="n">
        <f aca="false">MIN(AH109,MAX(0,AO109-(AI109+AJ109+AK109+AL109+AM109+AN109)))</f>
        <v>0</v>
      </c>
      <c r="AQ109" s="19" t="n">
        <f aca="false">MIN(AI109,MAX(0,AO109-(AJ109+AK109+AL109+AM109+AN109)))</f>
        <v>0</v>
      </c>
      <c r="AR109" s="19" t="n">
        <f aca="false">MIN(AJ109,MAX(0,AO109-(AK109+AL109+AM109+AN109)))</f>
        <v>0</v>
      </c>
      <c r="AS109" s="19" t="n">
        <f aca="false">MIN(AK109,MAX(0,AO109-(AL109+AM109+AN109)))</f>
        <v>0</v>
      </c>
      <c r="AT109" s="19" t="n">
        <f aca="false">MIN(AL109,MAX(0,AO109-(AM109+AN109)))</f>
        <v>0</v>
      </c>
      <c r="AU109" s="19" t="n">
        <f aca="false">MIN(AM109,MAX(0,AO109-(AN109)))</f>
        <v>0.0632378144669686</v>
      </c>
      <c r="AV109" s="19" t="n">
        <f aca="false">MIN(AN109,MAX(0,AO109-(0)))</f>
        <v>0</v>
      </c>
      <c r="AW109" s="19" t="n">
        <f aca="false">AH109-AP109</f>
        <v>0</v>
      </c>
      <c r="AX109" s="19" t="n">
        <f aca="false">AI109-AQ109</f>
        <v>0</v>
      </c>
      <c r="AY109" s="19" t="n">
        <f aca="false">AJ109-AR109</f>
        <v>18.0328236920531</v>
      </c>
      <c r="AZ109" s="19" t="n">
        <f aca="false">AK109-AS109</f>
        <v>17.5</v>
      </c>
      <c r="BA109" s="19" t="n">
        <f aca="false">AL109-AT109</f>
        <v>10.5</v>
      </c>
      <c r="BB109" s="19" t="n">
        <f aca="false">AM109-AU109</f>
        <v>6.45821721476235</v>
      </c>
      <c r="BC109" s="19" t="n">
        <f aca="false">AN109-AV109</f>
        <v>0</v>
      </c>
    </row>
    <row r="110" customFormat="false" ht="15" hidden="false" customHeight="false" outlineLevel="0" collapsed="false">
      <c r="B110" s="18" t="n">
        <v>106</v>
      </c>
      <c r="C110" s="18" t="n">
        <f aca="false">RM_TERM-B110+1</f>
        <v>255</v>
      </c>
      <c r="D110" s="19" t="n">
        <f aca="false">K109</f>
        <v>52.4910409068155</v>
      </c>
      <c r="E110" s="19" t="n">
        <f aca="false">D110*(1-(1-RM_CDR_S)^(1/12))</f>
        <v>0.178262367386103</v>
      </c>
      <c r="F110" s="19" t="n">
        <f aca="false">D110-E110</f>
        <v>52.3127785394294</v>
      </c>
      <c r="G110" s="19" t="n">
        <f aca="false">IF(F110&gt;0,F110*(RM_WAC/12)/(1-(1+RM_WAC/12)^(-C110)),0)</f>
        <v>0.407590380014239</v>
      </c>
      <c r="H110" s="19" t="n">
        <f aca="false">F110*RM_WAC/12</f>
        <v>0.322595467659815</v>
      </c>
      <c r="I110" s="19" t="n">
        <f aca="false">G110-H110+IF(C110&lt;=1,(F110-(G110-H110)-J110),0)</f>
        <v>0.0849949123544242</v>
      </c>
      <c r="J110" s="19" t="n">
        <f aca="false">(F110-(G110-H110))*(1-(1-RM_CPR_S)^(1/12))</f>
        <v>0.702565377898768</v>
      </c>
      <c r="K110" s="19" t="n">
        <f aca="false">IF(C110&lt;=1,0,(F110-(G110-H110)-J110))</f>
        <v>51.5252182491762</v>
      </c>
      <c r="L110" s="19" t="n">
        <f aca="false">E110*(1-RM_SEV_S)</f>
        <v>0.106957420431662</v>
      </c>
      <c r="M110" s="19" t="n">
        <f aca="false">E110-L110</f>
        <v>0.0713049469544413</v>
      </c>
      <c r="N110" s="19" t="n">
        <f aca="false">H110-D110*(RM_SERV+RM_TR)/12</f>
        <v>0.311222408796671</v>
      </c>
      <c r="O110" s="19" t="n">
        <f aca="false">T110*RM_A1_CP/12+U110*RM_A2_CP/12+V110*RM_A3_CP/12+W110*RM_M1_CP/12+X110*RM_B1_CP/12+Y110*RM_B2_CP/12+Z110*RM_B3_CP/12</f>
        <v>0.302474370507357</v>
      </c>
      <c r="P110" s="19" t="n">
        <f aca="false">MAX(0,N110-O110)</f>
        <v>0.0087480382893147</v>
      </c>
      <c r="Q110" s="19" t="n">
        <f aca="false">MIN(P110,M110)</f>
        <v>0.0087480382893147</v>
      </c>
      <c r="R110" s="19" t="n">
        <f aca="false">P110-Q110</f>
        <v>0</v>
      </c>
      <c r="S110" s="19" t="n">
        <f aca="false">I110+J110+L110+Q110</f>
        <v>0.903265748974168</v>
      </c>
      <c r="T110" s="19" t="n">
        <f aca="false">AW109</f>
        <v>0</v>
      </c>
      <c r="U110" s="19" t="n">
        <f aca="false">AX109</f>
        <v>0</v>
      </c>
      <c r="V110" s="19" t="n">
        <f aca="false">AY109</f>
        <v>18.0328236920531</v>
      </c>
      <c r="W110" s="19" t="n">
        <f aca="false">AZ109</f>
        <v>17.5</v>
      </c>
      <c r="X110" s="19" t="n">
        <f aca="false">BA109</f>
        <v>10.5</v>
      </c>
      <c r="Y110" s="19" t="n">
        <f aca="false">BB109</f>
        <v>6.45821721476235</v>
      </c>
      <c r="Z110" s="19" t="n">
        <f aca="false">BC109</f>
        <v>0</v>
      </c>
      <c r="AA110" s="19" t="n">
        <f aca="false">MIN(T110,MAX(0,S110-(0)))</f>
        <v>0</v>
      </c>
      <c r="AB110" s="19" t="n">
        <f aca="false">MIN(U110,MAX(0,S110-(T110)))</f>
        <v>0</v>
      </c>
      <c r="AC110" s="19" t="n">
        <f aca="false">MIN(V110,MAX(0,S110-(T110+U110)))</f>
        <v>0.903265748974168</v>
      </c>
      <c r="AD110" s="19" t="n">
        <f aca="false">MIN(W110,MAX(0,S110-(T110+U110+V110)))</f>
        <v>0</v>
      </c>
      <c r="AE110" s="19" t="n">
        <f aca="false">MIN(X110,MAX(0,S110-(T110+U110+V110+W110)))</f>
        <v>0</v>
      </c>
      <c r="AF110" s="19" t="n">
        <f aca="false">MIN(Y110,MAX(0,S110-(T110+U110+V110+W110+X110)))</f>
        <v>0</v>
      </c>
      <c r="AG110" s="19" t="n">
        <f aca="false">MIN(Z110,MAX(0,S110-(T110+U110+V110+W110+X110+Y110)))</f>
        <v>0</v>
      </c>
      <c r="AH110" s="19" t="n">
        <f aca="false">T110-AA110</f>
        <v>0</v>
      </c>
      <c r="AI110" s="19" t="n">
        <f aca="false">U110-AB110</f>
        <v>0</v>
      </c>
      <c r="AJ110" s="19" t="n">
        <f aca="false">V110-AC110</f>
        <v>17.1295579430789</v>
      </c>
      <c r="AK110" s="19" t="n">
        <f aca="false">W110-AD110</f>
        <v>17.5</v>
      </c>
      <c r="AL110" s="19" t="n">
        <f aca="false">X110-AE110</f>
        <v>10.5</v>
      </c>
      <c r="AM110" s="19" t="n">
        <f aca="false">Y110-AF110</f>
        <v>6.45821721476235</v>
      </c>
      <c r="AN110" s="19" t="n">
        <f aca="false">Z110-AG110</f>
        <v>0</v>
      </c>
      <c r="AO110" s="19" t="n">
        <f aca="false">M110-Q110</f>
        <v>0.0625569086651266</v>
      </c>
      <c r="AP110" s="19" t="n">
        <f aca="false">MIN(AH110,MAX(0,AO110-(AI110+AJ110+AK110+AL110+AM110+AN110)))</f>
        <v>0</v>
      </c>
      <c r="AQ110" s="19" t="n">
        <f aca="false">MIN(AI110,MAX(0,AO110-(AJ110+AK110+AL110+AM110+AN110)))</f>
        <v>0</v>
      </c>
      <c r="AR110" s="19" t="n">
        <f aca="false">MIN(AJ110,MAX(0,AO110-(AK110+AL110+AM110+AN110)))</f>
        <v>0</v>
      </c>
      <c r="AS110" s="19" t="n">
        <f aca="false">MIN(AK110,MAX(0,AO110-(AL110+AM110+AN110)))</f>
        <v>0</v>
      </c>
      <c r="AT110" s="19" t="n">
        <f aca="false">MIN(AL110,MAX(0,AO110-(AM110+AN110)))</f>
        <v>0</v>
      </c>
      <c r="AU110" s="19" t="n">
        <f aca="false">MIN(AM110,MAX(0,AO110-(AN110)))</f>
        <v>0.0625569086651266</v>
      </c>
      <c r="AV110" s="19" t="n">
        <f aca="false">MIN(AN110,MAX(0,AO110-(0)))</f>
        <v>0</v>
      </c>
      <c r="AW110" s="19" t="n">
        <f aca="false">AH110-AP110</f>
        <v>0</v>
      </c>
      <c r="AX110" s="19" t="n">
        <f aca="false">AI110-AQ110</f>
        <v>0</v>
      </c>
      <c r="AY110" s="19" t="n">
        <f aca="false">AJ110-AR110</f>
        <v>17.1295579430789</v>
      </c>
      <c r="AZ110" s="19" t="n">
        <f aca="false">AK110-AS110</f>
        <v>17.5</v>
      </c>
      <c r="BA110" s="19" t="n">
        <f aca="false">AL110-AT110</f>
        <v>10.5</v>
      </c>
      <c r="BB110" s="19" t="n">
        <f aca="false">AM110-AU110</f>
        <v>6.39566030609722</v>
      </c>
      <c r="BC110" s="19" t="n">
        <f aca="false">AN110-AV110</f>
        <v>0</v>
      </c>
    </row>
    <row r="111" customFormat="false" ht="15" hidden="false" customHeight="false" outlineLevel="0" collapsed="false">
      <c r="B111" s="18" t="n">
        <v>107</v>
      </c>
      <c r="C111" s="18" t="n">
        <f aca="false">RM_TERM-B111+1</f>
        <v>254</v>
      </c>
      <c r="D111" s="19" t="n">
        <f aca="false">K110</f>
        <v>51.5252182491762</v>
      </c>
      <c r="E111" s="19" t="n">
        <f aca="false">D111*(1-(1-RM_CDR_S)^(1/12))</f>
        <v>0.17498238226004</v>
      </c>
      <c r="F111" s="19" t="n">
        <f aca="false">D111-E111</f>
        <v>51.3502358669162</v>
      </c>
      <c r="G111" s="19" t="n">
        <f aca="false">IF(F111&gt;0,F111*(RM_WAC/12)/(1-(1+RM_WAC/12)^(-C111)),0)</f>
        <v>0.400741917372252</v>
      </c>
      <c r="H111" s="19" t="n">
        <f aca="false">F111*RM_WAC/12</f>
        <v>0.316659787845983</v>
      </c>
      <c r="I111" s="19" t="n">
        <f aca="false">G111-H111+IF(C111&lt;=1,(F111-(G111-H111)-J111),0)</f>
        <v>0.0840821295262694</v>
      </c>
      <c r="J111" s="19" t="n">
        <f aca="false">(F111-(G111-H111))*(1-(1-RM_CPR_S)^(1/12))</f>
        <v>0.689629583577695</v>
      </c>
      <c r="K111" s="19" t="n">
        <f aca="false">IF(C111&lt;=1,0,(F111-(G111-H111)-J111))</f>
        <v>50.5765241538122</v>
      </c>
      <c r="L111" s="19" t="n">
        <f aca="false">E111*(1-RM_SEV_S)</f>
        <v>0.104989429356024</v>
      </c>
      <c r="M111" s="19" t="n">
        <f aca="false">E111-L111</f>
        <v>0.0699929529040161</v>
      </c>
      <c r="N111" s="19" t="n">
        <f aca="false">H111-D111*(RM_SERV+RM_TR)/12</f>
        <v>0.305495990558662</v>
      </c>
      <c r="O111" s="19" t="n">
        <f aca="false">T111*RM_A1_CP/12+U111*RM_A2_CP/12+V111*RM_A3_CP/12+W111*RM_M1_CP/12+X111*RM_B1_CP/12+Y111*RM_B2_CP/12+Z111*RM_B3_CP/12</f>
        <v>0.297390451413223</v>
      </c>
      <c r="P111" s="19" t="n">
        <f aca="false">MAX(0,N111-O111)</f>
        <v>0.00810553914543899</v>
      </c>
      <c r="Q111" s="19" t="n">
        <f aca="false">MIN(P111,M111)</f>
        <v>0.00810553914543899</v>
      </c>
      <c r="R111" s="19" t="n">
        <f aca="false">P111-Q111</f>
        <v>0</v>
      </c>
      <c r="S111" s="19" t="n">
        <f aca="false">I111+J111+L111+Q111</f>
        <v>0.886806681605427</v>
      </c>
      <c r="T111" s="19" t="n">
        <f aca="false">AW110</f>
        <v>0</v>
      </c>
      <c r="U111" s="19" t="n">
        <f aca="false">AX110</f>
        <v>0</v>
      </c>
      <c r="V111" s="19" t="n">
        <f aca="false">AY110</f>
        <v>17.1295579430789</v>
      </c>
      <c r="W111" s="19" t="n">
        <f aca="false">AZ110</f>
        <v>17.5</v>
      </c>
      <c r="X111" s="19" t="n">
        <f aca="false">BA110</f>
        <v>10.5</v>
      </c>
      <c r="Y111" s="19" t="n">
        <f aca="false">BB110</f>
        <v>6.39566030609722</v>
      </c>
      <c r="Z111" s="19" t="n">
        <f aca="false">BC110</f>
        <v>0</v>
      </c>
      <c r="AA111" s="19" t="n">
        <f aca="false">MIN(T111,MAX(0,S111-(0)))</f>
        <v>0</v>
      </c>
      <c r="AB111" s="19" t="n">
        <f aca="false">MIN(U111,MAX(0,S111-(T111)))</f>
        <v>0</v>
      </c>
      <c r="AC111" s="19" t="n">
        <f aca="false">MIN(V111,MAX(0,S111-(T111+U111)))</f>
        <v>0.886806681605427</v>
      </c>
      <c r="AD111" s="19" t="n">
        <f aca="false">MIN(W111,MAX(0,S111-(T111+U111+V111)))</f>
        <v>0</v>
      </c>
      <c r="AE111" s="19" t="n">
        <f aca="false">MIN(X111,MAX(0,S111-(T111+U111+V111+W111)))</f>
        <v>0</v>
      </c>
      <c r="AF111" s="19" t="n">
        <f aca="false">MIN(Y111,MAX(0,S111-(T111+U111+V111+W111+X111)))</f>
        <v>0</v>
      </c>
      <c r="AG111" s="19" t="n">
        <f aca="false">MIN(Z111,MAX(0,S111-(T111+U111+V111+W111+X111+Y111)))</f>
        <v>0</v>
      </c>
      <c r="AH111" s="19" t="n">
        <f aca="false">T111-AA111</f>
        <v>0</v>
      </c>
      <c r="AI111" s="19" t="n">
        <f aca="false">U111-AB111</f>
        <v>0</v>
      </c>
      <c r="AJ111" s="19" t="n">
        <f aca="false">V111-AC111</f>
        <v>16.2427512614735</v>
      </c>
      <c r="AK111" s="19" t="n">
        <f aca="false">W111-AD111</f>
        <v>17.5</v>
      </c>
      <c r="AL111" s="19" t="n">
        <f aca="false">X111-AE111</f>
        <v>10.5</v>
      </c>
      <c r="AM111" s="19" t="n">
        <f aca="false">Y111-AF111</f>
        <v>6.39566030609722</v>
      </c>
      <c r="AN111" s="19" t="n">
        <f aca="false">Z111-AG111</f>
        <v>0</v>
      </c>
      <c r="AO111" s="19" t="n">
        <f aca="false">M111-Q111</f>
        <v>0.0618874137585771</v>
      </c>
      <c r="AP111" s="19" t="n">
        <f aca="false">MIN(AH111,MAX(0,AO111-(AI111+AJ111+AK111+AL111+AM111+AN111)))</f>
        <v>0</v>
      </c>
      <c r="AQ111" s="19" t="n">
        <f aca="false">MIN(AI111,MAX(0,AO111-(AJ111+AK111+AL111+AM111+AN111)))</f>
        <v>0</v>
      </c>
      <c r="AR111" s="19" t="n">
        <f aca="false">MIN(AJ111,MAX(0,AO111-(AK111+AL111+AM111+AN111)))</f>
        <v>0</v>
      </c>
      <c r="AS111" s="19" t="n">
        <f aca="false">MIN(AK111,MAX(0,AO111-(AL111+AM111+AN111)))</f>
        <v>0</v>
      </c>
      <c r="AT111" s="19" t="n">
        <f aca="false">MIN(AL111,MAX(0,AO111-(AM111+AN111)))</f>
        <v>0</v>
      </c>
      <c r="AU111" s="19" t="n">
        <f aca="false">MIN(AM111,MAX(0,AO111-(AN111)))</f>
        <v>0.0618874137585771</v>
      </c>
      <c r="AV111" s="19" t="n">
        <f aca="false">MIN(AN111,MAX(0,AO111-(0)))</f>
        <v>0</v>
      </c>
      <c r="AW111" s="19" t="n">
        <f aca="false">AH111-AP111</f>
        <v>0</v>
      </c>
      <c r="AX111" s="19" t="n">
        <f aca="false">AI111-AQ111</f>
        <v>0</v>
      </c>
      <c r="AY111" s="19" t="n">
        <f aca="false">AJ111-AR111</f>
        <v>16.2427512614735</v>
      </c>
      <c r="AZ111" s="19" t="n">
        <f aca="false">AK111-AS111</f>
        <v>17.5</v>
      </c>
      <c r="BA111" s="19" t="n">
        <f aca="false">AL111-AT111</f>
        <v>10.5</v>
      </c>
      <c r="BB111" s="19" t="n">
        <f aca="false">AM111-AU111</f>
        <v>6.33377289233864</v>
      </c>
      <c r="BC111" s="19" t="n">
        <f aca="false">AN111-AV111</f>
        <v>0</v>
      </c>
    </row>
    <row r="112" customFormat="false" ht="15" hidden="false" customHeight="false" outlineLevel="0" collapsed="false">
      <c r="B112" s="18" t="n">
        <v>108</v>
      </c>
      <c r="C112" s="18" t="n">
        <f aca="false">RM_TERM-B112+1</f>
        <v>253</v>
      </c>
      <c r="D112" s="19" t="n">
        <f aca="false">K111</f>
        <v>50.5765241538122</v>
      </c>
      <c r="E112" s="19" t="n">
        <f aca="false">D112*(1-(1-RM_CDR_S)^(1/12))</f>
        <v>0.171760566642685</v>
      </c>
      <c r="F112" s="19" t="n">
        <f aca="false">D112-E112</f>
        <v>50.4047635871695</v>
      </c>
      <c r="G112" s="19" t="n">
        <f aca="false">IF(F112&gt;0,F112*(RM_WAC/12)/(1-(1+RM_WAC/12)^(-C112)),0)</f>
        <v>0.394008524768369</v>
      </c>
      <c r="H112" s="19" t="n">
        <f aca="false">F112*RM_WAC/12</f>
        <v>0.310829375454212</v>
      </c>
      <c r="I112" s="19" t="n">
        <f aca="false">G112-H112+IF(C112&lt;=1,(F112-(G112-H112)-J112),0)</f>
        <v>0.0831791493141571</v>
      </c>
      <c r="J112" s="19" t="n">
        <f aca="false">(F112-(G112-H112))*(1-(1-RM_CPR_S)^(1/12))</f>
        <v>0.676923287411318</v>
      </c>
      <c r="K112" s="19" t="n">
        <f aca="false">IF(C112&lt;=1,0,(F112-(G112-H112)-J112))</f>
        <v>49.6446611504441</v>
      </c>
      <c r="L112" s="19" t="n">
        <f aca="false">E112*(1-RM_SEV_S)</f>
        <v>0.103056339985611</v>
      </c>
      <c r="M112" s="19" t="n">
        <f aca="false">E112-L112</f>
        <v>0.0687042266570741</v>
      </c>
      <c r="N112" s="19" t="n">
        <f aca="false">H112-D112*(RM_SERV+RM_TR)/12</f>
        <v>0.29987112855422</v>
      </c>
      <c r="O112" s="19" t="n">
        <f aca="false">T112*RM_A1_CP/12+U112*RM_A2_CP/12+V112*RM_A3_CP/12+W112*RM_M1_CP/12+X112*RM_B1_CP/12+Y112*RM_B2_CP/12+Z112*RM_B3_CP/12</f>
        <v>0.292396034133204</v>
      </c>
      <c r="P112" s="19" t="n">
        <f aca="false">MAX(0,N112-O112)</f>
        <v>0.00747509442101552</v>
      </c>
      <c r="Q112" s="19" t="n">
        <f aca="false">MIN(P112,M112)</f>
        <v>0.00747509442101552</v>
      </c>
      <c r="R112" s="19" t="n">
        <f aca="false">P112-Q112</f>
        <v>0</v>
      </c>
      <c r="S112" s="19" t="n">
        <f aca="false">I112+J112+L112+Q112</f>
        <v>0.870633871132102</v>
      </c>
      <c r="T112" s="19" t="n">
        <f aca="false">AW111</f>
        <v>0</v>
      </c>
      <c r="U112" s="19" t="n">
        <f aca="false">AX111</f>
        <v>0</v>
      </c>
      <c r="V112" s="19" t="n">
        <f aca="false">AY111</f>
        <v>16.2427512614735</v>
      </c>
      <c r="W112" s="19" t="n">
        <f aca="false">AZ111</f>
        <v>17.5</v>
      </c>
      <c r="X112" s="19" t="n">
        <f aca="false">BA111</f>
        <v>10.5</v>
      </c>
      <c r="Y112" s="19" t="n">
        <f aca="false">BB111</f>
        <v>6.33377289233864</v>
      </c>
      <c r="Z112" s="19" t="n">
        <f aca="false">BC111</f>
        <v>0</v>
      </c>
      <c r="AA112" s="19" t="n">
        <f aca="false">MIN(T112,MAX(0,S112-(0)))</f>
        <v>0</v>
      </c>
      <c r="AB112" s="19" t="n">
        <f aca="false">MIN(U112,MAX(0,S112-(T112)))</f>
        <v>0</v>
      </c>
      <c r="AC112" s="19" t="n">
        <f aca="false">MIN(V112,MAX(0,S112-(T112+U112)))</f>
        <v>0.870633871132102</v>
      </c>
      <c r="AD112" s="19" t="n">
        <f aca="false">MIN(W112,MAX(0,S112-(T112+U112+V112)))</f>
        <v>0</v>
      </c>
      <c r="AE112" s="19" t="n">
        <f aca="false">MIN(X112,MAX(0,S112-(T112+U112+V112+W112)))</f>
        <v>0</v>
      </c>
      <c r="AF112" s="19" t="n">
        <f aca="false">MIN(Y112,MAX(0,S112-(T112+U112+V112+W112+X112)))</f>
        <v>0</v>
      </c>
      <c r="AG112" s="19" t="n">
        <f aca="false">MIN(Z112,MAX(0,S112-(T112+U112+V112+W112+X112+Y112)))</f>
        <v>0</v>
      </c>
      <c r="AH112" s="19" t="n">
        <f aca="false">T112-AA112</f>
        <v>0</v>
      </c>
      <c r="AI112" s="19" t="n">
        <f aca="false">U112-AB112</f>
        <v>0</v>
      </c>
      <c r="AJ112" s="19" t="n">
        <f aca="false">V112-AC112</f>
        <v>15.3721173903414</v>
      </c>
      <c r="AK112" s="19" t="n">
        <f aca="false">W112-AD112</f>
        <v>17.5</v>
      </c>
      <c r="AL112" s="19" t="n">
        <f aca="false">X112-AE112</f>
        <v>10.5</v>
      </c>
      <c r="AM112" s="19" t="n">
        <f aca="false">Y112-AF112</f>
        <v>6.33377289233864</v>
      </c>
      <c r="AN112" s="19" t="n">
        <f aca="false">Z112-AG112</f>
        <v>0</v>
      </c>
      <c r="AO112" s="19" t="n">
        <f aca="false">M112-Q112</f>
        <v>0.0612291322360586</v>
      </c>
      <c r="AP112" s="19" t="n">
        <f aca="false">MIN(AH112,MAX(0,AO112-(AI112+AJ112+AK112+AL112+AM112+AN112)))</f>
        <v>0</v>
      </c>
      <c r="AQ112" s="19" t="n">
        <f aca="false">MIN(AI112,MAX(0,AO112-(AJ112+AK112+AL112+AM112+AN112)))</f>
        <v>0</v>
      </c>
      <c r="AR112" s="19" t="n">
        <f aca="false">MIN(AJ112,MAX(0,AO112-(AK112+AL112+AM112+AN112)))</f>
        <v>0</v>
      </c>
      <c r="AS112" s="19" t="n">
        <f aca="false">MIN(AK112,MAX(0,AO112-(AL112+AM112+AN112)))</f>
        <v>0</v>
      </c>
      <c r="AT112" s="19" t="n">
        <f aca="false">MIN(AL112,MAX(0,AO112-(AM112+AN112)))</f>
        <v>0</v>
      </c>
      <c r="AU112" s="19" t="n">
        <f aca="false">MIN(AM112,MAX(0,AO112-(AN112)))</f>
        <v>0.0612291322360586</v>
      </c>
      <c r="AV112" s="19" t="n">
        <f aca="false">MIN(AN112,MAX(0,AO112-(0)))</f>
        <v>0</v>
      </c>
      <c r="AW112" s="19" t="n">
        <f aca="false">AH112-AP112</f>
        <v>0</v>
      </c>
      <c r="AX112" s="19" t="n">
        <f aca="false">AI112-AQ112</f>
        <v>0</v>
      </c>
      <c r="AY112" s="19" t="n">
        <f aca="false">AJ112-AR112</f>
        <v>15.3721173903414</v>
      </c>
      <c r="AZ112" s="19" t="n">
        <f aca="false">AK112-AS112</f>
        <v>17.5</v>
      </c>
      <c r="BA112" s="19" t="n">
        <f aca="false">AL112-AT112</f>
        <v>10.5</v>
      </c>
      <c r="BB112" s="19" t="n">
        <f aca="false">AM112-AU112</f>
        <v>6.27254376010258</v>
      </c>
      <c r="BC112" s="19" t="n">
        <f aca="false">AN112-AV112</f>
        <v>0</v>
      </c>
    </row>
    <row r="113" customFormat="false" ht="15" hidden="false" customHeight="false" outlineLevel="0" collapsed="false">
      <c r="B113" s="18" t="n">
        <v>109</v>
      </c>
      <c r="C113" s="18" t="n">
        <f aca="false">RM_TERM-B113+1</f>
        <v>252</v>
      </c>
      <c r="D113" s="19" t="n">
        <f aca="false">K112</f>
        <v>49.6446611504441</v>
      </c>
      <c r="E113" s="19" t="n">
        <f aca="false">D113*(1-(1-RM_CDR_S)^(1/12))</f>
        <v>0.168595910309144</v>
      </c>
      <c r="F113" s="19" t="n">
        <f aca="false">D113-E113</f>
        <v>49.4760652401349</v>
      </c>
      <c r="G113" s="19" t="n">
        <f aca="false">IF(F113&gt;0,F113*(RM_WAC/12)/(1-(1+RM_WAC/12)^(-C113)),0)</f>
        <v>0.387388268759368</v>
      </c>
      <c r="H113" s="19" t="n">
        <f aca="false">F113*RM_WAC/12</f>
        <v>0.305102402314165</v>
      </c>
      <c r="I113" s="19" t="n">
        <f aca="false">G113-H113+IF(C113&lt;=1,(F113-(G113-H113)-J113),0)</f>
        <v>0.0822858664452027</v>
      </c>
      <c r="J113" s="19" t="n">
        <f aca="false">(F113-(G113-H113))*(1-(1-RM_CPR_S)^(1/12))</f>
        <v>0.664442502850818</v>
      </c>
      <c r="K113" s="19" t="n">
        <f aca="false">IF(C113&lt;=1,0,(F113-(G113-H113)-J113))</f>
        <v>48.7293368708389</v>
      </c>
      <c r="L113" s="19" t="n">
        <f aca="false">E113*(1-RM_SEV_S)</f>
        <v>0.101157546185486</v>
      </c>
      <c r="M113" s="19" t="n">
        <f aca="false">E113-L113</f>
        <v>0.0674383641236575</v>
      </c>
      <c r="N113" s="19" t="n">
        <f aca="false">H113-D113*(RM_SERV+RM_TR)/12</f>
        <v>0.294346059064902</v>
      </c>
      <c r="O113" s="19" t="n">
        <f aca="false">T113*RM_A1_CP/12+U113*RM_A2_CP/12+V113*RM_A3_CP/12+W113*RM_M1_CP/12+X113*RM_B1_CP/12+Y113*RM_B2_CP/12+Z113*RM_B3_CP/12</f>
        <v>0.287489564917448</v>
      </c>
      <c r="P113" s="19" t="n">
        <f aca="false">MAX(0,N113-O113)</f>
        <v>0.00685649414745465</v>
      </c>
      <c r="Q113" s="19" t="n">
        <f aca="false">MIN(P113,M113)</f>
        <v>0.00685649414745465</v>
      </c>
      <c r="R113" s="19" t="n">
        <f aca="false">P113-Q113</f>
        <v>0</v>
      </c>
      <c r="S113" s="19" t="n">
        <f aca="false">I113+J113+L113+Q113</f>
        <v>0.854742409628962</v>
      </c>
      <c r="T113" s="19" t="n">
        <f aca="false">AW112</f>
        <v>0</v>
      </c>
      <c r="U113" s="19" t="n">
        <f aca="false">AX112</f>
        <v>0</v>
      </c>
      <c r="V113" s="19" t="n">
        <f aca="false">AY112</f>
        <v>15.3721173903414</v>
      </c>
      <c r="W113" s="19" t="n">
        <f aca="false">AZ112</f>
        <v>17.5</v>
      </c>
      <c r="X113" s="19" t="n">
        <f aca="false">BA112</f>
        <v>10.5</v>
      </c>
      <c r="Y113" s="19" t="n">
        <f aca="false">BB112</f>
        <v>6.27254376010258</v>
      </c>
      <c r="Z113" s="19" t="n">
        <f aca="false">BC112</f>
        <v>0</v>
      </c>
      <c r="AA113" s="19" t="n">
        <f aca="false">MIN(T113,MAX(0,S113-(0)))</f>
        <v>0</v>
      </c>
      <c r="AB113" s="19" t="n">
        <f aca="false">MIN(U113,MAX(0,S113-(T113)))</f>
        <v>0</v>
      </c>
      <c r="AC113" s="19" t="n">
        <f aca="false">MIN(V113,MAX(0,S113-(T113+U113)))</f>
        <v>0.854742409628962</v>
      </c>
      <c r="AD113" s="19" t="n">
        <f aca="false">MIN(W113,MAX(0,S113-(T113+U113+V113)))</f>
        <v>0</v>
      </c>
      <c r="AE113" s="19" t="n">
        <f aca="false">MIN(X113,MAX(0,S113-(T113+U113+V113+W113)))</f>
        <v>0</v>
      </c>
      <c r="AF113" s="19" t="n">
        <f aca="false">MIN(Y113,MAX(0,S113-(T113+U113+V113+W113+X113)))</f>
        <v>0</v>
      </c>
      <c r="AG113" s="19" t="n">
        <f aca="false">MIN(Z113,MAX(0,S113-(T113+U113+V113+W113+X113+Y113)))</f>
        <v>0</v>
      </c>
      <c r="AH113" s="19" t="n">
        <f aca="false">T113-AA113</f>
        <v>0</v>
      </c>
      <c r="AI113" s="19" t="n">
        <f aca="false">U113-AB113</f>
        <v>0</v>
      </c>
      <c r="AJ113" s="19" t="n">
        <f aca="false">V113-AC113</f>
        <v>14.5173749807124</v>
      </c>
      <c r="AK113" s="19" t="n">
        <f aca="false">W113-AD113</f>
        <v>17.5</v>
      </c>
      <c r="AL113" s="19" t="n">
        <f aca="false">X113-AE113</f>
        <v>10.5</v>
      </c>
      <c r="AM113" s="19" t="n">
        <f aca="false">Y113-AF113</f>
        <v>6.27254376010258</v>
      </c>
      <c r="AN113" s="19" t="n">
        <f aca="false">Z113-AG113</f>
        <v>0</v>
      </c>
      <c r="AO113" s="19" t="n">
        <f aca="false">M113-Q113</f>
        <v>0.0605818699762029</v>
      </c>
      <c r="AP113" s="19" t="n">
        <f aca="false">MIN(AH113,MAX(0,AO113-(AI113+AJ113+AK113+AL113+AM113+AN113)))</f>
        <v>0</v>
      </c>
      <c r="AQ113" s="19" t="n">
        <f aca="false">MIN(AI113,MAX(0,AO113-(AJ113+AK113+AL113+AM113+AN113)))</f>
        <v>0</v>
      </c>
      <c r="AR113" s="19" t="n">
        <f aca="false">MIN(AJ113,MAX(0,AO113-(AK113+AL113+AM113+AN113)))</f>
        <v>0</v>
      </c>
      <c r="AS113" s="19" t="n">
        <f aca="false">MIN(AK113,MAX(0,AO113-(AL113+AM113+AN113)))</f>
        <v>0</v>
      </c>
      <c r="AT113" s="19" t="n">
        <f aca="false">MIN(AL113,MAX(0,AO113-(AM113+AN113)))</f>
        <v>0</v>
      </c>
      <c r="AU113" s="19" t="n">
        <f aca="false">MIN(AM113,MAX(0,AO113-(AN113)))</f>
        <v>0.0605818699762029</v>
      </c>
      <c r="AV113" s="19" t="n">
        <f aca="false">MIN(AN113,MAX(0,AO113-(0)))</f>
        <v>0</v>
      </c>
      <c r="AW113" s="19" t="n">
        <f aca="false">AH113-AP113</f>
        <v>0</v>
      </c>
      <c r="AX113" s="19" t="n">
        <f aca="false">AI113-AQ113</f>
        <v>0</v>
      </c>
      <c r="AY113" s="19" t="n">
        <f aca="false">AJ113-AR113</f>
        <v>14.5173749807124</v>
      </c>
      <c r="AZ113" s="19" t="n">
        <f aca="false">AK113-AS113</f>
        <v>17.5</v>
      </c>
      <c r="BA113" s="19" t="n">
        <f aca="false">AL113-AT113</f>
        <v>10.5</v>
      </c>
      <c r="BB113" s="19" t="n">
        <f aca="false">AM113-AU113</f>
        <v>6.21196189012638</v>
      </c>
      <c r="BC113" s="19" t="n">
        <f aca="false">AN113-AV113</f>
        <v>0</v>
      </c>
    </row>
    <row r="114" customFormat="false" ht="15" hidden="false" customHeight="false" outlineLevel="0" collapsed="false">
      <c r="B114" s="18" t="n">
        <v>110</v>
      </c>
      <c r="C114" s="18" t="n">
        <f aca="false">RM_TERM-B114+1</f>
        <v>251</v>
      </c>
      <c r="D114" s="19" t="n">
        <f aca="false">K113</f>
        <v>48.7293368708389</v>
      </c>
      <c r="E114" s="19" t="n">
        <f aca="false">D114*(1-(1-RM_CDR_S)^(1/12))</f>
        <v>0.165487420361344</v>
      </c>
      <c r="F114" s="19" t="n">
        <f aca="false">D114-E114</f>
        <v>48.5638494504776</v>
      </c>
      <c r="G114" s="19" t="n">
        <f aca="false">IF(F114&gt;0,F114*(RM_WAC/12)/(1-(1+RM_WAC/12)^(-C114)),0)</f>
        <v>0.380879248388353</v>
      </c>
      <c r="H114" s="19" t="n">
        <f aca="false">F114*RM_WAC/12</f>
        <v>0.299477071611278</v>
      </c>
      <c r="I114" s="19" t="n">
        <f aca="false">G114-H114+IF(C114&lt;=1,(F114-(G114-H114)-J114),0)</f>
        <v>0.0814021767770751</v>
      </c>
      <c r="J114" s="19" t="n">
        <f aca="false">(F114-(G114-H114))*(1-(1-RM_CPR_S)^(1/12))</f>
        <v>0.652183311731547</v>
      </c>
      <c r="K114" s="19" t="n">
        <f aca="false">IF(C114&lt;=1,0,(F114-(G114-H114)-J114))</f>
        <v>47.8302639619689</v>
      </c>
      <c r="L114" s="19" t="n">
        <f aca="false">E114*(1-RM_SEV_S)</f>
        <v>0.0992924522168063</v>
      </c>
      <c r="M114" s="19" t="n">
        <f aca="false">E114-L114</f>
        <v>0.0661949681445375</v>
      </c>
      <c r="N114" s="19" t="n">
        <f aca="false">H114-D114*(RM_SERV+RM_TR)/12</f>
        <v>0.288919048622596</v>
      </c>
      <c r="O114" s="19" t="n">
        <f aca="false">T114*RM_A1_CP/12+U114*RM_A2_CP/12+V114*RM_A3_CP/12+W114*RM_M1_CP/12+X114*RM_B1_CP/12+Y114*RM_B2_CP/12+Z114*RM_B3_CP/12</f>
        <v>0.282669516667857</v>
      </c>
      <c r="P114" s="19" t="n">
        <f aca="false">MAX(0,N114-O114)</f>
        <v>0.00624953195473971</v>
      </c>
      <c r="Q114" s="19" t="n">
        <f aca="false">MIN(P114,M114)</f>
        <v>0.00624953195473971</v>
      </c>
      <c r="R114" s="19" t="n">
        <f aca="false">P114-Q114</f>
        <v>0</v>
      </c>
      <c r="S114" s="19" t="n">
        <f aca="false">I114+J114+L114+Q114</f>
        <v>0.839127472680168</v>
      </c>
      <c r="T114" s="19" t="n">
        <f aca="false">AW113</f>
        <v>0</v>
      </c>
      <c r="U114" s="19" t="n">
        <f aca="false">AX113</f>
        <v>0</v>
      </c>
      <c r="V114" s="19" t="n">
        <f aca="false">AY113</f>
        <v>14.5173749807124</v>
      </c>
      <c r="W114" s="19" t="n">
        <f aca="false">AZ113</f>
        <v>17.5</v>
      </c>
      <c r="X114" s="19" t="n">
        <f aca="false">BA113</f>
        <v>10.5</v>
      </c>
      <c r="Y114" s="19" t="n">
        <f aca="false">BB113</f>
        <v>6.21196189012638</v>
      </c>
      <c r="Z114" s="19" t="n">
        <f aca="false">BC113</f>
        <v>0</v>
      </c>
      <c r="AA114" s="19" t="n">
        <f aca="false">MIN(T114,MAX(0,S114-(0)))</f>
        <v>0</v>
      </c>
      <c r="AB114" s="19" t="n">
        <f aca="false">MIN(U114,MAX(0,S114-(T114)))</f>
        <v>0</v>
      </c>
      <c r="AC114" s="19" t="n">
        <f aca="false">MIN(V114,MAX(0,S114-(T114+U114)))</f>
        <v>0.839127472680168</v>
      </c>
      <c r="AD114" s="19" t="n">
        <f aca="false">MIN(W114,MAX(0,S114-(T114+U114+V114)))</f>
        <v>0</v>
      </c>
      <c r="AE114" s="19" t="n">
        <f aca="false">MIN(X114,MAX(0,S114-(T114+U114+V114+W114)))</f>
        <v>0</v>
      </c>
      <c r="AF114" s="19" t="n">
        <f aca="false">MIN(Y114,MAX(0,S114-(T114+U114+V114+W114+X114)))</f>
        <v>0</v>
      </c>
      <c r="AG114" s="19" t="n">
        <f aca="false">MIN(Z114,MAX(0,S114-(T114+U114+V114+W114+X114+Y114)))</f>
        <v>0</v>
      </c>
      <c r="AH114" s="19" t="n">
        <f aca="false">T114-AA114</f>
        <v>0</v>
      </c>
      <c r="AI114" s="19" t="n">
        <f aca="false">U114-AB114</f>
        <v>0</v>
      </c>
      <c r="AJ114" s="19" t="n">
        <f aca="false">V114-AC114</f>
        <v>13.6782475080323</v>
      </c>
      <c r="AK114" s="19" t="n">
        <f aca="false">W114-AD114</f>
        <v>17.5</v>
      </c>
      <c r="AL114" s="19" t="n">
        <f aca="false">X114-AE114</f>
        <v>10.5</v>
      </c>
      <c r="AM114" s="19" t="n">
        <f aca="false">Y114-AF114</f>
        <v>6.21196189012638</v>
      </c>
      <c r="AN114" s="19" t="n">
        <f aca="false">Z114-AG114</f>
        <v>0</v>
      </c>
      <c r="AO114" s="19" t="n">
        <f aca="false">M114-Q114</f>
        <v>0.0599454361897978</v>
      </c>
      <c r="AP114" s="19" t="n">
        <f aca="false">MIN(AH114,MAX(0,AO114-(AI114+AJ114+AK114+AL114+AM114+AN114)))</f>
        <v>0</v>
      </c>
      <c r="AQ114" s="19" t="n">
        <f aca="false">MIN(AI114,MAX(0,AO114-(AJ114+AK114+AL114+AM114+AN114)))</f>
        <v>0</v>
      </c>
      <c r="AR114" s="19" t="n">
        <f aca="false">MIN(AJ114,MAX(0,AO114-(AK114+AL114+AM114+AN114)))</f>
        <v>0</v>
      </c>
      <c r="AS114" s="19" t="n">
        <f aca="false">MIN(AK114,MAX(0,AO114-(AL114+AM114+AN114)))</f>
        <v>0</v>
      </c>
      <c r="AT114" s="19" t="n">
        <f aca="false">MIN(AL114,MAX(0,AO114-(AM114+AN114)))</f>
        <v>0</v>
      </c>
      <c r="AU114" s="19" t="n">
        <f aca="false">MIN(AM114,MAX(0,AO114-(AN114)))</f>
        <v>0.0599454361897978</v>
      </c>
      <c r="AV114" s="19" t="n">
        <f aca="false">MIN(AN114,MAX(0,AO114-(0)))</f>
        <v>0</v>
      </c>
      <c r="AW114" s="19" t="n">
        <f aca="false">AH114-AP114</f>
        <v>0</v>
      </c>
      <c r="AX114" s="19" t="n">
        <f aca="false">AI114-AQ114</f>
        <v>0</v>
      </c>
      <c r="AY114" s="19" t="n">
        <f aca="false">AJ114-AR114</f>
        <v>13.6782475080323</v>
      </c>
      <c r="AZ114" s="19" t="n">
        <f aca="false">AK114-AS114</f>
        <v>17.5</v>
      </c>
      <c r="BA114" s="19" t="n">
        <f aca="false">AL114-AT114</f>
        <v>10.5</v>
      </c>
      <c r="BB114" s="19" t="n">
        <f aca="false">AM114-AU114</f>
        <v>6.15201645393658</v>
      </c>
      <c r="BC114" s="19" t="n">
        <f aca="false">AN114-AV114</f>
        <v>0</v>
      </c>
    </row>
    <row r="115" customFormat="false" ht="15" hidden="false" customHeight="false" outlineLevel="0" collapsed="false">
      <c r="B115" s="18" t="n">
        <v>111</v>
      </c>
      <c r="C115" s="18" t="n">
        <f aca="false">RM_TERM-B115+1</f>
        <v>250</v>
      </c>
      <c r="D115" s="19" t="n">
        <f aca="false">K114</f>
        <v>47.8302639619689</v>
      </c>
      <c r="E115" s="19" t="n">
        <f aca="false">D115*(1-(1-RM_CDR_S)^(1/12))</f>
        <v>0.162434120933116</v>
      </c>
      <c r="F115" s="19" t="n">
        <f aca="false">D115-E115</f>
        <v>47.6678298410358</v>
      </c>
      <c r="G115" s="19" t="n">
        <f aca="false">IF(F115&gt;0,F115*(RM_WAC/12)/(1-(1+RM_WAC/12)^(-C115)),0)</f>
        <v>0.374479594638909</v>
      </c>
      <c r="H115" s="19" t="n">
        <f aca="false">F115*RM_WAC/12</f>
        <v>0.293951617353054</v>
      </c>
      <c r="I115" s="19" t="n">
        <f aca="false">G115-H115+IF(C115&lt;=1,(F115-(G115-H115)-J115),0)</f>
        <v>0.0805279772858549</v>
      </c>
      <c r="J115" s="19" t="n">
        <f aca="false">(F115-(G115-H115))*(1-(1-RM_CPR_S)^(1/12))</f>
        <v>0.640141863108975</v>
      </c>
      <c r="K115" s="19" t="n">
        <f aca="false">IF(C115&lt;=1,0,(F115-(G115-H115)-J115))</f>
        <v>46.947160000641</v>
      </c>
      <c r="L115" s="19" t="n">
        <f aca="false">E115*(1-RM_SEV_S)</f>
        <v>0.0974604725598695</v>
      </c>
      <c r="M115" s="19" t="n">
        <f aca="false">E115-L115</f>
        <v>0.0649736483732463</v>
      </c>
      <c r="N115" s="19" t="n">
        <f aca="false">H115-D115*(RM_SERV+RM_TR)/12</f>
        <v>0.283588393494628</v>
      </c>
      <c r="O115" s="19" t="n">
        <f aca="false">T115*RM_A1_CP/12+U115*RM_A2_CP/12+V115*RM_A3_CP/12+W115*RM_M1_CP/12+X115*RM_B1_CP/12+Y115*RM_B2_CP/12+Z115*RM_B3_CP/12</f>
        <v>0.277934388484411</v>
      </c>
      <c r="P115" s="19" t="n">
        <f aca="false">MAX(0,N115-O115)</f>
        <v>0.00565400501021701</v>
      </c>
      <c r="Q115" s="19" t="n">
        <f aca="false">MIN(P115,M115)</f>
        <v>0.00565400501021701</v>
      </c>
      <c r="R115" s="19" t="n">
        <f aca="false">P115-Q115</f>
        <v>0</v>
      </c>
      <c r="S115" s="19" t="n">
        <f aca="false">I115+J115+L115+Q115</f>
        <v>0.823784317964917</v>
      </c>
      <c r="T115" s="19" t="n">
        <f aca="false">AW114</f>
        <v>0</v>
      </c>
      <c r="U115" s="19" t="n">
        <f aca="false">AX114</f>
        <v>0</v>
      </c>
      <c r="V115" s="19" t="n">
        <f aca="false">AY114</f>
        <v>13.6782475080323</v>
      </c>
      <c r="W115" s="19" t="n">
        <f aca="false">AZ114</f>
        <v>17.5</v>
      </c>
      <c r="X115" s="19" t="n">
        <f aca="false">BA114</f>
        <v>10.5</v>
      </c>
      <c r="Y115" s="19" t="n">
        <f aca="false">BB114</f>
        <v>6.15201645393658</v>
      </c>
      <c r="Z115" s="19" t="n">
        <f aca="false">BC114</f>
        <v>0</v>
      </c>
      <c r="AA115" s="19" t="n">
        <f aca="false">MIN(T115,MAX(0,S115-(0)))</f>
        <v>0</v>
      </c>
      <c r="AB115" s="19" t="n">
        <f aca="false">MIN(U115,MAX(0,S115-(T115)))</f>
        <v>0</v>
      </c>
      <c r="AC115" s="19" t="n">
        <f aca="false">MIN(V115,MAX(0,S115-(T115+U115)))</f>
        <v>0.823784317964917</v>
      </c>
      <c r="AD115" s="19" t="n">
        <f aca="false">MIN(W115,MAX(0,S115-(T115+U115+V115)))</f>
        <v>0</v>
      </c>
      <c r="AE115" s="19" t="n">
        <f aca="false">MIN(X115,MAX(0,S115-(T115+U115+V115+W115)))</f>
        <v>0</v>
      </c>
      <c r="AF115" s="19" t="n">
        <f aca="false">MIN(Y115,MAX(0,S115-(T115+U115+V115+W115+X115)))</f>
        <v>0</v>
      </c>
      <c r="AG115" s="19" t="n">
        <f aca="false">MIN(Z115,MAX(0,S115-(T115+U115+V115+W115+X115+Y115)))</f>
        <v>0</v>
      </c>
      <c r="AH115" s="19" t="n">
        <f aca="false">T115-AA115</f>
        <v>0</v>
      </c>
      <c r="AI115" s="19" t="n">
        <f aca="false">U115-AB115</f>
        <v>0</v>
      </c>
      <c r="AJ115" s="19" t="n">
        <f aca="false">V115-AC115</f>
        <v>12.8544631900673</v>
      </c>
      <c r="AK115" s="19" t="n">
        <f aca="false">W115-AD115</f>
        <v>17.5</v>
      </c>
      <c r="AL115" s="19" t="n">
        <f aca="false">X115-AE115</f>
        <v>10.5</v>
      </c>
      <c r="AM115" s="19" t="n">
        <f aca="false">Y115-AF115</f>
        <v>6.15201645393658</v>
      </c>
      <c r="AN115" s="19" t="n">
        <f aca="false">Z115-AG115</f>
        <v>0</v>
      </c>
      <c r="AO115" s="19" t="n">
        <f aca="false">M115-Q115</f>
        <v>0.0593196433630293</v>
      </c>
      <c r="AP115" s="19" t="n">
        <f aca="false">MIN(AH115,MAX(0,AO115-(AI115+AJ115+AK115+AL115+AM115+AN115)))</f>
        <v>0</v>
      </c>
      <c r="AQ115" s="19" t="n">
        <f aca="false">MIN(AI115,MAX(0,AO115-(AJ115+AK115+AL115+AM115+AN115)))</f>
        <v>0</v>
      </c>
      <c r="AR115" s="19" t="n">
        <f aca="false">MIN(AJ115,MAX(0,AO115-(AK115+AL115+AM115+AN115)))</f>
        <v>0</v>
      </c>
      <c r="AS115" s="19" t="n">
        <f aca="false">MIN(AK115,MAX(0,AO115-(AL115+AM115+AN115)))</f>
        <v>0</v>
      </c>
      <c r="AT115" s="19" t="n">
        <f aca="false">MIN(AL115,MAX(0,AO115-(AM115+AN115)))</f>
        <v>0</v>
      </c>
      <c r="AU115" s="19" t="n">
        <f aca="false">MIN(AM115,MAX(0,AO115-(AN115)))</f>
        <v>0.0593196433630293</v>
      </c>
      <c r="AV115" s="19" t="n">
        <f aca="false">MIN(AN115,MAX(0,AO115-(0)))</f>
        <v>0</v>
      </c>
      <c r="AW115" s="19" t="n">
        <f aca="false">AH115-AP115</f>
        <v>0</v>
      </c>
      <c r="AX115" s="19" t="n">
        <f aca="false">AI115-AQ115</f>
        <v>0</v>
      </c>
      <c r="AY115" s="19" t="n">
        <f aca="false">AJ115-AR115</f>
        <v>12.8544631900673</v>
      </c>
      <c r="AZ115" s="19" t="n">
        <f aca="false">AK115-AS115</f>
        <v>17.5</v>
      </c>
      <c r="BA115" s="19" t="n">
        <f aca="false">AL115-AT115</f>
        <v>10.5</v>
      </c>
      <c r="BB115" s="19" t="n">
        <f aca="false">AM115-AU115</f>
        <v>6.09269681057355</v>
      </c>
      <c r="BC115" s="19" t="n">
        <f aca="false">AN115-AV115</f>
        <v>0</v>
      </c>
    </row>
    <row r="116" customFormat="false" ht="15" hidden="false" customHeight="false" outlineLevel="0" collapsed="false">
      <c r="B116" s="18" t="n">
        <v>112</v>
      </c>
      <c r="C116" s="18" t="n">
        <f aca="false">RM_TERM-B116+1</f>
        <v>249</v>
      </c>
      <c r="D116" s="19" t="n">
        <f aca="false">K115</f>
        <v>46.947160000641</v>
      </c>
      <c r="E116" s="19" t="n">
        <f aca="false">D116*(1-(1-RM_CDR_S)^(1/12))</f>
        <v>0.159435052900271</v>
      </c>
      <c r="F116" s="19" t="n">
        <f aca="false">D116-E116</f>
        <v>46.7877249477407</v>
      </c>
      <c r="G116" s="19" t="n">
        <f aca="false">IF(F116&gt;0,F116*(RM_WAC/12)/(1-(1+RM_WAC/12)^(-C116)),0)</f>
        <v>0.368187469898425</v>
      </c>
      <c r="H116" s="19" t="n">
        <f aca="false">F116*RM_WAC/12</f>
        <v>0.288524303844401</v>
      </c>
      <c r="I116" s="19" t="n">
        <f aca="false">G116-H116+IF(C116&lt;=1,(F116-(G116-H116)-J116),0)</f>
        <v>0.0796631660540243</v>
      </c>
      <c r="J116" s="19" t="n">
        <f aca="false">(F116-(G116-H116))*(1-(1-RM_CPR_S)^(1/12))</f>
        <v>0.628314372114349</v>
      </c>
      <c r="K116" s="19" t="n">
        <f aca="false">IF(C116&lt;=1,0,(F116-(G116-H116)-J116))</f>
        <v>46.0797474095723</v>
      </c>
      <c r="L116" s="19" t="n">
        <f aca="false">E116*(1-RM_SEV_S)</f>
        <v>0.0956610317401628</v>
      </c>
      <c r="M116" s="19" t="n">
        <f aca="false">E116-L116</f>
        <v>0.0637740211601085</v>
      </c>
      <c r="N116" s="19" t="n">
        <f aca="false">H116-D116*(RM_SERV+RM_TR)/12</f>
        <v>0.278352419177596</v>
      </c>
      <c r="O116" s="19" t="n">
        <f aca="false">T116*RM_A1_CP/12+U116*RM_A2_CP/12+V116*RM_A3_CP/12+W116*RM_M1_CP/12+X116*RM_B1_CP/12+Y116*RM_B2_CP/12+Z116*RM_B3_CP/12</f>
        <v>0.273282705219172</v>
      </c>
      <c r="P116" s="19" t="n">
        <f aca="false">MAX(0,N116-O116)</f>
        <v>0.00506971395842393</v>
      </c>
      <c r="Q116" s="19" t="n">
        <f aca="false">MIN(P116,M116)</f>
        <v>0.00506971395842393</v>
      </c>
      <c r="R116" s="19" t="n">
        <f aca="false">P116-Q116</f>
        <v>0</v>
      </c>
      <c r="S116" s="19" t="n">
        <f aca="false">I116+J116+L116+Q116</f>
        <v>0.80870828386696</v>
      </c>
      <c r="T116" s="19" t="n">
        <f aca="false">AW115</f>
        <v>0</v>
      </c>
      <c r="U116" s="19" t="n">
        <f aca="false">AX115</f>
        <v>0</v>
      </c>
      <c r="V116" s="19" t="n">
        <f aca="false">AY115</f>
        <v>12.8544631900673</v>
      </c>
      <c r="W116" s="19" t="n">
        <f aca="false">AZ115</f>
        <v>17.5</v>
      </c>
      <c r="X116" s="19" t="n">
        <f aca="false">BA115</f>
        <v>10.5</v>
      </c>
      <c r="Y116" s="19" t="n">
        <f aca="false">BB115</f>
        <v>6.09269681057355</v>
      </c>
      <c r="Z116" s="19" t="n">
        <f aca="false">BC115</f>
        <v>0</v>
      </c>
      <c r="AA116" s="19" t="n">
        <f aca="false">MIN(T116,MAX(0,S116-(0)))</f>
        <v>0</v>
      </c>
      <c r="AB116" s="19" t="n">
        <f aca="false">MIN(U116,MAX(0,S116-(T116)))</f>
        <v>0</v>
      </c>
      <c r="AC116" s="19" t="n">
        <f aca="false">MIN(V116,MAX(0,S116-(T116+U116)))</f>
        <v>0.80870828386696</v>
      </c>
      <c r="AD116" s="19" t="n">
        <f aca="false">MIN(W116,MAX(0,S116-(T116+U116+V116)))</f>
        <v>0</v>
      </c>
      <c r="AE116" s="19" t="n">
        <f aca="false">MIN(X116,MAX(0,S116-(T116+U116+V116+W116)))</f>
        <v>0</v>
      </c>
      <c r="AF116" s="19" t="n">
        <f aca="false">MIN(Y116,MAX(0,S116-(T116+U116+V116+W116+X116)))</f>
        <v>0</v>
      </c>
      <c r="AG116" s="19" t="n">
        <f aca="false">MIN(Z116,MAX(0,S116-(T116+U116+V116+W116+X116+Y116)))</f>
        <v>0</v>
      </c>
      <c r="AH116" s="19" t="n">
        <f aca="false">T116-AA116</f>
        <v>0</v>
      </c>
      <c r="AI116" s="19" t="n">
        <f aca="false">U116-AB116</f>
        <v>0</v>
      </c>
      <c r="AJ116" s="19" t="n">
        <f aca="false">V116-AC116</f>
        <v>12.0457549062004</v>
      </c>
      <c r="AK116" s="19" t="n">
        <f aca="false">W116-AD116</f>
        <v>17.5</v>
      </c>
      <c r="AL116" s="19" t="n">
        <f aca="false">X116-AE116</f>
        <v>10.5</v>
      </c>
      <c r="AM116" s="19" t="n">
        <f aca="false">Y116-AF116</f>
        <v>6.09269681057355</v>
      </c>
      <c r="AN116" s="19" t="n">
        <f aca="false">Z116-AG116</f>
        <v>0</v>
      </c>
      <c r="AO116" s="19" t="n">
        <f aca="false">M116-Q116</f>
        <v>0.0587043072016846</v>
      </c>
      <c r="AP116" s="19" t="n">
        <f aca="false">MIN(AH116,MAX(0,AO116-(AI116+AJ116+AK116+AL116+AM116+AN116)))</f>
        <v>0</v>
      </c>
      <c r="AQ116" s="19" t="n">
        <f aca="false">MIN(AI116,MAX(0,AO116-(AJ116+AK116+AL116+AM116+AN116)))</f>
        <v>0</v>
      </c>
      <c r="AR116" s="19" t="n">
        <f aca="false">MIN(AJ116,MAX(0,AO116-(AK116+AL116+AM116+AN116)))</f>
        <v>0</v>
      </c>
      <c r="AS116" s="19" t="n">
        <f aca="false">MIN(AK116,MAX(0,AO116-(AL116+AM116+AN116)))</f>
        <v>0</v>
      </c>
      <c r="AT116" s="19" t="n">
        <f aca="false">MIN(AL116,MAX(0,AO116-(AM116+AN116)))</f>
        <v>0</v>
      </c>
      <c r="AU116" s="19" t="n">
        <f aca="false">MIN(AM116,MAX(0,AO116-(AN116)))</f>
        <v>0.0587043072016846</v>
      </c>
      <c r="AV116" s="19" t="n">
        <f aca="false">MIN(AN116,MAX(0,AO116-(0)))</f>
        <v>0</v>
      </c>
      <c r="AW116" s="19" t="n">
        <f aca="false">AH116-AP116</f>
        <v>0</v>
      </c>
      <c r="AX116" s="19" t="n">
        <f aca="false">AI116-AQ116</f>
        <v>0</v>
      </c>
      <c r="AY116" s="19" t="n">
        <f aca="false">AJ116-AR116</f>
        <v>12.0457549062004</v>
      </c>
      <c r="AZ116" s="19" t="n">
        <f aca="false">AK116-AS116</f>
        <v>17.5</v>
      </c>
      <c r="BA116" s="19" t="n">
        <f aca="false">AL116-AT116</f>
        <v>10.5</v>
      </c>
      <c r="BB116" s="19" t="n">
        <f aca="false">AM116-AU116</f>
        <v>6.03399250337187</v>
      </c>
      <c r="BC116" s="19" t="n">
        <f aca="false">AN116-AV116</f>
        <v>0</v>
      </c>
    </row>
    <row r="117" customFormat="false" ht="15" hidden="false" customHeight="false" outlineLevel="0" collapsed="false">
      <c r="B117" s="18" t="n">
        <v>113</v>
      </c>
      <c r="C117" s="18" t="n">
        <f aca="false">RM_TERM-B117+1</f>
        <v>248</v>
      </c>
      <c r="D117" s="19" t="n">
        <f aca="false">K116</f>
        <v>46.0797474095723</v>
      </c>
      <c r="E117" s="19" t="n">
        <f aca="false">D117*(1-(1-RM_CDR_S)^(1/12))</f>
        <v>0.156489273595591</v>
      </c>
      <c r="F117" s="19" t="n">
        <f aca="false">D117-E117</f>
        <v>45.9232581359768</v>
      </c>
      <c r="G117" s="19" t="n">
        <f aca="false">IF(F117&gt;0,F117*(RM_WAC/12)/(1-(1+RM_WAC/12)^(-C117)),0)</f>
        <v>0.362001067430441</v>
      </c>
      <c r="H117" s="19" t="n">
        <f aca="false">F117*RM_WAC/12</f>
        <v>0.283193425171857</v>
      </c>
      <c r="I117" s="19" t="n">
        <f aca="false">G117-H117+IF(C117&lt;=1,(F117-(G117-H117)-J117),0)</f>
        <v>0.0788076422585841</v>
      </c>
      <c r="J117" s="19" t="n">
        <f aca="false">(F117-(G117-H117))*(1-(1-RM_CPR_S)^(1/12))</f>
        <v>0.616697118829745</v>
      </c>
      <c r="K117" s="19" t="n">
        <f aca="false">IF(C117&lt;=1,0,(F117-(G117-H117)-J117))</f>
        <v>45.2277533748884</v>
      </c>
      <c r="L117" s="19" t="n">
        <f aca="false">E117*(1-RM_SEV_S)</f>
        <v>0.0938935641573548</v>
      </c>
      <c r="M117" s="19" t="n">
        <f aca="false">E117-L117</f>
        <v>0.0625957094382365</v>
      </c>
      <c r="N117" s="19" t="n">
        <f aca="false">H117-D117*(RM_SERV+RM_TR)/12</f>
        <v>0.273209479899783</v>
      </c>
      <c r="O117" s="19" t="n">
        <f aca="false">T117*RM_A1_CP/12+U117*RM_A2_CP/12+V117*RM_A3_CP/12+W117*RM_M1_CP/12+X117*RM_B1_CP/12+Y117*RM_B2_CP/12+Z117*RM_B3_CP/12</f>
        <v>0.268713017037848</v>
      </c>
      <c r="P117" s="19" t="n">
        <f aca="false">MAX(0,N117-O117)</f>
        <v>0.00449646286193484</v>
      </c>
      <c r="Q117" s="19" t="n">
        <f aca="false">MIN(P117,M117)</f>
        <v>0.00449646286193484</v>
      </c>
      <c r="R117" s="19" t="n">
        <f aca="false">P117-Q117</f>
        <v>0</v>
      </c>
      <c r="S117" s="19" t="n">
        <f aca="false">I117+J117+L117+Q117</f>
        <v>0.793894788107618</v>
      </c>
      <c r="T117" s="19" t="n">
        <f aca="false">AW116</f>
        <v>0</v>
      </c>
      <c r="U117" s="19" t="n">
        <f aca="false">AX116</f>
        <v>0</v>
      </c>
      <c r="V117" s="19" t="n">
        <f aca="false">AY116</f>
        <v>12.0457549062004</v>
      </c>
      <c r="W117" s="19" t="n">
        <f aca="false">AZ116</f>
        <v>17.5</v>
      </c>
      <c r="X117" s="19" t="n">
        <f aca="false">BA116</f>
        <v>10.5</v>
      </c>
      <c r="Y117" s="19" t="n">
        <f aca="false">BB116</f>
        <v>6.03399250337187</v>
      </c>
      <c r="Z117" s="19" t="n">
        <f aca="false">BC116</f>
        <v>0</v>
      </c>
      <c r="AA117" s="19" t="n">
        <f aca="false">MIN(T117,MAX(0,S117-(0)))</f>
        <v>0</v>
      </c>
      <c r="AB117" s="19" t="n">
        <f aca="false">MIN(U117,MAX(0,S117-(T117)))</f>
        <v>0</v>
      </c>
      <c r="AC117" s="19" t="n">
        <f aca="false">MIN(V117,MAX(0,S117-(T117+U117)))</f>
        <v>0.793894788107618</v>
      </c>
      <c r="AD117" s="19" t="n">
        <f aca="false">MIN(W117,MAX(0,S117-(T117+U117+V117)))</f>
        <v>0</v>
      </c>
      <c r="AE117" s="19" t="n">
        <f aca="false">MIN(X117,MAX(0,S117-(T117+U117+V117+W117)))</f>
        <v>0</v>
      </c>
      <c r="AF117" s="19" t="n">
        <f aca="false">MIN(Y117,MAX(0,S117-(T117+U117+V117+W117+X117)))</f>
        <v>0</v>
      </c>
      <c r="AG117" s="19" t="n">
        <f aca="false">MIN(Z117,MAX(0,S117-(T117+U117+V117+W117+X117+Y117)))</f>
        <v>0</v>
      </c>
      <c r="AH117" s="19" t="n">
        <f aca="false">T117-AA117</f>
        <v>0</v>
      </c>
      <c r="AI117" s="19" t="n">
        <f aca="false">U117-AB117</f>
        <v>0</v>
      </c>
      <c r="AJ117" s="19" t="n">
        <f aca="false">V117-AC117</f>
        <v>11.2518601180928</v>
      </c>
      <c r="AK117" s="19" t="n">
        <f aca="false">W117-AD117</f>
        <v>17.5</v>
      </c>
      <c r="AL117" s="19" t="n">
        <f aca="false">X117-AE117</f>
        <v>10.5</v>
      </c>
      <c r="AM117" s="19" t="n">
        <f aca="false">Y117-AF117</f>
        <v>6.03399250337187</v>
      </c>
      <c r="AN117" s="19" t="n">
        <f aca="false">Z117-AG117</f>
        <v>0</v>
      </c>
      <c r="AO117" s="19" t="n">
        <f aca="false">M117-Q117</f>
        <v>0.0580992465763017</v>
      </c>
      <c r="AP117" s="19" t="n">
        <f aca="false">MIN(AH117,MAX(0,AO117-(AI117+AJ117+AK117+AL117+AM117+AN117)))</f>
        <v>0</v>
      </c>
      <c r="AQ117" s="19" t="n">
        <f aca="false">MIN(AI117,MAX(0,AO117-(AJ117+AK117+AL117+AM117+AN117)))</f>
        <v>0</v>
      </c>
      <c r="AR117" s="19" t="n">
        <f aca="false">MIN(AJ117,MAX(0,AO117-(AK117+AL117+AM117+AN117)))</f>
        <v>0</v>
      </c>
      <c r="AS117" s="19" t="n">
        <f aca="false">MIN(AK117,MAX(0,AO117-(AL117+AM117+AN117)))</f>
        <v>0</v>
      </c>
      <c r="AT117" s="19" t="n">
        <f aca="false">MIN(AL117,MAX(0,AO117-(AM117+AN117)))</f>
        <v>0</v>
      </c>
      <c r="AU117" s="19" t="n">
        <f aca="false">MIN(AM117,MAX(0,AO117-(AN117)))</f>
        <v>0.0580992465763017</v>
      </c>
      <c r="AV117" s="19" t="n">
        <f aca="false">MIN(AN117,MAX(0,AO117-(0)))</f>
        <v>0</v>
      </c>
      <c r="AW117" s="19" t="n">
        <f aca="false">AH117-AP117</f>
        <v>0</v>
      </c>
      <c r="AX117" s="19" t="n">
        <f aca="false">AI117-AQ117</f>
        <v>0</v>
      </c>
      <c r="AY117" s="19" t="n">
        <f aca="false">AJ117-AR117</f>
        <v>11.2518601180928</v>
      </c>
      <c r="AZ117" s="19" t="n">
        <f aca="false">AK117-AS117</f>
        <v>17.5</v>
      </c>
      <c r="BA117" s="19" t="n">
        <f aca="false">AL117-AT117</f>
        <v>10.5</v>
      </c>
      <c r="BB117" s="19" t="n">
        <f aca="false">AM117-AU117</f>
        <v>5.97589325679557</v>
      </c>
      <c r="BC117" s="19" t="n">
        <f aca="false">AN117-AV117</f>
        <v>0</v>
      </c>
    </row>
    <row r="118" customFormat="false" ht="15" hidden="false" customHeight="false" outlineLevel="0" collapsed="false">
      <c r="B118" s="18" t="n">
        <v>114</v>
      </c>
      <c r="C118" s="18" t="n">
        <f aca="false">RM_TERM-B118+1</f>
        <v>247</v>
      </c>
      <c r="D118" s="19" t="n">
        <f aca="false">K117</f>
        <v>45.2277533748884</v>
      </c>
      <c r="E118" s="19" t="n">
        <f aca="false">D118*(1-(1-RM_CDR_S)^(1/12))</f>
        <v>0.153595856528644</v>
      </c>
      <c r="F118" s="19" t="n">
        <f aca="false">D118-E118</f>
        <v>45.0741575183598</v>
      </c>
      <c r="G118" s="19" t="n">
        <f aca="false">IF(F118&gt;0,F118*(RM_WAC/12)/(1-(1+RM_WAC/12)^(-C118)),0)</f>
        <v>0.355918610855852</v>
      </c>
      <c r="H118" s="19" t="n">
        <f aca="false">F118*RM_WAC/12</f>
        <v>0.277957304696552</v>
      </c>
      <c r="I118" s="19" t="n">
        <f aca="false">G118-H118+IF(C118&lt;=1,(F118-(G118-H118)-J118),0)</f>
        <v>0.0779613061593004</v>
      </c>
      <c r="J118" s="19" t="n">
        <f aca="false">(F118-(G118-H118))*(1-(1-RM_CPR_S)^(1/12))</f>
        <v>0.605286447182178</v>
      </c>
      <c r="K118" s="19" t="n">
        <f aca="false">IF(C118&lt;=1,0,(F118-(G118-H118)-J118))</f>
        <v>44.3909097650183</v>
      </c>
      <c r="L118" s="19" t="n">
        <f aca="false">E118*(1-RM_SEV_S)</f>
        <v>0.0921575139171866</v>
      </c>
      <c r="M118" s="19" t="n">
        <f aca="false">E118-L118</f>
        <v>0.0614383426114577</v>
      </c>
      <c r="N118" s="19" t="n">
        <f aca="false">H118-D118*(RM_SERV+RM_TR)/12</f>
        <v>0.268157958131993</v>
      </c>
      <c r="O118" s="19" t="n">
        <f aca="false">T118*RM_A1_CP/12+U118*RM_A2_CP/12+V118*RM_A3_CP/12+W118*RM_M1_CP/12+X118*RM_B1_CP/12+Y118*RM_B2_CP/12+Z118*RM_B3_CP/12</f>
        <v>0.264223898988783</v>
      </c>
      <c r="P118" s="19" t="n">
        <f aca="false">MAX(0,N118-O118)</f>
        <v>0.00393405914320971</v>
      </c>
      <c r="Q118" s="19" t="n">
        <f aca="false">MIN(P118,M118)</f>
        <v>0.00393405914320971</v>
      </c>
      <c r="R118" s="19" t="n">
        <f aca="false">P118-Q118</f>
        <v>0</v>
      </c>
      <c r="S118" s="19" t="n">
        <f aca="false">I118+J118+L118+Q118</f>
        <v>0.779339326401874</v>
      </c>
      <c r="T118" s="19" t="n">
        <f aca="false">AW117</f>
        <v>0</v>
      </c>
      <c r="U118" s="19" t="n">
        <f aca="false">AX117</f>
        <v>0</v>
      </c>
      <c r="V118" s="19" t="n">
        <f aca="false">AY117</f>
        <v>11.2518601180928</v>
      </c>
      <c r="W118" s="19" t="n">
        <f aca="false">AZ117</f>
        <v>17.5</v>
      </c>
      <c r="X118" s="19" t="n">
        <f aca="false">BA117</f>
        <v>10.5</v>
      </c>
      <c r="Y118" s="19" t="n">
        <f aca="false">BB117</f>
        <v>5.97589325679557</v>
      </c>
      <c r="Z118" s="19" t="n">
        <f aca="false">BC117</f>
        <v>0</v>
      </c>
      <c r="AA118" s="19" t="n">
        <f aca="false">MIN(T118,MAX(0,S118-(0)))</f>
        <v>0</v>
      </c>
      <c r="AB118" s="19" t="n">
        <f aca="false">MIN(U118,MAX(0,S118-(T118)))</f>
        <v>0</v>
      </c>
      <c r="AC118" s="19" t="n">
        <f aca="false">MIN(V118,MAX(0,S118-(T118+U118)))</f>
        <v>0.779339326401874</v>
      </c>
      <c r="AD118" s="19" t="n">
        <f aca="false">MIN(W118,MAX(0,S118-(T118+U118+V118)))</f>
        <v>0</v>
      </c>
      <c r="AE118" s="19" t="n">
        <f aca="false">MIN(X118,MAX(0,S118-(T118+U118+V118+W118)))</f>
        <v>0</v>
      </c>
      <c r="AF118" s="19" t="n">
        <f aca="false">MIN(Y118,MAX(0,S118-(T118+U118+V118+W118+X118)))</f>
        <v>0</v>
      </c>
      <c r="AG118" s="19" t="n">
        <f aca="false">MIN(Z118,MAX(0,S118-(T118+U118+V118+W118+X118+Y118)))</f>
        <v>0</v>
      </c>
      <c r="AH118" s="19" t="n">
        <f aca="false">T118-AA118</f>
        <v>0</v>
      </c>
      <c r="AI118" s="19" t="n">
        <f aca="false">U118-AB118</f>
        <v>0</v>
      </c>
      <c r="AJ118" s="19" t="n">
        <f aca="false">V118-AC118</f>
        <v>10.4725207916909</v>
      </c>
      <c r="AK118" s="19" t="n">
        <f aca="false">W118-AD118</f>
        <v>17.5</v>
      </c>
      <c r="AL118" s="19" t="n">
        <f aca="false">X118-AE118</f>
        <v>10.5</v>
      </c>
      <c r="AM118" s="19" t="n">
        <f aca="false">Y118-AF118</f>
        <v>5.97589325679557</v>
      </c>
      <c r="AN118" s="19" t="n">
        <f aca="false">Z118-AG118</f>
        <v>0</v>
      </c>
      <c r="AO118" s="19" t="n">
        <f aca="false">M118-Q118</f>
        <v>0.057504283468248</v>
      </c>
      <c r="AP118" s="19" t="n">
        <f aca="false">MIN(AH118,MAX(0,AO118-(AI118+AJ118+AK118+AL118+AM118+AN118)))</f>
        <v>0</v>
      </c>
      <c r="AQ118" s="19" t="n">
        <f aca="false">MIN(AI118,MAX(0,AO118-(AJ118+AK118+AL118+AM118+AN118)))</f>
        <v>0</v>
      </c>
      <c r="AR118" s="19" t="n">
        <f aca="false">MIN(AJ118,MAX(0,AO118-(AK118+AL118+AM118+AN118)))</f>
        <v>0</v>
      </c>
      <c r="AS118" s="19" t="n">
        <f aca="false">MIN(AK118,MAX(0,AO118-(AL118+AM118+AN118)))</f>
        <v>0</v>
      </c>
      <c r="AT118" s="19" t="n">
        <f aca="false">MIN(AL118,MAX(0,AO118-(AM118+AN118)))</f>
        <v>0</v>
      </c>
      <c r="AU118" s="19" t="n">
        <f aca="false">MIN(AM118,MAX(0,AO118-(AN118)))</f>
        <v>0.057504283468248</v>
      </c>
      <c r="AV118" s="19" t="n">
        <f aca="false">MIN(AN118,MAX(0,AO118-(0)))</f>
        <v>0</v>
      </c>
      <c r="AW118" s="19" t="n">
        <f aca="false">AH118-AP118</f>
        <v>0</v>
      </c>
      <c r="AX118" s="19" t="n">
        <f aca="false">AI118-AQ118</f>
        <v>0</v>
      </c>
      <c r="AY118" s="19" t="n">
        <f aca="false">AJ118-AR118</f>
        <v>10.4725207916909</v>
      </c>
      <c r="AZ118" s="19" t="n">
        <f aca="false">AK118-AS118</f>
        <v>17.5</v>
      </c>
      <c r="BA118" s="19" t="n">
        <f aca="false">AL118-AT118</f>
        <v>10.5</v>
      </c>
      <c r="BB118" s="19" t="n">
        <f aca="false">AM118-AU118</f>
        <v>5.91838897332732</v>
      </c>
      <c r="BC118" s="19" t="n">
        <f aca="false">AN118-AV118</f>
        <v>0</v>
      </c>
    </row>
    <row r="119" customFormat="false" ht="15" hidden="false" customHeight="false" outlineLevel="0" collapsed="false">
      <c r="B119" s="18" t="n">
        <v>115</v>
      </c>
      <c r="C119" s="18" t="n">
        <f aca="false">RM_TERM-B119+1</f>
        <v>246</v>
      </c>
      <c r="D119" s="19" t="n">
        <f aca="false">K118</f>
        <v>44.3909097650183</v>
      </c>
      <c r="E119" s="19" t="n">
        <f aca="false">D119*(1-(1-RM_CDR_S)^(1/12))</f>
        <v>0.150753891110351</v>
      </c>
      <c r="F119" s="19" t="n">
        <f aca="false">D119-E119</f>
        <v>44.2401558739079</v>
      </c>
      <c r="G119" s="19" t="n">
        <f aca="false">IF(F119&gt;0,F119*(RM_WAC/12)/(1-(1+RM_WAC/12)^(-C119)),0)</f>
        <v>0.349938353642841</v>
      </c>
      <c r="H119" s="19" t="n">
        <f aca="false">F119*RM_WAC/12</f>
        <v>0.272814294555766</v>
      </c>
      <c r="I119" s="19" t="n">
        <f aca="false">G119-H119+IF(C119&lt;=1,(F119-(G119-H119)-J119),0)</f>
        <v>0.0771240590870758</v>
      </c>
      <c r="J119" s="19" t="n">
        <f aca="false">(F119-(G119-H119))*(1-(1-RM_CPR_S)^(1/12))</f>
        <v>0.594078763856451</v>
      </c>
      <c r="K119" s="19" t="n">
        <f aca="false">IF(C119&lt;=1,0,(F119-(G119-H119)-J119))</f>
        <v>43.5689530509644</v>
      </c>
      <c r="L119" s="19" t="n">
        <f aca="false">E119*(1-RM_SEV_S)</f>
        <v>0.0904523346662107</v>
      </c>
      <c r="M119" s="19" t="n">
        <f aca="false">E119-L119</f>
        <v>0.0603015564441404</v>
      </c>
      <c r="N119" s="19" t="n">
        <f aca="false">H119-D119*(RM_SERV+RM_TR)/12</f>
        <v>0.263196264106678</v>
      </c>
      <c r="O119" s="19" t="n">
        <f aca="false">T119*RM_A1_CP/12+U119*RM_A2_CP/12+V119*RM_A3_CP/12+W119*RM_M1_CP/12+X119*RM_B1_CP/12+Y119*RM_B2_CP/12+Z119*RM_B3_CP/12</f>
        <v>0.259813950579252</v>
      </c>
      <c r="P119" s="19" t="n">
        <f aca="false">MAX(0,N119-O119)</f>
        <v>0.00338231352742657</v>
      </c>
      <c r="Q119" s="19" t="n">
        <f aca="false">MIN(P119,M119)</f>
        <v>0.00338231352742657</v>
      </c>
      <c r="R119" s="19" t="n">
        <f aca="false">P119-Q119</f>
        <v>0</v>
      </c>
      <c r="S119" s="19" t="n">
        <f aca="false">I119+J119+L119+Q119</f>
        <v>0.765037471137164</v>
      </c>
      <c r="T119" s="19" t="n">
        <f aca="false">AW118</f>
        <v>0</v>
      </c>
      <c r="U119" s="19" t="n">
        <f aca="false">AX118</f>
        <v>0</v>
      </c>
      <c r="V119" s="19" t="n">
        <f aca="false">AY118</f>
        <v>10.4725207916909</v>
      </c>
      <c r="W119" s="19" t="n">
        <f aca="false">AZ118</f>
        <v>17.5</v>
      </c>
      <c r="X119" s="19" t="n">
        <f aca="false">BA118</f>
        <v>10.5</v>
      </c>
      <c r="Y119" s="19" t="n">
        <f aca="false">BB118</f>
        <v>5.91838897332732</v>
      </c>
      <c r="Z119" s="19" t="n">
        <f aca="false">BC118</f>
        <v>0</v>
      </c>
      <c r="AA119" s="19" t="n">
        <f aca="false">MIN(T119,MAX(0,S119-(0)))</f>
        <v>0</v>
      </c>
      <c r="AB119" s="19" t="n">
        <f aca="false">MIN(U119,MAX(0,S119-(T119)))</f>
        <v>0</v>
      </c>
      <c r="AC119" s="19" t="n">
        <f aca="false">MIN(V119,MAX(0,S119-(T119+U119)))</f>
        <v>0.765037471137164</v>
      </c>
      <c r="AD119" s="19" t="n">
        <f aca="false">MIN(W119,MAX(0,S119-(T119+U119+V119)))</f>
        <v>0</v>
      </c>
      <c r="AE119" s="19" t="n">
        <f aca="false">MIN(X119,MAX(0,S119-(T119+U119+V119+W119)))</f>
        <v>0</v>
      </c>
      <c r="AF119" s="19" t="n">
        <f aca="false">MIN(Y119,MAX(0,S119-(T119+U119+V119+W119+X119)))</f>
        <v>0</v>
      </c>
      <c r="AG119" s="19" t="n">
        <f aca="false">MIN(Z119,MAX(0,S119-(T119+U119+V119+W119+X119+Y119)))</f>
        <v>0</v>
      </c>
      <c r="AH119" s="19" t="n">
        <f aca="false">T119-AA119</f>
        <v>0</v>
      </c>
      <c r="AI119" s="19" t="n">
        <f aca="false">U119-AB119</f>
        <v>0</v>
      </c>
      <c r="AJ119" s="19" t="n">
        <f aca="false">V119-AC119</f>
        <v>9.70748332055373</v>
      </c>
      <c r="AK119" s="19" t="n">
        <f aca="false">W119-AD119</f>
        <v>17.5</v>
      </c>
      <c r="AL119" s="19" t="n">
        <f aca="false">X119-AE119</f>
        <v>10.5</v>
      </c>
      <c r="AM119" s="19" t="n">
        <f aca="false">Y119-AF119</f>
        <v>5.91838897332732</v>
      </c>
      <c r="AN119" s="19" t="n">
        <f aca="false">Z119-AG119</f>
        <v>0</v>
      </c>
      <c r="AO119" s="19" t="n">
        <f aca="false">M119-Q119</f>
        <v>0.0569192429167139</v>
      </c>
      <c r="AP119" s="19" t="n">
        <f aca="false">MIN(AH119,MAX(0,AO119-(AI119+AJ119+AK119+AL119+AM119+AN119)))</f>
        <v>0</v>
      </c>
      <c r="AQ119" s="19" t="n">
        <f aca="false">MIN(AI119,MAX(0,AO119-(AJ119+AK119+AL119+AM119+AN119)))</f>
        <v>0</v>
      </c>
      <c r="AR119" s="19" t="n">
        <f aca="false">MIN(AJ119,MAX(0,AO119-(AK119+AL119+AM119+AN119)))</f>
        <v>0</v>
      </c>
      <c r="AS119" s="19" t="n">
        <f aca="false">MIN(AK119,MAX(0,AO119-(AL119+AM119+AN119)))</f>
        <v>0</v>
      </c>
      <c r="AT119" s="19" t="n">
        <f aca="false">MIN(AL119,MAX(0,AO119-(AM119+AN119)))</f>
        <v>0</v>
      </c>
      <c r="AU119" s="19" t="n">
        <f aca="false">MIN(AM119,MAX(0,AO119-(AN119)))</f>
        <v>0.0569192429167139</v>
      </c>
      <c r="AV119" s="19" t="n">
        <f aca="false">MIN(AN119,MAX(0,AO119-(0)))</f>
        <v>0</v>
      </c>
      <c r="AW119" s="19" t="n">
        <f aca="false">AH119-AP119</f>
        <v>0</v>
      </c>
      <c r="AX119" s="19" t="n">
        <f aca="false">AI119-AQ119</f>
        <v>0</v>
      </c>
      <c r="AY119" s="19" t="n">
        <f aca="false">AJ119-AR119</f>
        <v>9.70748332055373</v>
      </c>
      <c r="AZ119" s="19" t="n">
        <f aca="false">AK119-AS119</f>
        <v>17.5</v>
      </c>
      <c r="BA119" s="19" t="n">
        <f aca="false">AL119-AT119</f>
        <v>10.5</v>
      </c>
      <c r="BB119" s="19" t="n">
        <f aca="false">AM119-AU119</f>
        <v>5.86146973041061</v>
      </c>
      <c r="BC119" s="19" t="n">
        <f aca="false">AN119-AV119</f>
        <v>0</v>
      </c>
    </row>
    <row r="120" customFormat="false" ht="15" hidden="false" customHeight="false" outlineLevel="0" collapsed="false">
      <c r="B120" s="18" t="n">
        <v>116</v>
      </c>
      <c r="C120" s="18" t="n">
        <f aca="false">RM_TERM-B120+1</f>
        <v>245</v>
      </c>
      <c r="D120" s="19" t="n">
        <f aca="false">K119</f>
        <v>43.5689530509644</v>
      </c>
      <c r="E120" s="19" t="n">
        <f aca="false">D120*(1-(1-RM_CDR_S)^(1/12))</f>
        <v>0.147962482382217</v>
      </c>
      <c r="F120" s="19" t="n">
        <f aca="false">D120-E120</f>
        <v>43.4209905685822</v>
      </c>
      <c r="G120" s="19" t="n">
        <f aca="false">IF(F120&gt;0,F120*(RM_WAC/12)/(1-(1+RM_WAC/12)^(-C120)),0)</f>
        <v>0.34405857860537</v>
      </c>
      <c r="H120" s="19" t="n">
        <f aca="false">F120*RM_WAC/12</f>
        <v>0.267762775172924</v>
      </c>
      <c r="I120" s="19" t="n">
        <f aca="false">G120-H120+IF(C120&lt;=1,(F120-(G120-H120)-J120),0)</f>
        <v>0.0762958034324464</v>
      </c>
      <c r="J120" s="19" t="n">
        <f aca="false">(F120-(G120-H120))*(1-(1-RM_CPR_S)^(1/12))</f>
        <v>0.583070537226426</v>
      </c>
      <c r="K120" s="19" t="n">
        <f aca="false">IF(C120&lt;=1,0,(F120-(G120-H120)-J120))</f>
        <v>42.7616242279233</v>
      </c>
      <c r="L120" s="19" t="n">
        <f aca="false">E120*(1-RM_SEV_S)</f>
        <v>0.08877748942933</v>
      </c>
      <c r="M120" s="19" t="n">
        <f aca="false">E120-L120</f>
        <v>0.0591849929528867</v>
      </c>
      <c r="N120" s="19" t="n">
        <f aca="false">H120-D120*(RM_SERV+RM_TR)/12</f>
        <v>0.258322835345215</v>
      </c>
      <c r="O120" s="19" t="n">
        <f aca="false">T120*RM_A1_CP/12+U120*RM_A2_CP/12+V120*RM_A3_CP/12+W120*RM_M1_CP/12+X120*RM_B1_CP/12+Y120*RM_B2_CP/12+Z120*RM_B3_CP/12</f>
        <v>0.255481795358932</v>
      </c>
      <c r="P120" s="19" t="n">
        <f aca="false">MAX(0,N120-O120)</f>
        <v>0.00284103998628293</v>
      </c>
      <c r="Q120" s="19" t="n">
        <f aca="false">MIN(P120,M120)</f>
        <v>0.00284103998628293</v>
      </c>
      <c r="R120" s="19" t="n">
        <f aca="false">P120-Q120</f>
        <v>0</v>
      </c>
      <c r="S120" s="19" t="n">
        <f aca="false">I120+J120+L120+Q120</f>
        <v>0.750984870074486</v>
      </c>
      <c r="T120" s="19" t="n">
        <f aca="false">AW119</f>
        <v>0</v>
      </c>
      <c r="U120" s="19" t="n">
        <f aca="false">AX119</f>
        <v>0</v>
      </c>
      <c r="V120" s="19" t="n">
        <f aca="false">AY119</f>
        <v>9.70748332055373</v>
      </c>
      <c r="W120" s="19" t="n">
        <f aca="false">AZ119</f>
        <v>17.5</v>
      </c>
      <c r="X120" s="19" t="n">
        <f aca="false">BA119</f>
        <v>10.5</v>
      </c>
      <c r="Y120" s="19" t="n">
        <f aca="false">BB119</f>
        <v>5.86146973041061</v>
      </c>
      <c r="Z120" s="19" t="n">
        <f aca="false">BC119</f>
        <v>0</v>
      </c>
      <c r="AA120" s="19" t="n">
        <f aca="false">MIN(T120,MAX(0,S120-(0)))</f>
        <v>0</v>
      </c>
      <c r="AB120" s="19" t="n">
        <f aca="false">MIN(U120,MAX(0,S120-(T120)))</f>
        <v>0</v>
      </c>
      <c r="AC120" s="19" t="n">
        <f aca="false">MIN(V120,MAX(0,S120-(T120+U120)))</f>
        <v>0.750984870074486</v>
      </c>
      <c r="AD120" s="19" t="n">
        <f aca="false">MIN(W120,MAX(0,S120-(T120+U120+V120)))</f>
        <v>0</v>
      </c>
      <c r="AE120" s="19" t="n">
        <f aca="false">MIN(X120,MAX(0,S120-(T120+U120+V120+W120)))</f>
        <v>0</v>
      </c>
      <c r="AF120" s="19" t="n">
        <f aca="false">MIN(Y120,MAX(0,S120-(T120+U120+V120+W120+X120)))</f>
        <v>0</v>
      </c>
      <c r="AG120" s="19" t="n">
        <f aca="false">MIN(Z120,MAX(0,S120-(T120+U120+V120+W120+X120+Y120)))</f>
        <v>0</v>
      </c>
      <c r="AH120" s="19" t="n">
        <f aca="false">T120-AA120</f>
        <v>0</v>
      </c>
      <c r="AI120" s="19" t="n">
        <f aca="false">U120-AB120</f>
        <v>0</v>
      </c>
      <c r="AJ120" s="19" t="n">
        <f aca="false">V120-AC120</f>
        <v>8.95649845047924</v>
      </c>
      <c r="AK120" s="19" t="n">
        <f aca="false">W120-AD120</f>
        <v>17.5</v>
      </c>
      <c r="AL120" s="19" t="n">
        <f aca="false">X120-AE120</f>
        <v>10.5</v>
      </c>
      <c r="AM120" s="19" t="n">
        <f aca="false">Y120-AF120</f>
        <v>5.86146973041061</v>
      </c>
      <c r="AN120" s="19" t="n">
        <f aca="false">Z120-AG120</f>
        <v>0</v>
      </c>
      <c r="AO120" s="19" t="n">
        <f aca="false">M120-Q120</f>
        <v>0.0563439529666037</v>
      </c>
      <c r="AP120" s="19" t="n">
        <f aca="false">MIN(AH120,MAX(0,AO120-(AI120+AJ120+AK120+AL120+AM120+AN120)))</f>
        <v>0</v>
      </c>
      <c r="AQ120" s="19" t="n">
        <f aca="false">MIN(AI120,MAX(0,AO120-(AJ120+AK120+AL120+AM120+AN120)))</f>
        <v>0</v>
      </c>
      <c r="AR120" s="19" t="n">
        <f aca="false">MIN(AJ120,MAX(0,AO120-(AK120+AL120+AM120+AN120)))</f>
        <v>0</v>
      </c>
      <c r="AS120" s="19" t="n">
        <f aca="false">MIN(AK120,MAX(0,AO120-(AL120+AM120+AN120)))</f>
        <v>0</v>
      </c>
      <c r="AT120" s="19" t="n">
        <f aca="false">MIN(AL120,MAX(0,AO120-(AM120+AN120)))</f>
        <v>0</v>
      </c>
      <c r="AU120" s="19" t="n">
        <f aca="false">MIN(AM120,MAX(0,AO120-(AN120)))</f>
        <v>0.0563439529666037</v>
      </c>
      <c r="AV120" s="19" t="n">
        <f aca="false">MIN(AN120,MAX(0,AO120-(0)))</f>
        <v>0</v>
      </c>
      <c r="AW120" s="19" t="n">
        <f aca="false">AH120-AP120</f>
        <v>0</v>
      </c>
      <c r="AX120" s="19" t="n">
        <f aca="false">AI120-AQ120</f>
        <v>0</v>
      </c>
      <c r="AY120" s="19" t="n">
        <f aca="false">AJ120-AR120</f>
        <v>8.95649845047924</v>
      </c>
      <c r="AZ120" s="19" t="n">
        <f aca="false">AK120-AS120</f>
        <v>17.5</v>
      </c>
      <c r="BA120" s="19" t="n">
        <f aca="false">AL120-AT120</f>
        <v>10.5</v>
      </c>
      <c r="BB120" s="19" t="n">
        <f aca="false">AM120-AU120</f>
        <v>5.805125777444</v>
      </c>
      <c r="BC120" s="19" t="n">
        <f aca="false">AN120-AV120</f>
        <v>0</v>
      </c>
    </row>
    <row r="121" customFormat="false" ht="15" hidden="false" customHeight="false" outlineLevel="0" collapsed="false">
      <c r="B121" s="18" t="n">
        <v>117</v>
      </c>
      <c r="C121" s="18" t="n">
        <f aca="false">RM_TERM-B121+1</f>
        <v>244</v>
      </c>
      <c r="D121" s="19" t="n">
        <f aca="false">K120</f>
        <v>42.7616242279233</v>
      </c>
      <c r="E121" s="19" t="n">
        <f aca="false">D121*(1-(1-RM_CDR_S)^(1/12))</f>
        <v>0.14522075075015</v>
      </c>
      <c r="F121" s="19" t="n">
        <f aca="false">D121-E121</f>
        <v>42.6164034771732</v>
      </c>
      <c r="G121" s="19" t="n">
        <f aca="false">IF(F121&gt;0,F121*(RM_WAC/12)/(1-(1+RM_WAC/12)^(-C121)),0)</f>
        <v>0.338277597410104</v>
      </c>
      <c r="H121" s="19" t="n">
        <f aca="false">F121*RM_WAC/12</f>
        <v>0.262801154775901</v>
      </c>
      <c r="I121" s="19" t="n">
        <f aca="false">G121-H121+IF(C121&lt;=1,(F121-(G121-H121)-J121),0)</f>
        <v>0.0754764426342022</v>
      </c>
      <c r="J121" s="19" t="n">
        <f aca="false">(F121-(G121-H121))*(1-(1-RM_CPR_S)^(1/12))</f>
        <v>0.5722582963044</v>
      </c>
      <c r="K121" s="19" t="n">
        <f aca="false">IF(C121&lt;=1,0,(F121-(G121-H121)-J121))</f>
        <v>41.9686687382346</v>
      </c>
      <c r="L121" s="19" t="n">
        <f aca="false">E121*(1-RM_SEV_S)</f>
        <v>0.0871324504500898</v>
      </c>
      <c r="M121" s="19" t="n">
        <f aca="false">E121-L121</f>
        <v>0.0580883003000599</v>
      </c>
      <c r="N121" s="19" t="n">
        <f aca="false">H121-D121*(RM_SERV+RM_TR)/12</f>
        <v>0.253536136193185</v>
      </c>
      <c r="O121" s="19" t="n">
        <f aca="false">T121*RM_A1_CP/12+U121*RM_A2_CP/12+V121*RM_A3_CP/12+W121*RM_M1_CP/12+X121*RM_B1_CP/12+Y121*RM_B2_CP/12+Z121*RM_B3_CP/12</f>
        <v>0.251226080510436</v>
      </c>
      <c r="P121" s="19" t="n">
        <f aca="false">MAX(0,N121-O121)</f>
        <v>0.00231005568274845</v>
      </c>
      <c r="Q121" s="19" t="n">
        <f aca="false">MIN(P121,M121)</f>
        <v>0.00231005568274845</v>
      </c>
      <c r="R121" s="19" t="n">
        <f aca="false">P121-Q121</f>
        <v>0</v>
      </c>
      <c r="S121" s="19" t="n">
        <f aca="false">I121+J121+L121+Q121</f>
        <v>0.737177245071441</v>
      </c>
      <c r="T121" s="19" t="n">
        <f aca="false">AW120</f>
        <v>0</v>
      </c>
      <c r="U121" s="19" t="n">
        <f aca="false">AX120</f>
        <v>0</v>
      </c>
      <c r="V121" s="19" t="n">
        <f aca="false">AY120</f>
        <v>8.95649845047924</v>
      </c>
      <c r="W121" s="19" t="n">
        <f aca="false">AZ120</f>
        <v>17.5</v>
      </c>
      <c r="X121" s="19" t="n">
        <f aca="false">BA120</f>
        <v>10.5</v>
      </c>
      <c r="Y121" s="19" t="n">
        <f aca="false">BB120</f>
        <v>5.805125777444</v>
      </c>
      <c r="Z121" s="19" t="n">
        <f aca="false">BC120</f>
        <v>0</v>
      </c>
      <c r="AA121" s="19" t="n">
        <f aca="false">MIN(T121,MAX(0,S121-(0)))</f>
        <v>0</v>
      </c>
      <c r="AB121" s="19" t="n">
        <f aca="false">MIN(U121,MAX(0,S121-(T121)))</f>
        <v>0</v>
      </c>
      <c r="AC121" s="19" t="n">
        <f aca="false">MIN(V121,MAX(0,S121-(T121+U121)))</f>
        <v>0.737177245071441</v>
      </c>
      <c r="AD121" s="19" t="n">
        <f aca="false">MIN(W121,MAX(0,S121-(T121+U121+V121)))</f>
        <v>0</v>
      </c>
      <c r="AE121" s="19" t="n">
        <f aca="false">MIN(X121,MAX(0,S121-(T121+U121+V121+W121)))</f>
        <v>0</v>
      </c>
      <c r="AF121" s="19" t="n">
        <f aca="false">MIN(Y121,MAX(0,S121-(T121+U121+V121+W121+X121)))</f>
        <v>0</v>
      </c>
      <c r="AG121" s="19" t="n">
        <f aca="false">MIN(Z121,MAX(0,S121-(T121+U121+V121+W121+X121+Y121)))</f>
        <v>0</v>
      </c>
      <c r="AH121" s="19" t="n">
        <f aca="false">T121-AA121</f>
        <v>0</v>
      </c>
      <c r="AI121" s="19" t="n">
        <f aca="false">U121-AB121</f>
        <v>0</v>
      </c>
      <c r="AJ121" s="19" t="n">
        <f aca="false">V121-AC121</f>
        <v>8.2193212054078</v>
      </c>
      <c r="AK121" s="19" t="n">
        <f aca="false">W121-AD121</f>
        <v>17.5</v>
      </c>
      <c r="AL121" s="19" t="n">
        <f aca="false">X121-AE121</f>
        <v>10.5</v>
      </c>
      <c r="AM121" s="19" t="n">
        <f aca="false">Y121-AF121</f>
        <v>5.805125777444</v>
      </c>
      <c r="AN121" s="19" t="n">
        <f aca="false">Z121-AG121</f>
        <v>0</v>
      </c>
      <c r="AO121" s="19" t="n">
        <f aca="false">M121-Q121</f>
        <v>0.0557782446173114</v>
      </c>
      <c r="AP121" s="19" t="n">
        <f aca="false">MIN(AH121,MAX(0,AO121-(AI121+AJ121+AK121+AL121+AM121+AN121)))</f>
        <v>0</v>
      </c>
      <c r="AQ121" s="19" t="n">
        <f aca="false">MIN(AI121,MAX(0,AO121-(AJ121+AK121+AL121+AM121+AN121)))</f>
        <v>0</v>
      </c>
      <c r="AR121" s="19" t="n">
        <f aca="false">MIN(AJ121,MAX(0,AO121-(AK121+AL121+AM121+AN121)))</f>
        <v>0</v>
      </c>
      <c r="AS121" s="19" t="n">
        <f aca="false">MIN(AK121,MAX(0,AO121-(AL121+AM121+AN121)))</f>
        <v>0</v>
      </c>
      <c r="AT121" s="19" t="n">
        <f aca="false">MIN(AL121,MAX(0,AO121-(AM121+AN121)))</f>
        <v>0</v>
      </c>
      <c r="AU121" s="19" t="n">
        <f aca="false">MIN(AM121,MAX(0,AO121-(AN121)))</f>
        <v>0.0557782446173114</v>
      </c>
      <c r="AV121" s="19" t="n">
        <f aca="false">MIN(AN121,MAX(0,AO121-(0)))</f>
        <v>0</v>
      </c>
      <c r="AW121" s="19" t="n">
        <f aca="false">AH121-AP121</f>
        <v>0</v>
      </c>
      <c r="AX121" s="19" t="n">
        <f aca="false">AI121-AQ121</f>
        <v>0</v>
      </c>
      <c r="AY121" s="19" t="n">
        <f aca="false">AJ121-AR121</f>
        <v>8.2193212054078</v>
      </c>
      <c r="AZ121" s="19" t="n">
        <f aca="false">AK121-AS121</f>
        <v>17.5</v>
      </c>
      <c r="BA121" s="19" t="n">
        <f aca="false">AL121-AT121</f>
        <v>10.5</v>
      </c>
      <c r="BB121" s="19" t="n">
        <f aca="false">AM121-AU121</f>
        <v>5.74934753282669</v>
      </c>
      <c r="BC121" s="19" t="n">
        <f aca="false">AN121-AV121</f>
        <v>0</v>
      </c>
    </row>
    <row r="122" customFormat="false" ht="15" hidden="false" customHeight="false" outlineLevel="0" collapsed="false">
      <c r="B122" s="18" t="n">
        <v>118</v>
      </c>
      <c r="C122" s="18" t="n">
        <f aca="false">RM_TERM-B122+1</f>
        <v>243</v>
      </c>
      <c r="D122" s="19" t="n">
        <f aca="false">K121</f>
        <v>41.9686687382346</v>
      </c>
      <c r="E122" s="19" t="n">
        <f aca="false">D122*(1-(1-RM_CDR_S)^(1/12))</f>
        <v>0.142527831722793</v>
      </c>
      <c r="F122" s="19" t="n">
        <f aca="false">D122-E122</f>
        <v>41.8261409065118</v>
      </c>
      <c r="G122" s="19" t="n">
        <f aca="false">IF(F122&gt;0,F122*(RM_WAC/12)/(1-(1+RM_WAC/12)^(-C122)),0)</f>
        <v>0.332593750091619</v>
      </c>
      <c r="H122" s="19" t="n">
        <f aca="false">F122*RM_WAC/12</f>
        <v>0.257927868923489</v>
      </c>
      <c r="I122" s="19" t="n">
        <f aca="false">G122-H122+IF(C122&lt;=1,(F122-(G122-H122)-J122),0)</f>
        <v>0.0746658811681297</v>
      </c>
      <c r="J122" s="19" t="n">
        <f aca="false">(F122-(G122-H122))*(1-(1-RM_CPR_S)^(1/12))</f>
        <v>0.561638629708291</v>
      </c>
      <c r="K122" s="19" t="n">
        <f aca="false">IF(C122&lt;=1,0,(F122-(G122-H122)-J122))</f>
        <v>41.1898363956354</v>
      </c>
      <c r="L122" s="19" t="n">
        <f aca="false">E122*(1-RM_SEV_S)</f>
        <v>0.0855166990336757</v>
      </c>
      <c r="M122" s="19" t="n">
        <f aca="false">E122-L122</f>
        <v>0.0570111326891172</v>
      </c>
      <c r="N122" s="19" t="n">
        <f aca="false">H122-D122*(RM_SERV+RM_TR)/12</f>
        <v>0.248834657363538</v>
      </c>
      <c r="O122" s="19" t="n">
        <f aca="false">T122*RM_A1_CP/12+U122*RM_A2_CP/12+V122*RM_A3_CP/12+W122*RM_M1_CP/12+X122*RM_B1_CP/12+Y122*RM_B2_CP/12+Z122*RM_B3_CP/12</f>
        <v>0.247045476446785</v>
      </c>
      <c r="P122" s="19" t="n">
        <f aca="false">MAX(0,N122-O122)</f>
        <v>0.00178918091675354</v>
      </c>
      <c r="Q122" s="19" t="n">
        <f aca="false">MIN(P122,M122)</f>
        <v>0.00178918091675354</v>
      </c>
      <c r="R122" s="19" t="n">
        <f aca="false">P122-Q122</f>
        <v>0</v>
      </c>
      <c r="S122" s="19" t="n">
        <f aca="false">I122+J122+L122+Q122</f>
        <v>0.72361039082685</v>
      </c>
      <c r="T122" s="19" t="n">
        <f aca="false">AW121</f>
        <v>0</v>
      </c>
      <c r="U122" s="19" t="n">
        <f aca="false">AX121</f>
        <v>0</v>
      </c>
      <c r="V122" s="19" t="n">
        <f aca="false">AY121</f>
        <v>8.2193212054078</v>
      </c>
      <c r="W122" s="19" t="n">
        <f aca="false">AZ121</f>
        <v>17.5</v>
      </c>
      <c r="X122" s="19" t="n">
        <f aca="false">BA121</f>
        <v>10.5</v>
      </c>
      <c r="Y122" s="19" t="n">
        <f aca="false">BB121</f>
        <v>5.74934753282669</v>
      </c>
      <c r="Z122" s="19" t="n">
        <f aca="false">BC121</f>
        <v>0</v>
      </c>
      <c r="AA122" s="19" t="n">
        <f aca="false">MIN(T122,MAX(0,S122-(0)))</f>
        <v>0</v>
      </c>
      <c r="AB122" s="19" t="n">
        <f aca="false">MIN(U122,MAX(0,S122-(T122)))</f>
        <v>0</v>
      </c>
      <c r="AC122" s="19" t="n">
        <f aca="false">MIN(V122,MAX(0,S122-(T122+U122)))</f>
        <v>0.72361039082685</v>
      </c>
      <c r="AD122" s="19" t="n">
        <f aca="false">MIN(W122,MAX(0,S122-(T122+U122+V122)))</f>
        <v>0</v>
      </c>
      <c r="AE122" s="19" t="n">
        <f aca="false">MIN(X122,MAX(0,S122-(T122+U122+V122+W122)))</f>
        <v>0</v>
      </c>
      <c r="AF122" s="19" t="n">
        <f aca="false">MIN(Y122,MAX(0,S122-(T122+U122+V122+W122+X122)))</f>
        <v>0</v>
      </c>
      <c r="AG122" s="19" t="n">
        <f aca="false">MIN(Z122,MAX(0,S122-(T122+U122+V122+W122+X122+Y122)))</f>
        <v>0</v>
      </c>
      <c r="AH122" s="19" t="n">
        <f aca="false">T122-AA122</f>
        <v>0</v>
      </c>
      <c r="AI122" s="19" t="n">
        <f aca="false">U122-AB122</f>
        <v>0</v>
      </c>
      <c r="AJ122" s="19" t="n">
        <f aca="false">V122-AC122</f>
        <v>7.49571081458095</v>
      </c>
      <c r="AK122" s="19" t="n">
        <f aca="false">W122-AD122</f>
        <v>17.5</v>
      </c>
      <c r="AL122" s="19" t="n">
        <f aca="false">X122-AE122</f>
        <v>10.5</v>
      </c>
      <c r="AM122" s="19" t="n">
        <f aca="false">Y122-AF122</f>
        <v>5.74934753282669</v>
      </c>
      <c r="AN122" s="19" t="n">
        <f aca="false">Z122-AG122</f>
        <v>0</v>
      </c>
      <c r="AO122" s="19" t="n">
        <f aca="false">M122-Q122</f>
        <v>0.0552219517723636</v>
      </c>
      <c r="AP122" s="19" t="n">
        <f aca="false">MIN(AH122,MAX(0,AO122-(AI122+AJ122+AK122+AL122+AM122+AN122)))</f>
        <v>0</v>
      </c>
      <c r="AQ122" s="19" t="n">
        <f aca="false">MIN(AI122,MAX(0,AO122-(AJ122+AK122+AL122+AM122+AN122)))</f>
        <v>0</v>
      </c>
      <c r="AR122" s="19" t="n">
        <f aca="false">MIN(AJ122,MAX(0,AO122-(AK122+AL122+AM122+AN122)))</f>
        <v>0</v>
      </c>
      <c r="AS122" s="19" t="n">
        <f aca="false">MIN(AK122,MAX(0,AO122-(AL122+AM122+AN122)))</f>
        <v>0</v>
      </c>
      <c r="AT122" s="19" t="n">
        <f aca="false">MIN(AL122,MAX(0,AO122-(AM122+AN122)))</f>
        <v>0</v>
      </c>
      <c r="AU122" s="19" t="n">
        <f aca="false">MIN(AM122,MAX(0,AO122-(AN122)))</f>
        <v>0.0552219517723636</v>
      </c>
      <c r="AV122" s="19" t="n">
        <f aca="false">MIN(AN122,MAX(0,AO122-(0)))</f>
        <v>0</v>
      </c>
      <c r="AW122" s="19" t="n">
        <f aca="false">AH122-AP122</f>
        <v>0</v>
      </c>
      <c r="AX122" s="19" t="n">
        <f aca="false">AI122-AQ122</f>
        <v>0</v>
      </c>
      <c r="AY122" s="19" t="n">
        <f aca="false">AJ122-AR122</f>
        <v>7.49571081458095</v>
      </c>
      <c r="AZ122" s="19" t="n">
        <f aca="false">AK122-AS122</f>
        <v>17.5</v>
      </c>
      <c r="BA122" s="19" t="n">
        <f aca="false">AL122-AT122</f>
        <v>10.5</v>
      </c>
      <c r="BB122" s="19" t="n">
        <f aca="false">AM122-AU122</f>
        <v>5.69412558105433</v>
      </c>
      <c r="BC122" s="19" t="n">
        <f aca="false">AN122-AV122</f>
        <v>0</v>
      </c>
    </row>
    <row r="123" customFormat="false" ht="15" hidden="false" customHeight="false" outlineLevel="0" collapsed="false">
      <c r="B123" s="18" t="n">
        <v>119</v>
      </c>
      <c r="C123" s="18" t="n">
        <f aca="false">RM_TERM-B123+1</f>
        <v>242</v>
      </c>
      <c r="D123" s="19" t="n">
        <f aca="false">K122</f>
        <v>41.1898363956354</v>
      </c>
      <c r="E123" s="19" t="n">
        <f aca="false">D123*(1-(1-RM_CDR_S)^(1/12))</f>
        <v>0.139882875654288</v>
      </c>
      <c r="F123" s="19" t="n">
        <f aca="false">D123-E123</f>
        <v>41.0499535199811</v>
      </c>
      <c r="G123" s="19" t="n">
        <f aca="false">IF(F123&gt;0,F123*(RM_WAC/12)/(1-(1+RM_WAC/12)^(-C123)),0)</f>
        <v>0.327005404575758</v>
      </c>
      <c r="H123" s="19" t="n">
        <f aca="false">F123*RM_WAC/12</f>
        <v>0.253141380039883</v>
      </c>
      <c r="I123" s="19" t="n">
        <f aca="false">G123-H123+IF(C123&lt;=1,(F123-(G123-H123)-J123),0)</f>
        <v>0.0738640245358748</v>
      </c>
      <c r="J123" s="19" t="n">
        <f aca="false">(F123-(G123-H123))*(1-(1-RM_CPR_S)^(1/12))</f>
        <v>0.551208184646327</v>
      </c>
      <c r="K123" s="19" t="n">
        <f aca="false">IF(C123&lt;=1,0,(F123-(G123-H123)-J123))</f>
        <v>40.4248813107989</v>
      </c>
      <c r="L123" s="19" t="n">
        <f aca="false">E123*(1-RM_SEV_S)</f>
        <v>0.083929725392573</v>
      </c>
      <c r="M123" s="19" t="n">
        <f aca="false">E123-L123</f>
        <v>0.0559531502617154</v>
      </c>
      <c r="N123" s="19" t="n">
        <f aca="false">H123-D123*(RM_SERV+RM_TR)/12</f>
        <v>0.244216915487496</v>
      </c>
      <c r="O123" s="19" t="n">
        <f aca="false">T123*RM_A1_CP/12+U123*RM_A2_CP/12+V123*RM_A3_CP/12+W123*RM_M1_CP/12+X123*RM_B1_CP/12+Y123*RM_B2_CP/12+Z123*RM_B3_CP/12</f>
        <v>0.242938676415697</v>
      </c>
      <c r="P123" s="19" t="n">
        <f aca="false">MAX(0,N123-O123)</f>
        <v>0.00127823907179855</v>
      </c>
      <c r="Q123" s="19" t="n">
        <f aca="false">MIN(P123,M123)</f>
        <v>0.00127823907179855</v>
      </c>
      <c r="R123" s="19" t="n">
        <f aca="false">P123-Q123</f>
        <v>0</v>
      </c>
      <c r="S123" s="19" t="n">
        <f aca="false">I123+J123+L123+Q123</f>
        <v>0.710280173646574</v>
      </c>
      <c r="T123" s="19" t="n">
        <f aca="false">AW122</f>
        <v>0</v>
      </c>
      <c r="U123" s="19" t="n">
        <f aca="false">AX122</f>
        <v>0</v>
      </c>
      <c r="V123" s="19" t="n">
        <f aca="false">AY122</f>
        <v>7.49571081458095</v>
      </c>
      <c r="W123" s="19" t="n">
        <f aca="false">AZ122</f>
        <v>17.5</v>
      </c>
      <c r="X123" s="19" t="n">
        <f aca="false">BA122</f>
        <v>10.5</v>
      </c>
      <c r="Y123" s="19" t="n">
        <f aca="false">BB122</f>
        <v>5.69412558105433</v>
      </c>
      <c r="Z123" s="19" t="n">
        <f aca="false">BC122</f>
        <v>0</v>
      </c>
      <c r="AA123" s="19" t="n">
        <f aca="false">MIN(T123,MAX(0,S123-(0)))</f>
        <v>0</v>
      </c>
      <c r="AB123" s="19" t="n">
        <f aca="false">MIN(U123,MAX(0,S123-(T123)))</f>
        <v>0</v>
      </c>
      <c r="AC123" s="19" t="n">
        <f aca="false">MIN(V123,MAX(0,S123-(T123+U123)))</f>
        <v>0.710280173646574</v>
      </c>
      <c r="AD123" s="19" t="n">
        <f aca="false">MIN(W123,MAX(0,S123-(T123+U123+V123)))</f>
        <v>0</v>
      </c>
      <c r="AE123" s="19" t="n">
        <f aca="false">MIN(X123,MAX(0,S123-(T123+U123+V123+W123)))</f>
        <v>0</v>
      </c>
      <c r="AF123" s="19" t="n">
        <f aca="false">MIN(Y123,MAX(0,S123-(T123+U123+V123+W123+X123)))</f>
        <v>0</v>
      </c>
      <c r="AG123" s="19" t="n">
        <f aca="false">MIN(Z123,MAX(0,S123-(T123+U123+V123+W123+X123+Y123)))</f>
        <v>0</v>
      </c>
      <c r="AH123" s="19" t="n">
        <f aca="false">T123-AA123</f>
        <v>0</v>
      </c>
      <c r="AI123" s="19" t="n">
        <f aca="false">U123-AB123</f>
        <v>0</v>
      </c>
      <c r="AJ123" s="19" t="n">
        <f aca="false">V123-AC123</f>
        <v>6.78543064093438</v>
      </c>
      <c r="AK123" s="19" t="n">
        <f aca="false">W123-AD123</f>
        <v>17.5</v>
      </c>
      <c r="AL123" s="19" t="n">
        <f aca="false">X123-AE123</f>
        <v>10.5</v>
      </c>
      <c r="AM123" s="19" t="n">
        <f aca="false">Y123-AF123</f>
        <v>5.69412558105433</v>
      </c>
      <c r="AN123" s="19" t="n">
        <f aca="false">Z123-AG123</f>
        <v>0</v>
      </c>
      <c r="AO123" s="19" t="n">
        <f aca="false">M123-Q123</f>
        <v>0.0546749111899168</v>
      </c>
      <c r="AP123" s="19" t="n">
        <f aca="false">MIN(AH123,MAX(0,AO123-(AI123+AJ123+AK123+AL123+AM123+AN123)))</f>
        <v>0</v>
      </c>
      <c r="AQ123" s="19" t="n">
        <f aca="false">MIN(AI123,MAX(0,AO123-(AJ123+AK123+AL123+AM123+AN123)))</f>
        <v>0</v>
      </c>
      <c r="AR123" s="19" t="n">
        <f aca="false">MIN(AJ123,MAX(0,AO123-(AK123+AL123+AM123+AN123)))</f>
        <v>0</v>
      </c>
      <c r="AS123" s="19" t="n">
        <f aca="false">MIN(AK123,MAX(0,AO123-(AL123+AM123+AN123)))</f>
        <v>0</v>
      </c>
      <c r="AT123" s="19" t="n">
        <f aca="false">MIN(AL123,MAX(0,AO123-(AM123+AN123)))</f>
        <v>0</v>
      </c>
      <c r="AU123" s="19" t="n">
        <f aca="false">MIN(AM123,MAX(0,AO123-(AN123)))</f>
        <v>0.0546749111899168</v>
      </c>
      <c r="AV123" s="19" t="n">
        <f aca="false">MIN(AN123,MAX(0,AO123-(0)))</f>
        <v>0</v>
      </c>
      <c r="AW123" s="19" t="n">
        <f aca="false">AH123-AP123</f>
        <v>0</v>
      </c>
      <c r="AX123" s="19" t="n">
        <f aca="false">AI123-AQ123</f>
        <v>0</v>
      </c>
      <c r="AY123" s="19" t="n">
        <f aca="false">AJ123-AR123</f>
        <v>6.78543064093438</v>
      </c>
      <c r="AZ123" s="19" t="n">
        <f aca="false">AK123-AS123</f>
        <v>17.5</v>
      </c>
      <c r="BA123" s="19" t="n">
        <f aca="false">AL123-AT123</f>
        <v>10.5</v>
      </c>
      <c r="BB123" s="19" t="n">
        <f aca="false">AM123-AU123</f>
        <v>5.63945066986441</v>
      </c>
      <c r="BC123" s="19" t="n">
        <f aca="false">AN123-AV123</f>
        <v>0</v>
      </c>
    </row>
    <row r="124" customFormat="false" ht="15" hidden="false" customHeight="false" outlineLevel="0" collapsed="false">
      <c r="B124" s="18" t="n">
        <v>120</v>
      </c>
      <c r="C124" s="18" t="n">
        <f aca="false">RM_TERM-B124+1</f>
        <v>241</v>
      </c>
      <c r="D124" s="19" t="n">
        <f aca="false">K123</f>
        <v>40.4248813107989</v>
      </c>
      <c r="E124" s="19" t="n">
        <f aca="false">D124*(1-(1-RM_CDR_S)^(1/12))</f>
        <v>0.137285047491401</v>
      </c>
      <c r="F124" s="19" t="n">
        <f aca="false">D124-E124</f>
        <v>40.2875962633075</v>
      </c>
      <c r="G124" s="19" t="n">
        <f aca="false">IF(F124&gt;0,F124*(RM_WAC/12)/(1-(1+RM_WAC/12)^(-C124)),0)</f>
        <v>0.321510956210989</v>
      </c>
      <c r="H124" s="19" t="n">
        <f aca="false">F124*RM_WAC/12</f>
        <v>0.248440176957063</v>
      </c>
      <c r="I124" s="19" t="n">
        <f aca="false">G124-H124+IF(C124&lt;=1,(F124-(G124-H124)-J124),0)</f>
        <v>0.0730707792539266</v>
      </c>
      <c r="J124" s="19" t="n">
        <f aca="false">(F124-(G124-H124))*(1-(1-RM_CPR_S)^(1/12))</f>
        <v>0.54096366591894</v>
      </c>
      <c r="K124" s="19" t="n">
        <f aca="false">IF(C124&lt;=1,0,(F124-(G124-H124)-J124))</f>
        <v>39.6735618181346</v>
      </c>
      <c r="L124" s="19" t="n">
        <f aca="false">E124*(1-RM_SEV_S)</f>
        <v>0.0823710284948407</v>
      </c>
      <c r="M124" s="19" t="n">
        <f aca="false">E124-L124</f>
        <v>0.0549140189965605</v>
      </c>
      <c r="N124" s="19" t="n">
        <f aca="false">H124-D124*(RM_SERV+RM_TR)/12</f>
        <v>0.239681452673056</v>
      </c>
      <c r="O124" s="19" t="n">
        <f aca="false">T124*RM_A1_CP/12+U124*RM_A2_CP/12+V124*RM_A3_CP/12+W124*RM_M1_CP/12+X124*RM_B1_CP/12+Y124*RM_B2_CP/12+Z124*RM_B3_CP/12</f>
        <v>0.23890439611059</v>
      </c>
      <c r="P124" s="19" t="n">
        <f aca="false">MAX(0,N124-O124)</f>
        <v>0.000777056562465961</v>
      </c>
      <c r="Q124" s="19" t="n">
        <f aca="false">MIN(P124,M124)</f>
        <v>0.000777056562465961</v>
      </c>
      <c r="R124" s="19" t="n">
        <f aca="false">P124-Q124</f>
        <v>0</v>
      </c>
      <c r="S124" s="19" t="n">
        <f aca="false">I124+J124+L124+Q124</f>
        <v>0.697182530230174</v>
      </c>
      <c r="T124" s="19" t="n">
        <f aca="false">AW123</f>
        <v>0</v>
      </c>
      <c r="U124" s="19" t="n">
        <f aca="false">AX123</f>
        <v>0</v>
      </c>
      <c r="V124" s="19" t="n">
        <f aca="false">AY123</f>
        <v>6.78543064093438</v>
      </c>
      <c r="W124" s="19" t="n">
        <f aca="false">AZ123</f>
        <v>17.5</v>
      </c>
      <c r="X124" s="19" t="n">
        <f aca="false">BA123</f>
        <v>10.5</v>
      </c>
      <c r="Y124" s="19" t="n">
        <f aca="false">BB123</f>
        <v>5.63945066986441</v>
      </c>
      <c r="Z124" s="19" t="n">
        <f aca="false">BC123</f>
        <v>0</v>
      </c>
      <c r="AA124" s="19" t="n">
        <f aca="false">MIN(T124,MAX(0,S124-(0)))</f>
        <v>0</v>
      </c>
      <c r="AB124" s="19" t="n">
        <f aca="false">MIN(U124,MAX(0,S124-(T124)))</f>
        <v>0</v>
      </c>
      <c r="AC124" s="19" t="n">
        <f aca="false">MIN(V124,MAX(0,S124-(T124+U124)))</f>
        <v>0.697182530230174</v>
      </c>
      <c r="AD124" s="19" t="n">
        <f aca="false">MIN(W124,MAX(0,S124-(T124+U124+V124)))</f>
        <v>0</v>
      </c>
      <c r="AE124" s="19" t="n">
        <f aca="false">MIN(X124,MAX(0,S124-(T124+U124+V124+W124)))</f>
        <v>0</v>
      </c>
      <c r="AF124" s="19" t="n">
        <f aca="false">MIN(Y124,MAX(0,S124-(T124+U124+V124+W124+X124)))</f>
        <v>0</v>
      </c>
      <c r="AG124" s="19" t="n">
        <f aca="false">MIN(Z124,MAX(0,S124-(T124+U124+V124+W124+X124+Y124)))</f>
        <v>0</v>
      </c>
      <c r="AH124" s="19" t="n">
        <f aca="false">T124-AA124</f>
        <v>0</v>
      </c>
      <c r="AI124" s="19" t="n">
        <f aca="false">U124-AB124</f>
        <v>0</v>
      </c>
      <c r="AJ124" s="19" t="n">
        <f aca="false">V124-AC124</f>
        <v>6.0882481107042</v>
      </c>
      <c r="AK124" s="19" t="n">
        <f aca="false">W124-AD124</f>
        <v>17.5</v>
      </c>
      <c r="AL124" s="19" t="n">
        <f aca="false">X124-AE124</f>
        <v>10.5</v>
      </c>
      <c r="AM124" s="19" t="n">
        <f aca="false">Y124-AF124</f>
        <v>5.63945066986441</v>
      </c>
      <c r="AN124" s="19" t="n">
        <f aca="false">Z124-AG124</f>
        <v>0</v>
      </c>
      <c r="AO124" s="19" t="n">
        <f aca="false">M124-Q124</f>
        <v>0.0541369624340945</v>
      </c>
      <c r="AP124" s="19" t="n">
        <f aca="false">MIN(AH124,MAX(0,AO124-(AI124+AJ124+AK124+AL124+AM124+AN124)))</f>
        <v>0</v>
      </c>
      <c r="AQ124" s="19" t="n">
        <f aca="false">MIN(AI124,MAX(0,AO124-(AJ124+AK124+AL124+AM124+AN124)))</f>
        <v>0</v>
      </c>
      <c r="AR124" s="19" t="n">
        <f aca="false">MIN(AJ124,MAX(0,AO124-(AK124+AL124+AM124+AN124)))</f>
        <v>0</v>
      </c>
      <c r="AS124" s="19" t="n">
        <f aca="false">MIN(AK124,MAX(0,AO124-(AL124+AM124+AN124)))</f>
        <v>0</v>
      </c>
      <c r="AT124" s="19" t="n">
        <f aca="false">MIN(AL124,MAX(0,AO124-(AM124+AN124)))</f>
        <v>0</v>
      </c>
      <c r="AU124" s="19" t="n">
        <f aca="false">MIN(AM124,MAX(0,AO124-(AN124)))</f>
        <v>0.0541369624340945</v>
      </c>
      <c r="AV124" s="19" t="n">
        <f aca="false">MIN(AN124,MAX(0,AO124-(0)))</f>
        <v>0</v>
      </c>
      <c r="AW124" s="19" t="n">
        <f aca="false">AH124-AP124</f>
        <v>0</v>
      </c>
      <c r="AX124" s="19" t="n">
        <f aca="false">AI124-AQ124</f>
        <v>0</v>
      </c>
      <c r="AY124" s="19" t="n">
        <f aca="false">AJ124-AR124</f>
        <v>6.0882481107042</v>
      </c>
      <c r="AZ124" s="19" t="n">
        <f aca="false">AK124-AS124</f>
        <v>17.5</v>
      </c>
      <c r="BA124" s="19" t="n">
        <f aca="false">AL124-AT124</f>
        <v>10.5</v>
      </c>
      <c r="BB124" s="19" t="n">
        <f aca="false">AM124-AU124</f>
        <v>5.58531370743032</v>
      </c>
      <c r="BC124" s="19" t="n">
        <f aca="false">AN124-AV124</f>
        <v>0</v>
      </c>
    </row>
    <row r="125" customFormat="false" ht="15" hidden="false" customHeight="false" outlineLevel="0" collapsed="false">
      <c r="B125" s="18" t="n">
        <v>121</v>
      </c>
      <c r="C125" s="18" t="n">
        <f aca="false">RM_TERM-B125+1</f>
        <v>240</v>
      </c>
      <c r="D125" s="19" t="n">
        <f aca="false">K124</f>
        <v>39.6735618181346</v>
      </c>
      <c r="E125" s="19" t="n">
        <f aca="false">D125*(1-(1-RM_CDR_S)^(1/12))</f>
        <v>0.13473352652493</v>
      </c>
      <c r="F125" s="19" t="n">
        <f aca="false">D125-E125</f>
        <v>39.5388282916097</v>
      </c>
      <c r="G125" s="19" t="n">
        <f aca="false">IF(F125&gt;0,F125*(RM_WAC/12)/(1-(1+RM_WAC/12)^(-C125)),0)</f>
        <v>0.316108827307644</v>
      </c>
      <c r="H125" s="19" t="n">
        <f aca="false">F125*RM_WAC/12</f>
        <v>0.243822774464926</v>
      </c>
      <c r="I125" s="19" t="n">
        <f aca="false">G125-H125+IF(C125&lt;=1,(F125-(G125-H125)-J125),0)</f>
        <v>0.072286052842718</v>
      </c>
      <c r="J125" s="19" t="n">
        <f aca="false">(F125-(G125-H125))*(1-(1-RM_CPR_S)^(1/12))</f>
        <v>0.53090183493758</v>
      </c>
      <c r="K125" s="19" t="n">
        <f aca="false">IF(C125&lt;=1,0,(F125-(G125-H125)-J125))</f>
        <v>38.9356404038294</v>
      </c>
      <c r="L125" s="19" t="n">
        <f aca="false">E125*(1-RM_SEV_S)</f>
        <v>0.0808401159149577</v>
      </c>
      <c r="M125" s="19" t="n">
        <f aca="false">E125-L125</f>
        <v>0.0538934106099718</v>
      </c>
      <c r="N125" s="19" t="n">
        <f aca="false">H125-D125*(RM_SERV+RM_TR)/12</f>
        <v>0.235226836070997</v>
      </c>
      <c r="O125" s="19" t="n">
        <f aca="false">T125*RM_A1_CP/12+U125*RM_A2_CP/12+V125*RM_A3_CP/12+W125*RM_M1_CP/12+X125*RM_B1_CP/12+Y125*RM_B2_CP/12+Z125*RM_B3_CP/12</f>
        <v>0.234941373288174</v>
      </c>
      <c r="P125" s="19" t="n">
        <f aca="false">MAX(0,N125-O125)</f>
        <v>0.00028546278282332</v>
      </c>
      <c r="Q125" s="19" t="n">
        <f aca="false">MIN(P125,M125)</f>
        <v>0.00028546278282332</v>
      </c>
      <c r="R125" s="19" t="n">
        <f aca="false">P125-Q125</f>
        <v>0</v>
      </c>
      <c r="S125" s="19" t="n">
        <f aca="false">I125+J125+L125+Q125</f>
        <v>0.684313466478079</v>
      </c>
      <c r="T125" s="19" t="n">
        <f aca="false">AW124</f>
        <v>0</v>
      </c>
      <c r="U125" s="19" t="n">
        <f aca="false">AX124</f>
        <v>0</v>
      </c>
      <c r="V125" s="19" t="n">
        <f aca="false">AY124</f>
        <v>6.0882481107042</v>
      </c>
      <c r="W125" s="19" t="n">
        <f aca="false">AZ124</f>
        <v>17.5</v>
      </c>
      <c r="X125" s="19" t="n">
        <f aca="false">BA124</f>
        <v>10.5</v>
      </c>
      <c r="Y125" s="19" t="n">
        <f aca="false">BB124</f>
        <v>5.58531370743032</v>
      </c>
      <c r="Z125" s="19" t="n">
        <f aca="false">BC124</f>
        <v>0</v>
      </c>
      <c r="AA125" s="19" t="n">
        <f aca="false">MIN(T125,MAX(0,S125-(0)))</f>
        <v>0</v>
      </c>
      <c r="AB125" s="19" t="n">
        <f aca="false">MIN(U125,MAX(0,S125-(T125)))</f>
        <v>0</v>
      </c>
      <c r="AC125" s="19" t="n">
        <f aca="false">MIN(V125,MAX(0,S125-(T125+U125)))</f>
        <v>0.684313466478079</v>
      </c>
      <c r="AD125" s="19" t="n">
        <f aca="false">MIN(W125,MAX(0,S125-(T125+U125+V125)))</f>
        <v>0</v>
      </c>
      <c r="AE125" s="19" t="n">
        <f aca="false">MIN(X125,MAX(0,S125-(T125+U125+V125+W125)))</f>
        <v>0</v>
      </c>
      <c r="AF125" s="19" t="n">
        <f aca="false">MIN(Y125,MAX(0,S125-(T125+U125+V125+W125+X125)))</f>
        <v>0</v>
      </c>
      <c r="AG125" s="19" t="n">
        <f aca="false">MIN(Z125,MAX(0,S125-(T125+U125+V125+W125+X125+Y125)))</f>
        <v>0</v>
      </c>
      <c r="AH125" s="19" t="n">
        <f aca="false">T125-AA125</f>
        <v>0</v>
      </c>
      <c r="AI125" s="19" t="n">
        <f aca="false">U125-AB125</f>
        <v>0</v>
      </c>
      <c r="AJ125" s="19" t="n">
        <f aca="false">V125-AC125</f>
        <v>5.40393464422612</v>
      </c>
      <c r="AK125" s="19" t="n">
        <f aca="false">W125-AD125</f>
        <v>17.5</v>
      </c>
      <c r="AL125" s="19" t="n">
        <f aca="false">X125-AE125</f>
        <v>10.5</v>
      </c>
      <c r="AM125" s="19" t="n">
        <f aca="false">Y125-AF125</f>
        <v>5.58531370743032</v>
      </c>
      <c r="AN125" s="19" t="n">
        <f aca="false">Z125-AG125</f>
        <v>0</v>
      </c>
      <c r="AO125" s="19" t="n">
        <f aca="false">M125-Q125</f>
        <v>0.0536079478271485</v>
      </c>
      <c r="AP125" s="19" t="n">
        <f aca="false">MIN(AH125,MAX(0,AO125-(AI125+AJ125+AK125+AL125+AM125+AN125)))</f>
        <v>0</v>
      </c>
      <c r="AQ125" s="19" t="n">
        <f aca="false">MIN(AI125,MAX(0,AO125-(AJ125+AK125+AL125+AM125+AN125)))</f>
        <v>0</v>
      </c>
      <c r="AR125" s="19" t="n">
        <f aca="false">MIN(AJ125,MAX(0,AO125-(AK125+AL125+AM125+AN125)))</f>
        <v>0</v>
      </c>
      <c r="AS125" s="19" t="n">
        <f aca="false">MIN(AK125,MAX(0,AO125-(AL125+AM125+AN125)))</f>
        <v>0</v>
      </c>
      <c r="AT125" s="19" t="n">
        <f aca="false">MIN(AL125,MAX(0,AO125-(AM125+AN125)))</f>
        <v>0</v>
      </c>
      <c r="AU125" s="19" t="n">
        <f aca="false">MIN(AM125,MAX(0,AO125-(AN125)))</f>
        <v>0.0536079478271485</v>
      </c>
      <c r="AV125" s="19" t="n">
        <f aca="false">MIN(AN125,MAX(0,AO125-(0)))</f>
        <v>0</v>
      </c>
      <c r="AW125" s="19" t="n">
        <f aca="false">AH125-AP125</f>
        <v>0</v>
      </c>
      <c r="AX125" s="19" t="n">
        <f aca="false">AI125-AQ125</f>
        <v>0</v>
      </c>
      <c r="AY125" s="19" t="n">
        <f aca="false">AJ125-AR125</f>
        <v>5.40393464422612</v>
      </c>
      <c r="AZ125" s="19" t="n">
        <f aca="false">AK125-AS125</f>
        <v>17.5</v>
      </c>
      <c r="BA125" s="19" t="n">
        <f aca="false">AL125-AT125</f>
        <v>10.5</v>
      </c>
      <c r="BB125" s="19" t="n">
        <f aca="false">AM125-AU125</f>
        <v>5.53170575960317</v>
      </c>
      <c r="BC125" s="19" t="n">
        <f aca="false">AN125-AV125</f>
        <v>0</v>
      </c>
    </row>
    <row r="126" customFormat="false" ht="15" hidden="false" customHeight="false" outlineLevel="0" collapsed="false">
      <c r="B126" s="18" t="n">
        <v>122</v>
      </c>
      <c r="C126" s="18" t="n">
        <f aca="false">RM_TERM-B126+1</f>
        <v>239</v>
      </c>
      <c r="D126" s="19" t="n">
        <f aca="false">K125</f>
        <v>38.9356404038294</v>
      </c>
      <c r="E126" s="19" t="n">
        <f aca="false">D126*(1-(1-RM_CDR_S)^(1/12))</f>
        <v>0.132227506145329</v>
      </c>
      <c r="F126" s="19" t="n">
        <f aca="false">D126-E126</f>
        <v>38.8034128976841</v>
      </c>
      <c r="G126" s="19" t="n">
        <f aca="false">IF(F126&gt;0,F126*(RM_WAC/12)/(1-(1+RM_WAC/12)^(-C126)),0)</f>
        <v>0.310797466684896</v>
      </c>
      <c r="H126" s="19" t="n">
        <f aca="false">F126*RM_WAC/12</f>
        <v>0.239287712869052</v>
      </c>
      <c r="I126" s="19" t="n">
        <f aca="false">G126-H126+IF(C126&lt;=1,(F126-(G126-H126)-J126),0)</f>
        <v>0.0715097538158446</v>
      </c>
      <c r="J126" s="19" t="n">
        <f aca="false">(F126-(G126-H126))*(1-(1-RM_CPR_S)^(1/12))</f>
        <v>0.521019508760154</v>
      </c>
      <c r="K126" s="19" t="n">
        <f aca="false">IF(C126&lt;=1,0,(F126-(G126-H126)-J126))</f>
        <v>38.2108836351081</v>
      </c>
      <c r="L126" s="19" t="n">
        <f aca="false">E126*(1-RM_SEV_S)</f>
        <v>0.0793365036871971</v>
      </c>
      <c r="M126" s="19" t="n">
        <f aca="false">E126-L126</f>
        <v>0.0528910024581314</v>
      </c>
      <c r="N126" s="19" t="n">
        <f aca="false">H126-D126*(RM_SERV+RM_TR)/12</f>
        <v>0.230851657448222</v>
      </c>
      <c r="O126" s="19" t="n">
        <f aca="false">T126*RM_A1_CP/12+U126*RM_A2_CP/12+V126*RM_A3_CP/12+W126*RM_M1_CP/12+X126*RM_B1_CP/12+Y126*RM_B2_CP/12+Z126*RM_B3_CP/12</f>
        <v>0.231048367392523</v>
      </c>
      <c r="P126" s="19" t="n">
        <f aca="false">MAX(0,N126-O126)</f>
        <v>0</v>
      </c>
      <c r="Q126" s="19" t="n">
        <f aca="false">MIN(P126,M126)</f>
        <v>0</v>
      </c>
      <c r="R126" s="19" t="n">
        <f aca="false">P126-Q126</f>
        <v>0</v>
      </c>
      <c r="S126" s="19" t="n">
        <f aca="false">I126+J126+L126+Q126</f>
        <v>0.671865766263196</v>
      </c>
      <c r="T126" s="19" t="n">
        <f aca="false">AW125</f>
        <v>0</v>
      </c>
      <c r="U126" s="19" t="n">
        <f aca="false">AX125</f>
        <v>0</v>
      </c>
      <c r="V126" s="19" t="n">
        <f aca="false">AY125</f>
        <v>5.40393464422612</v>
      </c>
      <c r="W126" s="19" t="n">
        <f aca="false">AZ125</f>
        <v>17.5</v>
      </c>
      <c r="X126" s="19" t="n">
        <f aca="false">BA125</f>
        <v>10.5</v>
      </c>
      <c r="Y126" s="19" t="n">
        <f aca="false">BB125</f>
        <v>5.53170575960317</v>
      </c>
      <c r="Z126" s="19" t="n">
        <f aca="false">BC125</f>
        <v>0</v>
      </c>
      <c r="AA126" s="19" t="n">
        <f aca="false">MIN(T126,MAX(0,S126-(0)))</f>
        <v>0</v>
      </c>
      <c r="AB126" s="19" t="n">
        <f aca="false">MIN(U126,MAX(0,S126-(T126)))</f>
        <v>0</v>
      </c>
      <c r="AC126" s="19" t="n">
        <f aca="false">MIN(V126,MAX(0,S126-(T126+U126)))</f>
        <v>0.671865766263196</v>
      </c>
      <c r="AD126" s="19" t="n">
        <f aca="false">MIN(W126,MAX(0,S126-(T126+U126+V126)))</f>
        <v>0</v>
      </c>
      <c r="AE126" s="19" t="n">
        <f aca="false">MIN(X126,MAX(0,S126-(T126+U126+V126+W126)))</f>
        <v>0</v>
      </c>
      <c r="AF126" s="19" t="n">
        <f aca="false">MIN(Y126,MAX(0,S126-(T126+U126+V126+W126+X126)))</f>
        <v>0</v>
      </c>
      <c r="AG126" s="19" t="n">
        <f aca="false">MIN(Z126,MAX(0,S126-(T126+U126+V126+W126+X126+Y126)))</f>
        <v>0</v>
      </c>
      <c r="AH126" s="19" t="n">
        <f aca="false">T126-AA126</f>
        <v>0</v>
      </c>
      <c r="AI126" s="19" t="n">
        <f aca="false">U126-AB126</f>
        <v>0</v>
      </c>
      <c r="AJ126" s="19" t="n">
        <f aca="false">V126-AC126</f>
        <v>4.73206887796293</v>
      </c>
      <c r="AK126" s="19" t="n">
        <f aca="false">W126-AD126</f>
        <v>17.5</v>
      </c>
      <c r="AL126" s="19" t="n">
        <f aca="false">X126-AE126</f>
        <v>10.5</v>
      </c>
      <c r="AM126" s="19" t="n">
        <f aca="false">Y126-AF126</f>
        <v>5.53170575960317</v>
      </c>
      <c r="AN126" s="19" t="n">
        <f aca="false">Z126-AG126</f>
        <v>0</v>
      </c>
      <c r="AO126" s="19" t="n">
        <f aca="false">M126-Q126</f>
        <v>0.0528910024581314</v>
      </c>
      <c r="AP126" s="19" t="n">
        <f aca="false">MIN(AH126,MAX(0,AO126-(AI126+AJ126+AK126+AL126+AM126+AN126)))</f>
        <v>0</v>
      </c>
      <c r="AQ126" s="19" t="n">
        <f aca="false">MIN(AI126,MAX(0,AO126-(AJ126+AK126+AL126+AM126+AN126)))</f>
        <v>0</v>
      </c>
      <c r="AR126" s="19" t="n">
        <f aca="false">MIN(AJ126,MAX(0,AO126-(AK126+AL126+AM126+AN126)))</f>
        <v>0</v>
      </c>
      <c r="AS126" s="19" t="n">
        <f aca="false">MIN(AK126,MAX(0,AO126-(AL126+AM126+AN126)))</f>
        <v>0</v>
      </c>
      <c r="AT126" s="19" t="n">
        <f aca="false">MIN(AL126,MAX(0,AO126-(AM126+AN126)))</f>
        <v>0</v>
      </c>
      <c r="AU126" s="19" t="n">
        <f aca="false">MIN(AM126,MAX(0,AO126-(AN126)))</f>
        <v>0.0528910024581314</v>
      </c>
      <c r="AV126" s="19" t="n">
        <f aca="false">MIN(AN126,MAX(0,AO126-(0)))</f>
        <v>0</v>
      </c>
      <c r="AW126" s="19" t="n">
        <f aca="false">AH126-AP126</f>
        <v>0</v>
      </c>
      <c r="AX126" s="19" t="n">
        <f aca="false">AI126-AQ126</f>
        <v>0</v>
      </c>
      <c r="AY126" s="19" t="n">
        <f aca="false">AJ126-AR126</f>
        <v>4.73206887796293</v>
      </c>
      <c r="AZ126" s="19" t="n">
        <f aca="false">AK126-AS126</f>
        <v>17.5</v>
      </c>
      <c r="BA126" s="19" t="n">
        <f aca="false">AL126-AT126</f>
        <v>10.5</v>
      </c>
      <c r="BB126" s="19" t="n">
        <f aca="false">AM126-AU126</f>
        <v>5.47881475714504</v>
      </c>
      <c r="BC126" s="19" t="n">
        <f aca="false">AN126-AV126</f>
        <v>0</v>
      </c>
    </row>
    <row r="127" customFormat="false" ht="15" hidden="false" customHeight="false" outlineLevel="0" collapsed="false">
      <c r="B127" s="18" t="n">
        <v>123</v>
      </c>
      <c r="C127" s="18" t="n">
        <f aca="false">RM_TERM-B127+1</f>
        <v>238</v>
      </c>
      <c r="D127" s="19" t="n">
        <f aca="false">K126</f>
        <v>38.2108836351081</v>
      </c>
      <c r="E127" s="19" t="n">
        <f aca="false">D127*(1-(1-RM_CDR_S)^(1/12))</f>
        <v>0.129766193602475</v>
      </c>
      <c r="F127" s="19" t="n">
        <f aca="false">D127-E127</f>
        <v>38.0811174415056</v>
      </c>
      <c r="G127" s="19" t="n">
        <f aca="false">IF(F127&gt;0,F127*(RM_WAC/12)/(1-(1+RM_WAC/12)^(-C127)),0)</f>
        <v>0.30557534922535</v>
      </c>
      <c r="H127" s="19" t="n">
        <f aca="false">F127*RM_WAC/12</f>
        <v>0.234833557555951</v>
      </c>
      <c r="I127" s="19" t="n">
        <f aca="false">G127-H127+IF(C127&lt;=1,(F127-(G127-H127)-J127),0)</f>
        <v>0.0707417916693987</v>
      </c>
      <c r="J127" s="19" t="n">
        <f aca="false">(F127-(G127-H127))*(1-(1-RM_CPR_S)^(1/12))</f>
        <v>0.511313559142829</v>
      </c>
      <c r="K127" s="19" t="n">
        <f aca="false">IF(C127&lt;=1,0,(F127-(G127-H127)-J127))</f>
        <v>37.4990620906933</v>
      </c>
      <c r="L127" s="19" t="n">
        <f aca="false">E127*(1-RM_SEV_S)</f>
        <v>0.0778597161614852</v>
      </c>
      <c r="M127" s="19" t="n">
        <f aca="false">E127-L127</f>
        <v>0.0519064774409901</v>
      </c>
      <c r="N127" s="19" t="n">
        <f aca="false">H127-D127*(RM_SERV+RM_TR)/12</f>
        <v>0.226554532768344</v>
      </c>
      <c r="O127" s="19" t="n">
        <f aca="false">T127*RM_A1_CP/12+U127*RM_A2_CP/12+V127*RM_A3_CP/12+W127*RM_M1_CP/12+X127*RM_B1_CP/12+Y127*RM_B2_CP/12+Z127*RM_B3_CP/12</f>
        <v>0.227224454250442</v>
      </c>
      <c r="P127" s="19" t="n">
        <f aca="false">MAX(0,N127-O127)</f>
        <v>0</v>
      </c>
      <c r="Q127" s="19" t="n">
        <f aca="false">MIN(P127,M127)</f>
        <v>0</v>
      </c>
      <c r="R127" s="19" t="n">
        <f aca="false">P127-Q127</f>
        <v>0</v>
      </c>
      <c r="S127" s="19" t="n">
        <f aca="false">I127+J127+L127+Q127</f>
        <v>0.659915066973713</v>
      </c>
      <c r="T127" s="19" t="n">
        <f aca="false">AW126</f>
        <v>0</v>
      </c>
      <c r="U127" s="19" t="n">
        <f aca="false">AX126</f>
        <v>0</v>
      </c>
      <c r="V127" s="19" t="n">
        <f aca="false">AY126</f>
        <v>4.73206887796293</v>
      </c>
      <c r="W127" s="19" t="n">
        <f aca="false">AZ126</f>
        <v>17.5</v>
      </c>
      <c r="X127" s="19" t="n">
        <f aca="false">BA126</f>
        <v>10.5</v>
      </c>
      <c r="Y127" s="19" t="n">
        <f aca="false">BB126</f>
        <v>5.47881475714504</v>
      </c>
      <c r="Z127" s="19" t="n">
        <f aca="false">BC126</f>
        <v>0</v>
      </c>
      <c r="AA127" s="19" t="n">
        <f aca="false">MIN(T127,MAX(0,S127-(0)))</f>
        <v>0</v>
      </c>
      <c r="AB127" s="19" t="n">
        <f aca="false">MIN(U127,MAX(0,S127-(T127)))</f>
        <v>0</v>
      </c>
      <c r="AC127" s="19" t="n">
        <f aca="false">MIN(V127,MAX(0,S127-(T127+U127)))</f>
        <v>0.659915066973713</v>
      </c>
      <c r="AD127" s="19" t="n">
        <f aca="false">MIN(W127,MAX(0,S127-(T127+U127+V127)))</f>
        <v>0</v>
      </c>
      <c r="AE127" s="19" t="n">
        <f aca="false">MIN(X127,MAX(0,S127-(T127+U127+V127+W127)))</f>
        <v>0</v>
      </c>
      <c r="AF127" s="19" t="n">
        <f aca="false">MIN(Y127,MAX(0,S127-(T127+U127+V127+W127+X127)))</f>
        <v>0</v>
      </c>
      <c r="AG127" s="19" t="n">
        <f aca="false">MIN(Z127,MAX(0,S127-(T127+U127+V127+W127+X127+Y127)))</f>
        <v>0</v>
      </c>
      <c r="AH127" s="19" t="n">
        <f aca="false">T127-AA127</f>
        <v>0</v>
      </c>
      <c r="AI127" s="19" t="n">
        <f aca="false">U127-AB127</f>
        <v>0</v>
      </c>
      <c r="AJ127" s="19" t="n">
        <f aca="false">V127-AC127</f>
        <v>4.07215381098922</v>
      </c>
      <c r="AK127" s="19" t="n">
        <f aca="false">W127-AD127</f>
        <v>17.5</v>
      </c>
      <c r="AL127" s="19" t="n">
        <f aca="false">X127-AE127</f>
        <v>10.5</v>
      </c>
      <c r="AM127" s="19" t="n">
        <f aca="false">Y127-AF127</f>
        <v>5.47881475714504</v>
      </c>
      <c r="AN127" s="19" t="n">
        <f aca="false">Z127-AG127</f>
        <v>0</v>
      </c>
      <c r="AO127" s="19" t="n">
        <f aca="false">M127-Q127</f>
        <v>0.0519064774409901</v>
      </c>
      <c r="AP127" s="19" t="n">
        <f aca="false">MIN(AH127,MAX(0,AO127-(AI127+AJ127+AK127+AL127+AM127+AN127)))</f>
        <v>0</v>
      </c>
      <c r="AQ127" s="19" t="n">
        <f aca="false">MIN(AI127,MAX(0,AO127-(AJ127+AK127+AL127+AM127+AN127)))</f>
        <v>0</v>
      </c>
      <c r="AR127" s="19" t="n">
        <f aca="false">MIN(AJ127,MAX(0,AO127-(AK127+AL127+AM127+AN127)))</f>
        <v>0</v>
      </c>
      <c r="AS127" s="19" t="n">
        <f aca="false">MIN(AK127,MAX(0,AO127-(AL127+AM127+AN127)))</f>
        <v>0</v>
      </c>
      <c r="AT127" s="19" t="n">
        <f aca="false">MIN(AL127,MAX(0,AO127-(AM127+AN127)))</f>
        <v>0</v>
      </c>
      <c r="AU127" s="19" t="n">
        <f aca="false">MIN(AM127,MAX(0,AO127-(AN127)))</f>
        <v>0.0519064774409901</v>
      </c>
      <c r="AV127" s="19" t="n">
        <f aca="false">MIN(AN127,MAX(0,AO127-(0)))</f>
        <v>0</v>
      </c>
      <c r="AW127" s="19" t="n">
        <f aca="false">AH127-AP127</f>
        <v>0</v>
      </c>
      <c r="AX127" s="19" t="n">
        <f aca="false">AI127-AQ127</f>
        <v>0</v>
      </c>
      <c r="AY127" s="19" t="n">
        <f aca="false">AJ127-AR127</f>
        <v>4.07215381098922</v>
      </c>
      <c r="AZ127" s="19" t="n">
        <f aca="false">AK127-AS127</f>
        <v>17.5</v>
      </c>
      <c r="BA127" s="19" t="n">
        <f aca="false">AL127-AT127</f>
        <v>10.5</v>
      </c>
      <c r="BB127" s="19" t="n">
        <f aca="false">AM127-AU127</f>
        <v>5.42690827970405</v>
      </c>
      <c r="BC127" s="19" t="n">
        <f aca="false">AN127-AV127</f>
        <v>0</v>
      </c>
    </row>
    <row r="128" customFormat="false" ht="15" hidden="false" customHeight="false" outlineLevel="0" collapsed="false">
      <c r="B128" s="18" t="n">
        <v>124</v>
      </c>
      <c r="C128" s="18" t="n">
        <f aca="false">RM_TERM-B128+1</f>
        <v>237</v>
      </c>
      <c r="D128" s="19" t="n">
        <f aca="false">K127</f>
        <v>37.4990620906933</v>
      </c>
      <c r="E128" s="19" t="n">
        <f aca="false">D128*(1-(1-RM_CDR_S)^(1/12))</f>
        <v>0.127348809769507</v>
      </c>
      <c r="F128" s="19" t="n">
        <f aca="false">D128-E128</f>
        <v>37.3717132809238</v>
      </c>
      <c r="G128" s="19" t="n">
        <f aca="false">IF(F128&gt;0,F128*(RM_WAC/12)/(1-(1+RM_WAC/12)^(-C128)),0)</f>
        <v>0.300440975437115</v>
      </c>
      <c r="H128" s="19" t="n">
        <f aca="false">F128*RM_WAC/12</f>
        <v>0.230458898565697</v>
      </c>
      <c r="I128" s="19" t="n">
        <f aca="false">G128-H128+IF(C128&lt;=1,(F128-(G128-H128)-J128),0)</f>
        <v>0.069982076871418</v>
      </c>
      <c r="J128" s="19" t="n">
        <f aca="false">(F128-(G128-H128))*(1-(1-RM_CPR_S)^(1/12))</f>
        <v>0.50178091160789</v>
      </c>
      <c r="K128" s="19" t="n">
        <f aca="false">IF(C128&lt;=1,0,(F128-(G128-H128)-J128))</f>
        <v>36.7999502924445</v>
      </c>
      <c r="L128" s="19" t="n">
        <f aca="false">E128*(1-RM_SEV_S)</f>
        <v>0.0764092858617044</v>
      </c>
      <c r="M128" s="19" t="n">
        <f aca="false">E128-L128</f>
        <v>0.0509395239078029</v>
      </c>
      <c r="N128" s="19" t="n">
        <f aca="false">H128-D128*(RM_SERV+RM_TR)/12</f>
        <v>0.22233410177938</v>
      </c>
      <c r="O128" s="19" t="n">
        <f aca="false">T128*RM_A1_CP/12+U128*RM_A2_CP/12+V128*RM_A3_CP/12+W128*RM_M1_CP/12+X128*RM_B1_CP/12+Y128*RM_B2_CP/12+Z128*RM_B3_CP/12</f>
        <v>0.223468849888138</v>
      </c>
      <c r="P128" s="19" t="n">
        <f aca="false">MAX(0,N128-O128)</f>
        <v>0</v>
      </c>
      <c r="Q128" s="19" t="n">
        <f aca="false">MIN(P128,M128)</f>
        <v>0</v>
      </c>
      <c r="R128" s="19" t="n">
        <f aca="false">P128-Q128</f>
        <v>0</v>
      </c>
      <c r="S128" s="19" t="n">
        <f aca="false">I128+J128+L128+Q128</f>
        <v>0.648172274341013</v>
      </c>
      <c r="T128" s="19" t="n">
        <f aca="false">AW127</f>
        <v>0</v>
      </c>
      <c r="U128" s="19" t="n">
        <f aca="false">AX127</f>
        <v>0</v>
      </c>
      <c r="V128" s="19" t="n">
        <f aca="false">AY127</f>
        <v>4.07215381098922</v>
      </c>
      <c r="W128" s="19" t="n">
        <f aca="false">AZ127</f>
        <v>17.5</v>
      </c>
      <c r="X128" s="19" t="n">
        <f aca="false">BA127</f>
        <v>10.5</v>
      </c>
      <c r="Y128" s="19" t="n">
        <f aca="false">BB127</f>
        <v>5.42690827970405</v>
      </c>
      <c r="Z128" s="19" t="n">
        <f aca="false">BC127</f>
        <v>0</v>
      </c>
      <c r="AA128" s="19" t="n">
        <f aca="false">MIN(T128,MAX(0,S128-(0)))</f>
        <v>0</v>
      </c>
      <c r="AB128" s="19" t="n">
        <f aca="false">MIN(U128,MAX(0,S128-(T128)))</f>
        <v>0</v>
      </c>
      <c r="AC128" s="19" t="n">
        <f aca="false">MIN(V128,MAX(0,S128-(T128+U128)))</f>
        <v>0.648172274341013</v>
      </c>
      <c r="AD128" s="19" t="n">
        <f aca="false">MIN(W128,MAX(0,S128-(T128+U128+V128)))</f>
        <v>0</v>
      </c>
      <c r="AE128" s="19" t="n">
        <f aca="false">MIN(X128,MAX(0,S128-(T128+U128+V128+W128)))</f>
        <v>0</v>
      </c>
      <c r="AF128" s="19" t="n">
        <f aca="false">MIN(Y128,MAX(0,S128-(T128+U128+V128+W128+X128)))</f>
        <v>0</v>
      </c>
      <c r="AG128" s="19" t="n">
        <f aca="false">MIN(Z128,MAX(0,S128-(T128+U128+V128+W128+X128+Y128)))</f>
        <v>0</v>
      </c>
      <c r="AH128" s="19" t="n">
        <f aca="false">T128-AA128</f>
        <v>0</v>
      </c>
      <c r="AI128" s="19" t="n">
        <f aca="false">U128-AB128</f>
        <v>0</v>
      </c>
      <c r="AJ128" s="19" t="n">
        <f aca="false">V128-AC128</f>
        <v>3.4239815366482</v>
      </c>
      <c r="AK128" s="19" t="n">
        <f aca="false">W128-AD128</f>
        <v>17.5</v>
      </c>
      <c r="AL128" s="19" t="n">
        <f aca="false">X128-AE128</f>
        <v>10.5</v>
      </c>
      <c r="AM128" s="19" t="n">
        <f aca="false">Y128-AF128</f>
        <v>5.42690827970405</v>
      </c>
      <c r="AN128" s="19" t="n">
        <f aca="false">Z128-AG128</f>
        <v>0</v>
      </c>
      <c r="AO128" s="19" t="n">
        <f aca="false">M128-Q128</f>
        <v>0.0509395239078029</v>
      </c>
      <c r="AP128" s="19" t="n">
        <f aca="false">MIN(AH128,MAX(0,AO128-(AI128+AJ128+AK128+AL128+AM128+AN128)))</f>
        <v>0</v>
      </c>
      <c r="AQ128" s="19" t="n">
        <f aca="false">MIN(AI128,MAX(0,AO128-(AJ128+AK128+AL128+AM128+AN128)))</f>
        <v>0</v>
      </c>
      <c r="AR128" s="19" t="n">
        <f aca="false">MIN(AJ128,MAX(0,AO128-(AK128+AL128+AM128+AN128)))</f>
        <v>0</v>
      </c>
      <c r="AS128" s="19" t="n">
        <f aca="false">MIN(AK128,MAX(0,AO128-(AL128+AM128+AN128)))</f>
        <v>0</v>
      </c>
      <c r="AT128" s="19" t="n">
        <f aca="false">MIN(AL128,MAX(0,AO128-(AM128+AN128)))</f>
        <v>0</v>
      </c>
      <c r="AU128" s="19" t="n">
        <f aca="false">MIN(AM128,MAX(0,AO128-(AN128)))</f>
        <v>0.0509395239078029</v>
      </c>
      <c r="AV128" s="19" t="n">
        <f aca="false">MIN(AN128,MAX(0,AO128-(0)))</f>
        <v>0</v>
      </c>
      <c r="AW128" s="19" t="n">
        <f aca="false">AH128-AP128</f>
        <v>0</v>
      </c>
      <c r="AX128" s="19" t="n">
        <f aca="false">AI128-AQ128</f>
        <v>0</v>
      </c>
      <c r="AY128" s="19" t="n">
        <f aca="false">AJ128-AR128</f>
        <v>3.4239815366482</v>
      </c>
      <c r="AZ128" s="19" t="n">
        <f aca="false">AK128-AS128</f>
        <v>17.5</v>
      </c>
      <c r="BA128" s="19" t="n">
        <f aca="false">AL128-AT128</f>
        <v>10.5</v>
      </c>
      <c r="BB128" s="19" t="n">
        <f aca="false">AM128-AU128</f>
        <v>5.37596875579624</v>
      </c>
      <c r="BC128" s="19" t="n">
        <f aca="false">AN128-AV128</f>
        <v>0</v>
      </c>
    </row>
    <row r="129" customFormat="false" ht="15" hidden="false" customHeight="false" outlineLevel="0" collapsed="false">
      <c r="B129" s="18" t="n">
        <v>125</v>
      </c>
      <c r="C129" s="18" t="n">
        <f aca="false">RM_TERM-B129+1</f>
        <v>236</v>
      </c>
      <c r="D129" s="19" t="n">
        <f aca="false">K128</f>
        <v>36.7999502924445</v>
      </c>
      <c r="E129" s="19" t="n">
        <f aca="false">D129*(1-(1-RM_CDR_S)^(1/12))</f>
        <v>0.124974588910663</v>
      </c>
      <c r="F129" s="19" t="n">
        <f aca="false">D129-E129</f>
        <v>36.6749757035339</v>
      </c>
      <c r="G129" s="19" t="n">
        <f aca="false">IF(F129&gt;0,F129*(RM_WAC/12)/(1-(1+RM_WAC/12)^(-C129)),0)</f>
        <v>0.29539287102324</v>
      </c>
      <c r="H129" s="19" t="n">
        <f aca="false">F129*RM_WAC/12</f>
        <v>0.226162350171792</v>
      </c>
      <c r="I129" s="19" t="n">
        <f aca="false">G129-H129+IF(C129&lt;=1,(F129-(G129-H129)-J129),0)</f>
        <v>0.0692305208514474</v>
      </c>
      <c r="J129" s="19" t="n">
        <f aca="false">(F129-(G129-H129))*(1-(1-RM_CPR_S)^(1/12))</f>
        <v>0.49241854452742</v>
      </c>
      <c r="K129" s="19" t="n">
        <f aca="false">IF(C129&lt;=1,0,(F129-(G129-H129)-J129))</f>
        <v>36.113326638155</v>
      </c>
      <c r="L129" s="19" t="n">
        <f aca="false">E129*(1-RM_SEV_S)</f>
        <v>0.074984753346398</v>
      </c>
      <c r="M129" s="19" t="n">
        <f aca="false">E129-L129</f>
        <v>0.0499898355642654</v>
      </c>
      <c r="N129" s="19" t="n">
        <f aca="false">H129-D129*(RM_SERV+RM_TR)/12</f>
        <v>0.218189027608429</v>
      </c>
      <c r="O129" s="19" t="n">
        <f aca="false">T129*RM_A1_CP/12+U129*RM_A2_CP/12+V129*RM_A3_CP/12+W129*RM_M1_CP/12+X129*RM_B1_CP/12+Y129*RM_B2_CP/12+Z129*RM_B3_CP/12</f>
        <v>0.219780362977991</v>
      </c>
      <c r="P129" s="19" t="n">
        <f aca="false">MAX(0,N129-O129)</f>
        <v>0</v>
      </c>
      <c r="Q129" s="19" t="n">
        <f aca="false">MIN(P129,M129)</f>
        <v>0</v>
      </c>
      <c r="R129" s="19" t="n">
        <f aca="false">P129-Q129</f>
        <v>0</v>
      </c>
      <c r="S129" s="19" t="n">
        <f aca="false">I129+J129+L129+Q129</f>
        <v>0.636633818725265</v>
      </c>
      <c r="T129" s="19" t="n">
        <f aca="false">AW128</f>
        <v>0</v>
      </c>
      <c r="U129" s="19" t="n">
        <f aca="false">AX128</f>
        <v>0</v>
      </c>
      <c r="V129" s="19" t="n">
        <f aca="false">AY128</f>
        <v>3.4239815366482</v>
      </c>
      <c r="W129" s="19" t="n">
        <f aca="false">AZ128</f>
        <v>17.5</v>
      </c>
      <c r="X129" s="19" t="n">
        <f aca="false">BA128</f>
        <v>10.5</v>
      </c>
      <c r="Y129" s="19" t="n">
        <f aca="false">BB128</f>
        <v>5.37596875579624</v>
      </c>
      <c r="Z129" s="19" t="n">
        <f aca="false">BC128</f>
        <v>0</v>
      </c>
      <c r="AA129" s="19" t="n">
        <f aca="false">MIN(T129,MAX(0,S129-(0)))</f>
        <v>0</v>
      </c>
      <c r="AB129" s="19" t="n">
        <f aca="false">MIN(U129,MAX(0,S129-(T129)))</f>
        <v>0</v>
      </c>
      <c r="AC129" s="19" t="n">
        <f aca="false">MIN(V129,MAX(0,S129-(T129+U129)))</f>
        <v>0.636633818725265</v>
      </c>
      <c r="AD129" s="19" t="n">
        <f aca="false">MIN(W129,MAX(0,S129-(T129+U129+V129)))</f>
        <v>0</v>
      </c>
      <c r="AE129" s="19" t="n">
        <f aca="false">MIN(X129,MAX(0,S129-(T129+U129+V129+W129)))</f>
        <v>0</v>
      </c>
      <c r="AF129" s="19" t="n">
        <f aca="false">MIN(Y129,MAX(0,S129-(T129+U129+V129+W129+X129)))</f>
        <v>0</v>
      </c>
      <c r="AG129" s="19" t="n">
        <f aca="false">MIN(Z129,MAX(0,S129-(T129+U129+V129+W129+X129+Y129)))</f>
        <v>0</v>
      </c>
      <c r="AH129" s="19" t="n">
        <f aca="false">T129-AA129</f>
        <v>0</v>
      </c>
      <c r="AI129" s="19" t="n">
        <f aca="false">U129-AB129</f>
        <v>0</v>
      </c>
      <c r="AJ129" s="19" t="n">
        <f aca="false">V129-AC129</f>
        <v>2.78734771792294</v>
      </c>
      <c r="AK129" s="19" t="n">
        <f aca="false">W129-AD129</f>
        <v>17.5</v>
      </c>
      <c r="AL129" s="19" t="n">
        <f aca="false">X129-AE129</f>
        <v>10.5</v>
      </c>
      <c r="AM129" s="19" t="n">
        <f aca="false">Y129-AF129</f>
        <v>5.37596875579624</v>
      </c>
      <c r="AN129" s="19" t="n">
        <f aca="false">Z129-AG129</f>
        <v>0</v>
      </c>
      <c r="AO129" s="19" t="n">
        <f aca="false">M129-Q129</f>
        <v>0.0499898355642654</v>
      </c>
      <c r="AP129" s="19" t="n">
        <f aca="false">MIN(AH129,MAX(0,AO129-(AI129+AJ129+AK129+AL129+AM129+AN129)))</f>
        <v>0</v>
      </c>
      <c r="AQ129" s="19" t="n">
        <f aca="false">MIN(AI129,MAX(0,AO129-(AJ129+AK129+AL129+AM129+AN129)))</f>
        <v>0</v>
      </c>
      <c r="AR129" s="19" t="n">
        <f aca="false">MIN(AJ129,MAX(0,AO129-(AK129+AL129+AM129+AN129)))</f>
        <v>0</v>
      </c>
      <c r="AS129" s="19" t="n">
        <f aca="false">MIN(AK129,MAX(0,AO129-(AL129+AM129+AN129)))</f>
        <v>0</v>
      </c>
      <c r="AT129" s="19" t="n">
        <f aca="false">MIN(AL129,MAX(0,AO129-(AM129+AN129)))</f>
        <v>0</v>
      </c>
      <c r="AU129" s="19" t="n">
        <f aca="false">MIN(AM129,MAX(0,AO129-(AN129)))</f>
        <v>0.0499898355642654</v>
      </c>
      <c r="AV129" s="19" t="n">
        <f aca="false">MIN(AN129,MAX(0,AO129-(0)))</f>
        <v>0</v>
      </c>
      <c r="AW129" s="19" t="n">
        <f aca="false">AH129-AP129</f>
        <v>0</v>
      </c>
      <c r="AX129" s="19" t="n">
        <f aca="false">AI129-AQ129</f>
        <v>0</v>
      </c>
      <c r="AY129" s="19" t="n">
        <f aca="false">AJ129-AR129</f>
        <v>2.78734771792294</v>
      </c>
      <c r="AZ129" s="19" t="n">
        <f aca="false">AK129-AS129</f>
        <v>17.5</v>
      </c>
      <c r="BA129" s="19" t="n">
        <f aca="false">AL129-AT129</f>
        <v>10.5</v>
      </c>
      <c r="BB129" s="19" t="n">
        <f aca="false">AM129-AU129</f>
        <v>5.32597892023198</v>
      </c>
      <c r="BC129" s="19" t="n">
        <f aca="false">AN129-AV129</f>
        <v>0</v>
      </c>
    </row>
    <row r="130" customFormat="false" ht="15" hidden="false" customHeight="false" outlineLevel="0" collapsed="false">
      <c r="B130" s="18" t="n">
        <v>126</v>
      </c>
      <c r="C130" s="18" t="n">
        <f aca="false">RM_TERM-B130+1</f>
        <v>235</v>
      </c>
      <c r="D130" s="19" t="n">
        <f aca="false">K129</f>
        <v>36.113326638155</v>
      </c>
      <c r="E130" s="19" t="n">
        <f aca="false">D130*(1-(1-RM_CDR_S)^(1/12))</f>
        <v>0.122642778453061</v>
      </c>
      <c r="F130" s="19" t="n">
        <f aca="false">D130-E130</f>
        <v>35.9906838597019</v>
      </c>
      <c r="G130" s="19" t="n">
        <f aca="false">IF(F130&gt;0,F130*(RM_WAC/12)/(1-(1+RM_WAC/12)^(-C130)),0)</f>
        <v>0.290429586458375</v>
      </c>
      <c r="H130" s="19" t="n">
        <f aca="false">F130*RM_WAC/12</f>
        <v>0.221942550468162</v>
      </c>
      <c r="I130" s="19" t="n">
        <f aca="false">G130-H130+IF(C130&lt;=1,(F130-(G130-H130)-J130),0)</f>
        <v>0.0684870359902135</v>
      </c>
      <c r="J130" s="19" t="n">
        <f aca="false">(F130-(G130-H130))*(1-(1-RM_CPR_S)^(1/12))</f>
        <v>0.483223488222496</v>
      </c>
      <c r="K130" s="19" t="n">
        <f aca="false">IF(C130&lt;=1,0,(F130-(G130-H130)-J130))</f>
        <v>35.4389733354892</v>
      </c>
      <c r="L130" s="19" t="n">
        <f aca="false">E130*(1-RM_SEV_S)</f>
        <v>0.0735856670718366</v>
      </c>
      <c r="M130" s="19" t="n">
        <f aca="false">E130-L130</f>
        <v>0.0490571113812244</v>
      </c>
      <c r="N130" s="19" t="n">
        <f aca="false">H130-D130*(RM_SERV+RM_TR)/12</f>
        <v>0.214117996363228</v>
      </c>
      <c r="O130" s="19" t="n">
        <f aca="false">T130*RM_A1_CP/12+U130*RM_A2_CP/12+V130*RM_A3_CP/12+W130*RM_M1_CP/12+X130*RM_B1_CP/12+Y130*RM_B2_CP/12+Z130*RM_B3_CP/12</f>
        <v>0.216157822677482</v>
      </c>
      <c r="P130" s="19" t="n">
        <f aca="false">MAX(0,N130-O130)</f>
        <v>0</v>
      </c>
      <c r="Q130" s="19" t="n">
        <f aca="false">MIN(P130,M130)</f>
        <v>0</v>
      </c>
      <c r="R130" s="19" t="n">
        <f aca="false">P130-Q130</f>
        <v>0</v>
      </c>
      <c r="S130" s="19" t="n">
        <f aca="false">I130+J130+L130+Q130</f>
        <v>0.625296191284546</v>
      </c>
      <c r="T130" s="19" t="n">
        <f aca="false">AW129</f>
        <v>0</v>
      </c>
      <c r="U130" s="19" t="n">
        <f aca="false">AX129</f>
        <v>0</v>
      </c>
      <c r="V130" s="19" t="n">
        <f aca="false">AY129</f>
        <v>2.78734771792294</v>
      </c>
      <c r="W130" s="19" t="n">
        <f aca="false">AZ129</f>
        <v>17.5</v>
      </c>
      <c r="X130" s="19" t="n">
        <f aca="false">BA129</f>
        <v>10.5</v>
      </c>
      <c r="Y130" s="19" t="n">
        <f aca="false">BB129</f>
        <v>5.32597892023198</v>
      </c>
      <c r="Z130" s="19" t="n">
        <f aca="false">BC129</f>
        <v>0</v>
      </c>
      <c r="AA130" s="19" t="n">
        <f aca="false">MIN(T130,MAX(0,S130-(0)))</f>
        <v>0</v>
      </c>
      <c r="AB130" s="19" t="n">
        <f aca="false">MIN(U130,MAX(0,S130-(T130)))</f>
        <v>0</v>
      </c>
      <c r="AC130" s="19" t="n">
        <f aca="false">MIN(V130,MAX(0,S130-(T130+U130)))</f>
        <v>0.625296191284546</v>
      </c>
      <c r="AD130" s="19" t="n">
        <f aca="false">MIN(W130,MAX(0,S130-(T130+U130+V130)))</f>
        <v>0</v>
      </c>
      <c r="AE130" s="19" t="n">
        <f aca="false">MIN(X130,MAX(0,S130-(T130+U130+V130+W130)))</f>
        <v>0</v>
      </c>
      <c r="AF130" s="19" t="n">
        <f aca="false">MIN(Y130,MAX(0,S130-(T130+U130+V130+W130+X130)))</f>
        <v>0</v>
      </c>
      <c r="AG130" s="19" t="n">
        <f aca="false">MIN(Z130,MAX(0,S130-(T130+U130+V130+W130+X130+Y130)))</f>
        <v>0</v>
      </c>
      <c r="AH130" s="19" t="n">
        <f aca="false">T130-AA130</f>
        <v>0</v>
      </c>
      <c r="AI130" s="19" t="n">
        <f aca="false">U130-AB130</f>
        <v>0</v>
      </c>
      <c r="AJ130" s="19" t="n">
        <f aca="false">V130-AC130</f>
        <v>2.16205152663839</v>
      </c>
      <c r="AK130" s="19" t="n">
        <f aca="false">W130-AD130</f>
        <v>17.5</v>
      </c>
      <c r="AL130" s="19" t="n">
        <f aca="false">X130-AE130</f>
        <v>10.5</v>
      </c>
      <c r="AM130" s="19" t="n">
        <f aca="false">Y130-AF130</f>
        <v>5.32597892023198</v>
      </c>
      <c r="AN130" s="19" t="n">
        <f aca="false">Z130-AG130</f>
        <v>0</v>
      </c>
      <c r="AO130" s="19" t="n">
        <f aca="false">M130-Q130</f>
        <v>0.0490571113812244</v>
      </c>
      <c r="AP130" s="19" t="n">
        <f aca="false">MIN(AH130,MAX(0,AO130-(AI130+AJ130+AK130+AL130+AM130+AN130)))</f>
        <v>0</v>
      </c>
      <c r="AQ130" s="19" t="n">
        <f aca="false">MIN(AI130,MAX(0,AO130-(AJ130+AK130+AL130+AM130+AN130)))</f>
        <v>0</v>
      </c>
      <c r="AR130" s="19" t="n">
        <f aca="false">MIN(AJ130,MAX(0,AO130-(AK130+AL130+AM130+AN130)))</f>
        <v>0</v>
      </c>
      <c r="AS130" s="19" t="n">
        <f aca="false">MIN(AK130,MAX(0,AO130-(AL130+AM130+AN130)))</f>
        <v>0</v>
      </c>
      <c r="AT130" s="19" t="n">
        <f aca="false">MIN(AL130,MAX(0,AO130-(AM130+AN130)))</f>
        <v>0</v>
      </c>
      <c r="AU130" s="19" t="n">
        <f aca="false">MIN(AM130,MAX(0,AO130-(AN130)))</f>
        <v>0.0490571113812244</v>
      </c>
      <c r="AV130" s="19" t="n">
        <f aca="false">MIN(AN130,MAX(0,AO130-(0)))</f>
        <v>0</v>
      </c>
      <c r="AW130" s="19" t="n">
        <f aca="false">AH130-AP130</f>
        <v>0</v>
      </c>
      <c r="AX130" s="19" t="n">
        <f aca="false">AI130-AQ130</f>
        <v>0</v>
      </c>
      <c r="AY130" s="19" t="n">
        <f aca="false">AJ130-AR130</f>
        <v>2.16205152663839</v>
      </c>
      <c r="AZ130" s="19" t="n">
        <f aca="false">AK130-AS130</f>
        <v>17.5</v>
      </c>
      <c r="BA130" s="19" t="n">
        <f aca="false">AL130-AT130</f>
        <v>10.5</v>
      </c>
      <c r="BB130" s="19" t="n">
        <f aca="false">AM130-AU130</f>
        <v>5.27692180885075</v>
      </c>
      <c r="BC130" s="19" t="n">
        <f aca="false">AN130-AV130</f>
        <v>0</v>
      </c>
    </row>
    <row r="131" customFormat="false" ht="15" hidden="false" customHeight="false" outlineLevel="0" collapsed="false">
      <c r="B131" s="18" t="n">
        <v>127</v>
      </c>
      <c r="C131" s="18" t="n">
        <f aca="false">RM_TERM-B131+1</f>
        <v>234</v>
      </c>
      <c r="D131" s="19" t="n">
        <f aca="false">K130</f>
        <v>35.4389733354892</v>
      </c>
      <c r="E131" s="19" t="n">
        <f aca="false">D131*(1-(1-RM_CDR_S)^(1/12))</f>
        <v>0.120352638762342</v>
      </c>
      <c r="F131" s="19" t="n">
        <f aca="false">D131-E131</f>
        <v>35.3186206967269</v>
      </c>
      <c r="G131" s="19" t="n">
        <f aca="false">IF(F131&gt;0,F131*(RM_WAC/12)/(1-(1+RM_WAC/12)^(-C131)),0)</f>
        <v>0.285549696572559</v>
      </c>
      <c r="H131" s="19" t="n">
        <f aca="false">F131*RM_WAC/12</f>
        <v>0.217798160963149</v>
      </c>
      <c r="I131" s="19" t="n">
        <f aca="false">G131-H131+IF(C131&lt;=1,(F131-(G131-H131)-J131),0)</f>
        <v>0.0677515356094094</v>
      </c>
      <c r="J131" s="19" t="n">
        <f aca="false">(F131-(G131-H131))*(1-(1-RM_CPR_S)^(1/12))</f>
        <v>0.474192824077676</v>
      </c>
      <c r="K131" s="19" t="n">
        <f aca="false">IF(C131&lt;=1,0,(F131-(G131-H131)-J131))</f>
        <v>34.7766763370398</v>
      </c>
      <c r="L131" s="19" t="n">
        <f aca="false">E131*(1-RM_SEV_S)</f>
        <v>0.0722115832574054</v>
      </c>
      <c r="M131" s="19" t="n">
        <f aca="false">E131-L131</f>
        <v>0.0481410555049369</v>
      </c>
      <c r="N131" s="19" t="n">
        <f aca="false">H131-D131*(RM_SERV+RM_TR)/12</f>
        <v>0.21011971674046</v>
      </c>
      <c r="O131" s="19" t="n">
        <f aca="false">T131*RM_A1_CP/12+U131*RM_A2_CP/12+V131*RM_A3_CP/12+W131*RM_M1_CP/12+X131*RM_B1_CP/12+Y131*RM_B2_CP/12+Z131*RM_B3_CP/12</f>
        <v>0.21260007827997</v>
      </c>
      <c r="P131" s="19" t="n">
        <f aca="false">MAX(0,N131-O131)</f>
        <v>0</v>
      </c>
      <c r="Q131" s="19" t="n">
        <f aca="false">MIN(P131,M131)</f>
        <v>0</v>
      </c>
      <c r="R131" s="19" t="n">
        <f aca="false">P131-Q131</f>
        <v>0</v>
      </c>
      <c r="S131" s="19" t="n">
        <f aca="false">I131+J131+L131+Q131</f>
        <v>0.614155942944491</v>
      </c>
      <c r="T131" s="19" t="n">
        <f aca="false">AW130</f>
        <v>0</v>
      </c>
      <c r="U131" s="19" t="n">
        <f aca="false">AX130</f>
        <v>0</v>
      </c>
      <c r="V131" s="19" t="n">
        <f aca="false">AY130</f>
        <v>2.16205152663839</v>
      </c>
      <c r="W131" s="19" t="n">
        <f aca="false">AZ130</f>
        <v>17.5</v>
      </c>
      <c r="X131" s="19" t="n">
        <f aca="false">BA130</f>
        <v>10.5</v>
      </c>
      <c r="Y131" s="19" t="n">
        <f aca="false">BB130</f>
        <v>5.27692180885075</v>
      </c>
      <c r="Z131" s="19" t="n">
        <f aca="false">BC130</f>
        <v>0</v>
      </c>
      <c r="AA131" s="19" t="n">
        <f aca="false">MIN(T131,MAX(0,S131-(0)))</f>
        <v>0</v>
      </c>
      <c r="AB131" s="19" t="n">
        <f aca="false">MIN(U131,MAX(0,S131-(T131)))</f>
        <v>0</v>
      </c>
      <c r="AC131" s="19" t="n">
        <f aca="false">MIN(V131,MAX(0,S131-(T131+U131)))</f>
        <v>0.614155942944491</v>
      </c>
      <c r="AD131" s="19" t="n">
        <f aca="false">MIN(W131,MAX(0,S131-(T131+U131+V131)))</f>
        <v>0</v>
      </c>
      <c r="AE131" s="19" t="n">
        <f aca="false">MIN(X131,MAX(0,S131-(T131+U131+V131+W131)))</f>
        <v>0</v>
      </c>
      <c r="AF131" s="19" t="n">
        <f aca="false">MIN(Y131,MAX(0,S131-(T131+U131+V131+W131+X131)))</f>
        <v>0</v>
      </c>
      <c r="AG131" s="19" t="n">
        <f aca="false">MIN(Z131,MAX(0,S131-(T131+U131+V131+W131+X131+Y131)))</f>
        <v>0</v>
      </c>
      <c r="AH131" s="19" t="n">
        <f aca="false">T131-AA131</f>
        <v>0</v>
      </c>
      <c r="AI131" s="19" t="n">
        <f aca="false">U131-AB131</f>
        <v>0</v>
      </c>
      <c r="AJ131" s="19" t="n">
        <f aca="false">V131-AC131</f>
        <v>1.5478955836939</v>
      </c>
      <c r="AK131" s="19" t="n">
        <f aca="false">W131-AD131</f>
        <v>17.5</v>
      </c>
      <c r="AL131" s="19" t="n">
        <f aca="false">X131-AE131</f>
        <v>10.5</v>
      </c>
      <c r="AM131" s="19" t="n">
        <f aca="false">Y131-AF131</f>
        <v>5.27692180885075</v>
      </c>
      <c r="AN131" s="19" t="n">
        <f aca="false">Z131-AG131</f>
        <v>0</v>
      </c>
      <c r="AO131" s="19" t="n">
        <f aca="false">M131-Q131</f>
        <v>0.0481410555049369</v>
      </c>
      <c r="AP131" s="19" t="n">
        <f aca="false">MIN(AH131,MAX(0,AO131-(AI131+AJ131+AK131+AL131+AM131+AN131)))</f>
        <v>0</v>
      </c>
      <c r="AQ131" s="19" t="n">
        <f aca="false">MIN(AI131,MAX(0,AO131-(AJ131+AK131+AL131+AM131+AN131)))</f>
        <v>0</v>
      </c>
      <c r="AR131" s="19" t="n">
        <f aca="false">MIN(AJ131,MAX(0,AO131-(AK131+AL131+AM131+AN131)))</f>
        <v>0</v>
      </c>
      <c r="AS131" s="19" t="n">
        <f aca="false">MIN(AK131,MAX(0,AO131-(AL131+AM131+AN131)))</f>
        <v>0</v>
      </c>
      <c r="AT131" s="19" t="n">
        <f aca="false">MIN(AL131,MAX(0,AO131-(AM131+AN131)))</f>
        <v>0</v>
      </c>
      <c r="AU131" s="19" t="n">
        <f aca="false">MIN(AM131,MAX(0,AO131-(AN131)))</f>
        <v>0.0481410555049369</v>
      </c>
      <c r="AV131" s="19" t="n">
        <f aca="false">MIN(AN131,MAX(0,AO131-(0)))</f>
        <v>0</v>
      </c>
      <c r="AW131" s="19" t="n">
        <f aca="false">AH131-AP131</f>
        <v>0</v>
      </c>
      <c r="AX131" s="19" t="n">
        <f aca="false">AI131-AQ131</f>
        <v>0</v>
      </c>
      <c r="AY131" s="19" t="n">
        <f aca="false">AJ131-AR131</f>
        <v>1.5478955836939</v>
      </c>
      <c r="AZ131" s="19" t="n">
        <f aca="false">AK131-AS131</f>
        <v>17.5</v>
      </c>
      <c r="BA131" s="19" t="n">
        <f aca="false">AL131-AT131</f>
        <v>10.5</v>
      </c>
      <c r="BB131" s="19" t="n">
        <f aca="false">AM131-AU131</f>
        <v>5.22878075334582</v>
      </c>
      <c r="BC131" s="19" t="n">
        <f aca="false">AN131-AV131</f>
        <v>0</v>
      </c>
    </row>
    <row r="132" customFormat="false" ht="15" hidden="false" customHeight="false" outlineLevel="0" collapsed="false">
      <c r="B132" s="18" t="n">
        <v>128</v>
      </c>
      <c r="C132" s="18" t="n">
        <f aca="false">RM_TERM-B132+1</f>
        <v>233</v>
      </c>
      <c r="D132" s="19" t="n">
        <f aca="false">K131</f>
        <v>34.7766763370398</v>
      </c>
      <c r="E132" s="19" t="n">
        <f aca="false">D132*(1-(1-RM_CDR_S)^(1/12))</f>
        <v>0.118103442922125</v>
      </c>
      <c r="F132" s="19" t="n">
        <f aca="false">D132-E132</f>
        <v>34.6585728941177</v>
      </c>
      <c r="G132" s="19" t="n">
        <f aca="false">IF(F132&gt;0,F132*(RM_WAC/12)/(1-(1+RM_WAC/12)^(-C132)),0)</f>
        <v>0.280751800141982</v>
      </c>
      <c r="H132" s="19" t="n">
        <f aca="false">F132*RM_WAC/12</f>
        <v>0.213727866180392</v>
      </c>
      <c r="I132" s="19" t="n">
        <f aca="false">G132-H132+IF(C132&lt;=1,(F132-(G132-H132)-J132),0)</f>
        <v>0.0670239339615895</v>
      </c>
      <c r="J132" s="19" t="n">
        <f aca="false">(F132-(G132-H132))*(1-(1-RM_CPR_S)^(1/12))</f>
        <v>0.465323683670489</v>
      </c>
      <c r="K132" s="19" t="n">
        <f aca="false">IF(C132&lt;=1,0,(F132-(G132-H132)-J132))</f>
        <v>34.1262252764856</v>
      </c>
      <c r="L132" s="19" t="n">
        <f aca="false">E132*(1-RM_SEV_S)</f>
        <v>0.0708620657532748</v>
      </c>
      <c r="M132" s="19" t="n">
        <f aca="false">E132-L132</f>
        <v>0.0472413771688498</v>
      </c>
      <c r="N132" s="19" t="n">
        <f aca="false">H132-D132*(RM_SERV+RM_TR)/12</f>
        <v>0.2061929196407</v>
      </c>
      <c r="O132" s="19" t="n">
        <f aca="false">T132*RM_A1_CP/12+U132*RM_A2_CP/12+V132*RM_A3_CP/12+W132*RM_M1_CP/12+X132*RM_B1_CP/12+Y132*RM_B2_CP/12+Z132*RM_B3_CP/12</f>
        <v>0.209105998871391</v>
      </c>
      <c r="P132" s="19" t="n">
        <f aca="false">MAX(0,N132-O132)</f>
        <v>0</v>
      </c>
      <c r="Q132" s="19" t="n">
        <f aca="false">MIN(P132,M132)</f>
        <v>0</v>
      </c>
      <c r="R132" s="19" t="n">
        <f aca="false">P132-Q132</f>
        <v>0</v>
      </c>
      <c r="S132" s="19" t="n">
        <f aca="false">I132+J132+L132+Q132</f>
        <v>0.603209683385353</v>
      </c>
      <c r="T132" s="19" t="n">
        <f aca="false">AW131</f>
        <v>0</v>
      </c>
      <c r="U132" s="19" t="n">
        <f aca="false">AX131</f>
        <v>0</v>
      </c>
      <c r="V132" s="19" t="n">
        <f aca="false">AY131</f>
        <v>1.5478955836939</v>
      </c>
      <c r="W132" s="19" t="n">
        <f aca="false">AZ131</f>
        <v>17.5</v>
      </c>
      <c r="X132" s="19" t="n">
        <f aca="false">BA131</f>
        <v>10.5</v>
      </c>
      <c r="Y132" s="19" t="n">
        <f aca="false">BB131</f>
        <v>5.22878075334582</v>
      </c>
      <c r="Z132" s="19" t="n">
        <f aca="false">BC131</f>
        <v>0</v>
      </c>
      <c r="AA132" s="19" t="n">
        <f aca="false">MIN(T132,MAX(0,S132-(0)))</f>
        <v>0</v>
      </c>
      <c r="AB132" s="19" t="n">
        <f aca="false">MIN(U132,MAX(0,S132-(T132)))</f>
        <v>0</v>
      </c>
      <c r="AC132" s="19" t="n">
        <f aca="false">MIN(V132,MAX(0,S132-(T132+U132)))</f>
        <v>0.603209683385353</v>
      </c>
      <c r="AD132" s="19" t="n">
        <f aca="false">MIN(W132,MAX(0,S132-(T132+U132+V132)))</f>
        <v>0</v>
      </c>
      <c r="AE132" s="19" t="n">
        <f aca="false">MIN(X132,MAX(0,S132-(T132+U132+V132+W132)))</f>
        <v>0</v>
      </c>
      <c r="AF132" s="19" t="n">
        <f aca="false">MIN(Y132,MAX(0,S132-(T132+U132+V132+W132+X132)))</f>
        <v>0</v>
      </c>
      <c r="AG132" s="19" t="n">
        <f aca="false">MIN(Z132,MAX(0,S132-(T132+U132+V132+W132+X132+Y132)))</f>
        <v>0</v>
      </c>
      <c r="AH132" s="19" t="n">
        <f aca="false">T132-AA132</f>
        <v>0</v>
      </c>
      <c r="AI132" s="19" t="n">
        <f aca="false">U132-AB132</f>
        <v>0</v>
      </c>
      <c r="AJ132" s="19" t="n">
        <f aca="false">V132-AC132</f>
        <v>0.944685900308546</v>
      </c>
      <c r="AK132" s="19" t="n">
        <f aca="false">W132-AD132</f>
        <v>17.5</v>
      </c>
      <c r="AL132" s="19" t="n">
        <f aca="false">X132-AE132</f>
        <v>10.5</v>
      </c>
      <c r="AM132" s="19" t="n">
        <f aca="false">Y132-AF132</f>
        <v>5.22878075334582</v>
      </c>
      <c r="AN132" s="19" t="n">
        <f aca="false">Z132-AG132</f>
        <v>0</v>
      </c>
      <c r="AO132" s="19" t="n">
        <f aca="false">M132-Q132</f>
        <v>0.0472413771688498</v>
      </c>
      <c r="AP132" s="19" t="n">
        <f aca="false">MIN(AH132,MAX(0,AO132-(AI132+AJ132+AK132+AL132+AM132+AN132)))</f>
        <v>0</v>
      </c>
      <c r="AQ132" s="19" t="n">
        <f aca="false">MIN(AI132,MAX(0,AO132-(AJ132+AK132+AL132+AM132+AN132)))</f>
        <v>0</v>
      </c>
      <c r="AR132" s="19" t="n">
        <f aca="false">MIN(AJ132,MAX(0,AO132-(AK132+AL132+AM132+AN132)))</f>
        <v>0</v>
      </c>
      <c r="AS132" s="19" t="n">
        <f aca="false">MIN(AK132,MAX(0,AO132-(AL132+AM132+AN132)))</f>
        <v>0</v>
      </c>
      <c r="AT132" s="19" t="n">
        <f aca="false">MIN(AL132,MAX(0,AO132-(AM132+AN132)))</f>
        <v>0</v>
      </c>
      <c r="AU132" s="19" t="n">
        <f aca="false">MIN(AM132,MAX(0,AO132-(AN132)))</f>
        <v>0.0472413771688498</v>
      </c>
      <c r="AV132" s="19" t="n">
        <f aca="false">MIN(AN132,MAX(0,AO132-(0)))</f>
        <v>0</v>
      </c>
      <c r="AW132" s="19" t="n">
        <f aca="false">AH132-AP132</f>
        <v>0</v>
      </c>
      <c r="AX132" s="19" t="n">
        <f aca="false">AI132-AQ132</f>
        <v>0</v>
      </c>
      <c r="AY132" s="19" t="n">
        <f aca="false">AJ132-AR132</f>
        <v>0.944685900308546</v>
      </c>
      <c r="AZ132" s="19" t="n">
        <f aca="false">AK132-AS132</f>
        <v>17.5</v>
      </c>
      <c r="BA132" s="19" t="n">
        <f aca="false">AL132-AT132</f>
        <v>10.5</v>
      </c>
      <c r="BB132" s="19" t="n">
        <f aca="false">AM132-AU132</f>
        <v>5.18153937617697</v>
      </c>
      <c r="BC132" s="19" t="n">
        <f aca="false">AN132-AV132</f>
        <v>0</v>
      </c>
    </row>
    <row r="133" customFormat="false" ht="15" hidden="false" customHeight="false" outlineLevel="0" collapsed="false">
      <c r="B133" s="18" t="n">
        <v>129</v>
      </c>
      <c r="C133" s="18" t="n">
        <f aca="false">RM_TERM-B133+1</f>
        <v>232</v>
      </c>
      <c r="D133" s="19" t="n">
        <f aca="false">K132</f>
        <v>34.1262252764856</v>
      </c>
      <c r="E133" s="19" t="n">
        <f aca="false">D133*(1-(1-RM_CDR_S)^(1/12))</f>
        <v>0.11589447651719</v>
      </c>
      <c r="F133" s="19" t="n">
        <f aca="false">D133-E133</f>
        <v>34.0103307999684</v>
      </c>
      <c r="G133" s="19" t="n">
        <f aca="false">IF(F133&gt;0,F133*(RM_WAC/12)/(1-(1+RM_WAC/12)^(-C133)),0)</f>
        <v>0.276034519486644</v>
      </c>
      <c r="H133" s="19" t="n">
        <f aca="false">F133*RM_WAC/12</f>
        <v>0.209730373266472</v>
      </c>
      <c r="I133" s="19" t="n">
        <f aca="false">G133-H133+IF(C133&lt;=1,(F133-(G133-H133)-J133),0)</f>
        <v>0.0663041462201726</v>
      </c>
      <c r="J133" s="19" t="n">
        <f aca="false">(F133-(G133-H133))*(1-(1-RM_CPR_S)^(1/12))</f>
        <v>0.456613247915687</v>
      </c>
      <c r="K133" s="19" t="n">
        <f aca="false">IF(C133&lt;=1,0,(F133-(G133-H133)-J133))</f>
        <v>33.4874134058325</v>
      </c>
      <c r="L133" s="19" t="n">
        <f aca="false">E133*(1-RM_SEV_S)</f>
        <v>0.0695366859103141</v>
      </c>
      <c r="M133" s="19" t="n">
        <f aca="false">E133-L133</f>
        <v>0.0463577906068761</v>
      </c>
      <c r="N133" s="19" t="n">
        <f aca="false">H133-D133*(RM_SERV+RM_TR)/12</f>
        <v>0.2023363577899</v>
      </c>
      <c r="O133" s="19" t="n">
        <f aca="false">T133*RM_A1_CP/12+U133*RM_A2_CP/12+V133*RM_A3_CP/12+W133*RM_M1_CP/12+X133*RM_B1_CP/12+Y133*RM_B2_CP/12+Z133*RM_B3_CP/12</f>
        <v>0.205674472992774</v>
      </c>
      <c r="P133" s="19" t="n">
        <f aca="false">MAX(0,N133-O133)</f>
        <v>0</v>
      </c>
      <c r="Q133" s="19" t="n">
        <f aca="false">MIN(P133,M133)</f>
        <v>0</v>
      </c>
      <c r="R133" s="19" t="n">
        <f aca="false">P133-Q133</f>
        <v>0</v>
      </c>
      <c r="S133" s="19" t="n">
        <f aca="false">I133+J133+L133+Q133</f>
        <v>0.592454080046174</v>
      </c>
      <c r="T133" s="19" t="n">
        <f aca="false">AW132</f>
        <v>0</v>
      </c>
      <c r="U133" s="19" t="n">
        <f aca="false">AX132</f>
        <v>0</v>
      </c>
      <c r="V133" s="19" t="n">
        <f aca="false">AY132</f>
        <v>0.944685900308546</v>
      </c>
      <c r="W133" s="19" t="n">
        <f aca="false">AZ132</f>
        <v>17.5</v>
      </c>
      <c r="X133" s="19" t="n">
        <f aca="false">BA132</f>
        <v>10.5</v>
      </c>
      <c r="Y133" s="19" t="n">
        <f aca="false">BB132</f>
        <v>5.18153937617697</v>
      </c>
      <c r="Z133" s="19" t="n">
        <f aca="false">BC132</f>
        <v>0</v>
      </c>
      <c r="AA133" s="19" t="n">
        <f aca="false">MIN(T133,MAX(0,S133-(0)))</f>
        <v>0</v>
      </c>
      <c r="AB133" s="19" t="n">
        <f aca="false">MIN(U133,MAX(0,S133-(T133)))</f>
        <v>0</v>
      </c>
      <c r="AC133" s="19" t="n">
        <f aca="false">MIN(V133,MAX(0,S133-(T133+U133)))</f>
        <v>0.592454080046174</v>
      </c>
      <c r="AD133" s="19" t="n">
        <f aca="false">MIN(W133,MAX(0,S133-(T133+U133+V133)))</f>
        <v>0</v>
      </c>
      <c r="AE133" s="19" t="n">
        <f aca="false">MIN(X133,MAX(0,S133-(T133+U133+V133+W133)))</f>
        <v>0</v>
      </c>
      <c r="AF133" s="19" t="n">
        <f aca="false">MIN(Y133,MAX(0,S133-(T133+U133+V133+W133+X133)))</f>
        <v>0</v>
      </c>
      <c r="AG133" s="19" t="n">
        <f aca="false">MIN(Z133,MAX(0,S133-(T133+U133+V133+W133+X133+Y133)))</f>
        <v>0</v>
      </c>
      <c r="AH133" s="19" t="n">
        <f aca="false">T133-AA133</f>
        <v>0</v>
      </c>
      <c r="AI133" s="19" t="n">
        <f aca="false">U133-AB133</f>
        <v>0</v>
      </c>
      <c r="AJ133" s="19" t="n">
        <f aca="false">V133-AC133</f>
        <v>0.352231820262372</v>
      </c>
      <c r="AK133" s="19" t="n">
        <f aca="false">W133-AD133</f>
        <v>17.5</v>
      </c>
      <c r="AL133" s="19" t="n">
        <f aca="false">X133-AE133</f>
        <v>10.5</v>
      </c>
      <c r="AM133" s="19" t="n">
        <f aca="false">Y133-AF133</f>
        <v>5.18153937617697</v>
      </c>
      <c r="AN133" s="19" t="n">
        <f aca="false">Z133-AG133</f>
        <v>0</v>
      </c>
      <c r="AO133" s="19" t="n">
        <f aca="false">M133-Q133</f>
        <v>0.0463577906068761</v>
      </c>
      <c r="AP133" s="19" t="n">
        <f aca="false">MIN(AH133,MAX(0,AO133-(AI133+AJ133+AK133+AL133+AM133+AN133)))</f>
        <v>0</v>
      </c>
      <c r="AQ133" s="19" t="n">
        <f aca="false">MIN(AI133,MAX(0,AO133-(AJ133+AK133+AL133+AM133+AN133)))</f>
        <v>0</v>
      </c>
      <c r="AR133" s="19" t="n">
        <f aca="false">MIN(AJ133,MAX(0,AO133-(AK133+AL133+AM133+AN133)))</f>
        <v>0</v>
      </c>
      <c r="AS133" s="19" t="n">
        <f aca="false">MIN(AK133,MAX(0,AO133-(AL133+AM133+AN133)))</f>
        <v>0</v>
      </c>
      <c r="AT133" s="19" t="n">
        <f aca="false">MIN(AL133,MAX(0,AO133-(AM133+AN133)))</f>
        <v>0</v>
      </c>
      <c r="AU133" s="19" t="n">
        <f aca="false">MIN(AM133,MAX(0,AO133-(AN133)))</f>
        <v>0.0463577906068761</v>
      </c>
      <c r="AV133" s="19" t="n">
        <f aca="false">MIN(AN133,MAX(0,AO133-(0)))</f>
        <v>0</v>
      </c>
      <c r="AW133" s="19" t="n">
        <f aca="false">AH133-AP133</f>
        <v>0</v>
      </c>
      <c r="AX133" s="19" t="n">
        <f aca="false">AI133-AQ133</f>
        <v>0</v>
      </c>
      <c r="AY133" s="19" t="n">
        <f aca="false">AJ133-AR133</f>
        <v>0.352231820262372</v>
      </c>
      <c r="AZ133" s="19" t="n">
        <f aca="false">AK133-AS133</f>
        <v>17.5</v>
      </c>
      <c r="BA133" s="19" t="n">
        <f aca="false">AL133-AT133</f>
        <v>10.5</v>
      </c>
      <c r="BB133" s="19" t="n">
        <f aca="false">AM133-AU133</f>
        <v>5.13518158557009</v>
      </c>
      <c r="BC133" s="19" t="n">
        <f aca="false">AN133-AV133</f>
        <v>0</v>
      </c>
    </row>
    <row r="134" customFormat="false" ht="15" hidden="false" customHeight="false" outlineLevel="0" collapsed="false">
      <c r="B134" s="18" t="n">
        <v>130</v>
      </c>
      <c r="C134" s="18" t="n">
        <f aca="false">RM_TERM-B134+1</f>
        <v>231</v>
      </c>
      <c r="D134" s="19" t="n">
        <f aca="false">K133</f>
        <v>33.4874134058325</v>
      </c>
      <c r="E134" s="19" t="n">
        <f aca="false">D134*(1-(1-RM_CDR_S)^(1/12))</f>
        <v>0.113725037420352</v>
      </c>
      <c r="F134" s="19" t="n">
        <f aca="false">D134-E134</f>
        <v>33.3736883684122</v>
      </c>
      <c r="G134" s="19" t="n">
        <f aca="false">IF(F134&gt;0,F134*(RM_WAC/12)/(1-(1+RM_WAC/12)^(-C134)),0)</f>
        <v>0.271396500074761</v>
      </c>
      <c r="H134" s="19" t="n">
        <f aca="false">F134*RM_WAC/12</f>
        <v>0.205804411605209</v>
      </c>
      <c r="I134" s="19" t="n">
        <f aca="false">G134-H134+IF(C134&lt;=1,(F134-(G134-H134)-J134),0)</f>
        <v>0.0655920884695525</v>
      </c>
      <c r="J134" s="19" t="n">
        <f aca="false">(F134-(G134-H134))*(1-(1-RM_CPR_S)^(1/12))</f>
        <v>0.448058746224017</v>
      </c>
      <c r="K134" s="19" t="n">
        <f aca="false">IF(C134&lt;=1,0,(F134-(G134-H134)-J134))</f>
        <v>32.8600375337186</v>
      </c>
      <c r="L134" s="19" t="n">
        <f aca="false">E134*(1-RM_SEV_S)</f>
        <v>0.0682350224522114</v>
      </c>
      <c r="M134" s="19" t="n">
        <f aca="false">E134-L134</f>
        <v>0.0454900149681409</v>
      </c>
      <c r="N134" s="19" t="n">
        <f aca="false">H134-D134*(RM_SERV+RM_TR)/12</f>
        <v>0.198548805367278</v>
      </c>
      <c r="O134" s="19" t="n">
        <f aca="false">T134*RM_A1_CP/12+U134*RM_A2_CP/12+V134*RM_A3_CP/12+W134*RM_M1_CP/12+X134*RM_B1_CP/12+Y134*RM_B2_CP/12+Z134*RM_B3_CP/12</f>
        <v>0.20230440830849</v>
      </c>
      <c r="P134" s="19" t="n">
        <f aca="false">MAX(0,N134-O134)</f>
        <v>0</v>
      </c>
      <c r="Q134" s="19" t="n">
        <f aca="false">MIN(P134,M134)</f>
        <v>0</v>
      </c>
      <c r="R134" s="19" t="n">
        <f aca="false">P134-Q134</f>
        <v>0</v>
      </c>
      <c r="S134" s="19" t="n">
        <f aca="false">I134+J134+L134+Q134</f>
        <v>0.58188585714578</v>
      </c>
      <c r="T134" s="19" t="n">
        <f aca="false">AW133</f>
        <v>0</v>
      </c>
      <c r="U134" s="19" t="n">
        <f aca="false">AX133</f>
        <v>0</v>
      </c>
      <c r="V134" s="19" t="n">
        <f aca="false">AY133</f>
        <v>0.352231820262372</v>
      </c>
      <c r="W134" s="19" t="n">
        <f aca="false">AZ133</f>
        <v>17.5</v>
      </c>
      <c r="X134" s="19" t="n">
        <f aca="false">BA133</f>
        <v>10.5</v>
      </c>
      <c r="Y134" s="19" t="n">
        <f aca="false">BB133</f>
        <v>5.13518158557009</v>
      </c>
      <c r="Z134" s="19" t="n">
        <f aca="false">BC133</f>
        <v>0</v>
      </c>
      <c r="AA134" s="19" t="n">
        <f aca="false">MIN(T134,MAX(0,S134-(0)))</f>
        <v>0</v>
      </c>
      <c r="AB134" s="19" t="n">
        <f aca="false">MIN(U134,MAX(0,S134-(T134)))</f>
        <v>0</v>
      </c>
      <c r="AC134" s="19" t="n">
        <f aca="false">MIN(V134,MAX(0,S134-(T134+U134)))</f>
        <v>0.352231820262372</v>
      </c>
      <c r="AD134" s="19" t="n">
        <f aca="false">MIN(W134,MAX(0,S134-(T134+U134+V134)))</f>
        <v>0.229654036883408</v>
      </c>
      <c r="AE134" s="19" t="n">
        <f aca="false">MIN(X134,MAX(0,S134-(T134+U134+V134+W134)))</f>
        <v>0</v>
      </c>
      <c r="AF134" s="19" t="n">
        <f aca="false">MIN(Y134,MAX(0,S134-(T134+U134+V134+W134+X134)))</f>
        <v>0</v>
      </c>
      <c r="AG134" s="19" t="n">
        <f aca="false">MIN(Z134,MAX(0,S134-(T134+U134+V134+W134+X134+Y134)))</f>
        <v>0</v>
      </c>
      <c r="AH134" s="19" t="n">
        <f aca="false">T134-AA134</f>
        <v>0</v>
      </c>
      <c r="AI134" s="19" t="n">
        <f aca="false">U134-AB134</f>
        <v>0</v>
      </c>
      <c r="AJ134" s="19" t="n">
        <f aca="false">V134-AC134</f>
        <v>0</v>
      </c>
      <c r="AK134" s="19" t="n">
        <f aca="false">W134-AD134</f>
        <v>17.2703459631166</v>
      </c>
      <c r="AL134" s="19" t="n">
        <f aca="false">X134-AE134</f>
        <v>10.5</v>
      </c>
      <c r="AM134" s="19" t="n">
        <f aca="false">Y134-AF134</f>
        <v>5.13518158557009</v>
      </c>
      <c r="AN134" s="19" t="n">
        <f aca="false">Z134-AG134</f>
        <v>0</v>
      </c>
      <c r="AO134" s="19" t="n">
        <f aca="false">M134-Q134</f>
        <v>0.0454900149681409</v>
      </c>
      <c r="AP134" s="19" t="n">
        <f aca="false">MIN(AH134,MAX(0,AO134-(AI134+AJ134+AK134+AL134+AM134+AN134)))</f>
        <v>0</v>
      </c>
      <c r="AQ134" s="19" t="n">
        <f aca="false">MIN(AI134,MAX(0,AO134-(AJ134+AK134+AL134+AM134+AN134)))</f>
        <v>0</v>
      </c>
      <c r="AR134" s="19" t="n">
        <f aca="false">MIN(AJ134,MAX(0,AO134-(AK134+AL134+AM134+AN134)))</f>
        <v>0</v>
      </c>
      <c r="AS134" s="19" t="n">
        <f aca="false">MIN(AK134,MAX(0,AO134-(AL134+AM134+AN134)))</f>
        <v>0</v>
      </c>
      <c r="AT134" s="19" t="n">
        <f aca="false">MIN(AL134,MAX(0,AO134-(AM134+AN134)))</f>
        <v>0</v>
      </c>
      <c r="AU134" s="19" t="n">
        <f aca="false">MIN(AM134,MAX(0,AO134-(AN134)))</f>
        <v>0.0454900149681409</v>
      </c>
      <c r="AV134" s="19" t="n">
        <f aca="false">MIN(AN134,MAX(0,AO134-(0)))</f>
        <v>0</v>
      </c>
      <c r="AW134" s="19" t="n">
        <f aca="false">AH134-AP134</f>
        <v>0</v>
      </c>
      <c r="AX134" s="19" t="n">
        <f aca="false">AI134-AQ134</f>
        <v>0</v>
      </c>
      <c r="AY134" s="19" t="n">
        <f aca="false">AJ134-AR134</f>
        <v>0</v>
      </c>
      <c r="AZ134" s="19" t="n">
        <f aca="false">AK134-AS134</f>
        <v>17.2703459631166</v>
      </c>
      <c r="BA134" s="19" t="n">
        <f aca="false">AL134-AT134</f>
        <v>10.5</v>
      </c>
      <c r="BB134" s="19" t="n">
        <f aca="false">AM134-AU134</f>
        <v>5.08969157060195</v>
      </c>
      <c r="BC134" s="19" t="n">
        <f aca="false">AN134-AV134</f>
        <v>0</v>
      </c>
    </row>
    <row r="135" customFormat="false" ht="15" hidden="false" customHeight="false" outlineLevel="0" collapsed="false">
      <c r="B135" s="18" t="n">
        <v>131</v>
      </c>
      <c r="C135" s="18" t="n">
        <f aca="false">RM_TERM-B135+1</f>
        <v>230</v>
      </c>
      <c r="D135" s="19" t="n">
        <f aca="false">K134</f>
        <v>32.8600375337186</v>
      </c>
      <c r="E135" s="19" t="n">
        <f aca="false">D135*(1-(1-RM_CDR_S)^(1/12))</f>
        <v>0.111594435582936</v>
      </c>
      <c r="F135" s="19" t="n">
        <f aca="false">D135-E135</f>
        <v>32.7484430981357</v>
      </c>
      <c r="G135" s="19" t="n">
        <f aca="false">IF(F135&gt;0,F135*(RM_WAC/12)/(1-(1+RM_WAC/12)^(-C135)),0)</f>
        <v>0.266836410133819</v>
      </c>
      <c r="H135" s="19" t="n">
        <f aca="false">F135*RM_WAC/12</f>
        <v>0.201948732438503</v>
      </c>
      <c r="I135" s="19" t="n">
        <f aca="false">G135-H135+IF(C135&lt;=1,(F135-(G135-H135)-J135),0)</f>
        <v>0.0648876776953152</v>
      </c>
      <c r="J135" s="19" t="n">
        <f aca="false">(F135-(G135-H135))*(1-(1-RM_CPR_S)^(1/12))</f>
        <v>0.439657455675245</v>
      </c>
      <c r="K135" s="19" t="n">
        <f aca="false">IF(C135&lt;=1,0,(F135-(G135-H135)-J135))</f>
        <v>32.2438979647651</v>
      </c>
      <c r="L135" s="19" t="n">
        <f aca="false">E135*(1-RM_SEV_S)</f>
        <v>0.0669566613497617</v>
      </c>
      <c r="M135" s="19" t="n">
        <f aca="false">E135-L135</f>
        <v>0.0446377742331745</v>
      </c>
      <c r="N135" s="19" t="n">
        <f aca="false">H135-D135*(RM_SERV+RM_TR)/12</f>
        <v>0.194829057639531</v>
      </c>
      <c r="O135" s="19" t="n">
        <f aca="false">T135*RM_A1_CP/12+U135*RM_A2_CP/12+V135*RM_A3_CP/12+W135*RM_M1_CP/12+X135*RM_B1_CP/12+Y135*RM_B2_CP/12+Z135*RM_B3_CP/12</f>
        <v>0.198860766425267</v>
      </c>
      <c r="P135" s="19" t="n">
        <f aca="false">MAX(0,N135-O135)</f>
        <v>0</v>
      </c>
      <c r="Q135" s="19" t="n">
        <f aca="false">MIN(P135,M135)</f>
        <v>0</v>
      </c>
      <c r="R135" s="19" t="n">
        <f aca="false">P135-Q135</f>
        <v>0</v>
      </c>
      <c r="S135" s="19" t="n">
        <f aca="false">I135+J135+L135+Q135</f>
        <v>0.571501794720322</v>
      </c>
      <c r="T135" s="19" t="n">
        <f aca="false">AW134</f>
        <v>0</v>
      </c>
      <c r="U135" s="19" t="n">
        <f aca="false">AX134</f>
        <v>0</v>
      </c>
      <c r="V135" s="19" t="n">
        <f aca="false">AY134</f>
        <v>0</v>
      </c>
      <c r="W135" s="19" t="n">
        <f aca="false">AZ134</f>
        <v>17.2703459631166</v>
      </c>
      <c r="X135" s="19" t="n">
        <f aca="false">BA134</f>
        <v>10.5</v>
      </c>
      <c r="Y135" s="19" t="n">
        <f aca="false">BB134</f>
        <v>5.08969157060195</v>
      </c>
      <c r="Z135" s="19" t="n">
        <f aca="false">BC134</f>
        <v>0</v>
      </c>
      <c r="AA135" s="19" t="n">
        <f aca="false">MIN(T135,MAX(0,S135-(0)))</f>
        <v>0</v>
      </c>
      <c r="AB135" s="19" t="n">
        <f aca="false">MIN(U135,MAX(0,S135-(T135)))</f>
        <v>0</v>
      </c>
      <c r="AC135" s="19" t="n">
        <f aca="false">MIN(V135,MAX(0,S135-(T135+U135)))</f>
        <v>0</v>
      </c>
      <c r="AD135" s="19" t="n">
        <f aca="false">MIN(W135,MAX(0,S135-(T135+U135+V135)))</f>
        <v>0.571501794720322</v>
      </c>
      <c r="AE135" s="19" t="n">
        <f aca="false">MIN(X135,MAX(0,S135-(T135+U135+V135+W135)))</f>
        <v>0</v>
      </c>
      <c r="AF135" s="19" t="n">
        <f aca="false">MIN(Y135,MAX(0,S135-(T135+U135+V135+W135+X135)))</f>
        <v>0</v>
      </c>
      <c r="AG135" s="19" t="n">
        <f aca="false">MIN(Z135,MAX(0,S135-(T135+U135+V135+W135+X135+Y135)))</f>
        <v>0</v>
      </c>
      <c r="AH135" s="19" t="n">
        <f aca="false">T135-AA135</f>
        <v>0</v>
      </c>
      <c r="AI135" s="19" t="n">
        <f aca="false">U135-AB135</f>
        <v>0</v>
      </c>
      <c r="AJ135" s="19" t="n">
        <f aca="false">V135-AC135</f>
        <v>0</v>
      </c>
      <c r="AK135" s="19" t="n">
        <f aca="false">W135-AD135</f>
        <v>16.6988441683963</v>
      </c>
      <c r="AL135" s="19" t="n">
        <f aca="false">X135-AE135</f>
        <v>10.5</v>
      </c>
      <c r="AM135" s="19" t="n">
        <f aca="false">Y135-AF135</f>
        <v>5.08969157060195</v>
      </c>
      <c r="AN135" s="19" t="n">
        <f aca="false">Z135-AG135</f>
        <v>0</v>
      </c>
      <c r="AO135" s="19" t="n">
        <f aca="false">M135-Q135</f>
        <v>0.0446377742331745</v>
      </c>
      <c r="AP135" s="19" t="n">
        <f aca="false">MIN(AH135,MAX(0,AO135-(AI135+AJ135+AK135+AL135+AM135+AN135)))</f>
        <v>0</v>
      </c>
      <c r="AQ135" s="19" t="n">
        <f aca="false">MIN(AI135,MAX(0,AO135-(AJ135+AK135+AL135+AM135+AN135)))</f>
        <v>0</v>
      </c>
      <c r="AR135" s="19" t="n">
        <f aca="false">MIN(AJ135,MAX(0,AO135-(AK135+AL135+AM135+AN135)))</f>
        <v>0</v>
      </c>
      <c r="AS135" s="19" t="n">
        <f aca="false">MIN(AK135,MAX(0,AO135-(AL135+AM135+AN135)))</f>
        <v>0</v>
      </c>
      <c r="AT135" s="19" t="n">
        <f aca="false">MIN(AL135,MAX(0,AO135-(AM135+AN135)))</f>
        <v>0</v>
      </c>
      <c r="AU135" s="19" t="n">
        <f aca="false">MIN(AM135,MAX(0,AO135-(AN135)))</f>
        <v>0.0446377742331745</v>
      </c>
      <c r="AV135" s="19" t="n">
        <f aca="false">MIN(AN135,MAX(0,AO135-(0)))</f>
        <v>0</v>
      </c>
      <c r="AW135" s="19" t="n">
        <f aca="false">AH135-AP135</f>
        <v>0</v>
      </c>
      <c r="AX135" s="19" t="n">
        <f aca="false">AI135-AQ135</f>
        <v>0</v>
      </c>
      <c r="AY135" s="19" t="n">
        <f aca="false">AJ135-AR135</f>
        <v>0</v>
      </c>
      <c r="AZ135" s="19" t="n">
        <f aca="false">AK135-AS135</f>
        <v>16.6988441683963</v>
      </c>
      <c r="BA135" s="19" t="n">
        <f aca="false">AL135-AT135</f>
        <v>10.5</v>
      </c>
      <c r="BB135" s="19" t="n">
        <f aca="false">AM135-AU135</f>
        <v>5.04505379636878</v>
      </c>
      <c r="BC135" s="19" t="n">
        <f aca="false">AN135-AV135</f>
        <v>0</v>
      </c>
    </row>
    <row r="136" customFormat="false" ht="15" hidden="false" customHeight="false" outlineLevel="0" collapsed="false">
      <c r="B136" s="18" t="n">
        <v>132</v>
      </c>
      <c r="C136" s="18" t="n">
        <f aca="false">RM_TERM-B136+1</f>
        <v>229</v>
      </c>
      <c r="D136" s="19" t="n">
        <f aca="false">K135</f>
        <v>32.2438979647651</v>
      </c>
      <c r="E136" s="19" t="n">
        <f aca="false">D136*(1-(1-RM_CDR_S)^(1/12))</f>
        <v>0.109501992828812</v>
      </c>
      <c r="F136" s="19" t="n">
        <f aca="false">D136-E136</f>
        <v>32.1343959719363</v>
      </c>
      <c r="G136" s="19" t="n">
        <f aca="false">IF(F136&gt;0,F136*(RM_WAC/12)/(1-(1+RM_WAC/12)^(-C136)),0)</f>
        <v>0.262352940268167</v>
      </c>
      <c r="H136" s="19" t="n">
        <f aca="false">F136*RM_WAC/12</f>
        <v>0.198162108493607</v>
      </c>
      <c r="I136" s="19" t="n">
        <f aca="false">G136-H136+IF(C136&lt;=1,(F136-(G136-H136)-J136),0)</f>
        <v>0.0641908317745599</v>
      </c>
      <c r="J136" s="19" t="n">
        <f aca="false">(F136-(G136-H136))*(1-(1-RM_CPR_S)^(1/12))</f>
        <v>0.431406700205222</v>
      </c>
      <c r="K136" s="19" t="n">
        <f aca="false">IF(C136&lt;=1,0,(F136-(G136-H136)-J136))</f>
        <v>31.6387984399565</v>
      </c>
      <c r="L136" s="19" t="n">
        <f aca="false">E136*(1-RM_SEV_S)</f>
        <v>0.0657011956972872</v>
      </c>
      <c r="M136" s="19" t="n">
        <f aca="false">E136-L136</f>
        <v>0.0438007971315248</v>
      </c>
      <c r="N136" s="19" t="n">
        <f aca="false">H136-D136*(RM_SERV+RM_TR)/12</f>
        <v>0.191175930601242</v>
      </c>
      <c r="O136" s="19" t="n">
        <f aca="false">T136*RM_A1_CP/12+U136*RM_A2_CP/12+V136*RM_A3_CP/12+W136*RM_M1_CP/12+X136*RM_B1_CP/12+Y136*RM_B2_CP/12+Z136*RM_B3_CP/12</f>
        <v>0.19527704594407</v>
      </c>
      <c r="P136" s="19" t="n">
        <f aca="false">MAX(0,N136-O136)</f>
        <v>0</v>
      </c>
      <c r="Q136" s="19" t="n">
        <f aca="false">MIN(P136,M136)</f>
        <v>0</v>
      </c>
      <c r="R136" s="19" t="n">
        <f aca="false">P136-Q136</f>
        <v>0</v>
      </c>
      <c r="S136" s="19" t="n">
        <f aca="false">I136+J136+L136+Q136</f>
        <v>0.561298727677069</v>
      </c>
      <c r="T136" s="19" t="n">
        <f aca="false">AW135</f>
        <v>0</v>
      </c>
      <c r="U136" s="19" t="n">
        <f aca="false">AX135</f>
        <v>0</v>
      </c>
      <c r="V136" s="19" t="n">
        <f aca="false">AY135</f>
        <v>0</v>
      </c>
      <c r="W136" s="19" t="n">
        <f aca="false">AZ135</f>
        <v>16.6988441683963</v>
      </c>
      <c r="X136" s="19" t="n">
        <f aca="false">BA135</f>
        <v>10.5</v>
      </c>
      <c r="Y136" s="19" t="n">
        <f aca="false">BB135</f>
        <v>5.04505379636878</v>
      </c>
      <c r="Z136" s="19" t="n">
        <f aca="false">BC135</f>
        <v>0</v>
      </c>
      <c r="AA136" s="19" t="n">
        <f aca="false">MIN(T136,MAX(0,S136-(0)))</f>
        <v>0</v>
      </c>
      <c r="AB136" s="19" t="n">
        <f aca="false">MIN(U136,MAX(0,S136-(T136)))</f>
        <v>0</v>
      </c>
      <c r="AC136" s="19" t="n">
        <f aca="false">MIN(V136,MAX(0,S136-(T136+U136)))</f>
        <v>0</v>
      </c>
      <c r="AD136" s="19" t="n">
        <f aca="false">MIN(W136,MAX(0,S136-(T136+U136+V136)))</f>
        <v>0.561298727677069</v>
      </c>
      <c r="AE136" s="19" t="n">
        <f aca="false">MIN(X136,MAX(0,S136-(T136+U136+V136+W136)))</f>
        <v>0</v>
      </c>
      <c r="AF136" s="19" t="n">
        <f aca="false">MIN(Y136,MAX(0,S136-(T136+U136+V136+W136+X136)))</f>
        <v>0</v>
      </c>
      <c r="AG136" s="19" t="n">
        <f aca="false">MIN(Z136,MAX(0,S136-(T136+U136+V136+W136+X136+Y136)))</f>
        <v>0</v>
      </c>
      <c r="AH136" s="19" t="n">
        <f aca="false">T136-AA136</f>
        <v>0</v>
      </c>
      <c r="AI136" s="19" t="n">
        <f aca="false">U136-AB136</f>
        <v>0</v>
      </c>
      <c r="AJ136" s="19" t="n">
        <f aca="false">V136-AC136</f>
        <v>0</v>
      </c>
      <c r="AK136" s="19" t="n">
        <f aca="false">W136-AD136</f>
        <v>16.1375454407192</v>
      </c>
      <c r="AL136" s="19" t="n">
        <f aca="false">X136-AE136</f>
        <v>10.5</v>
      </c>
      <c r="AM136" s="19" t="n">
        <f aca="false">Y136-AF136</f>
        <v>5.04505379636878</v>
      </c>
      <c r="AN136" s="19" t="n">
        <f aca="false">Z136-AG136</f>
        <v>0</v>
      </c>
      <c r="AO136" s="19" t="n">
        <f aca="false">M136-Q136</f>
        <v>0.0438007971315248</v>
      </c>
      <c r="AP136" s="19" t="n">
        <f aca="false">MIN(AH136,MAX(0,AO136-(AI136+AJ136+AK136+AL136+AM136+AN136)))</f>
        <v>0</v>
      </c>
      <c r="AQ136" s="19" t="n">
        <f aca="false">MIN(AI136,MAX(0,AO136-(AJ136+AK136+AL136+AM136+AN136)))</f>
        <v>0</v>
      </c>
      <c r="AR136" s="19" t="n">
        <f aca="false">MIN(AJ136,MAX(0,AO136-(AK136+AL136+AM136+AN136)))</f>
        <v>0</v>
      </c>
      <c r="AS136" s="19" t="n">
        <f aca="false">MIN(AK136,MAX(0,AO136-(AL136+AM136+AN136)))</f>
        <v>0</v>
      </c>
      <c r="AT136" s="19" t="n">
        <f aca="false">MIN(AL136,MAX(0,AO136-(AM136+AN136)))</f>
        <v>0</v>
      </c>
      <c r="AU136" s="19" t="n">
        <f aca="false">MIN(AM136,MAX(0,AO136-(AN136)))</f>
        <v>0.0438007971315248</v>
      </c>
      <c r="AV136" s="19" t="n">
        <f aca="false">MIN(AN136,MAX(0,AO136-(0)))</f>
        <v>0</v>
      </c>
      <c r="AW136" s="19" t="n">
        <f aca="false">AH136-AP136</f>
        <v>0</v>
      </c>
      <c r="AX136" s="19" t="n">
        <f aca="false">AI136-AQ136</f>
        <v>0</v>
      </c>
      <c r="AY136" s="19" t="n">
        <f aca="false">AJ136-AR136</f>
        <v>0</v>
      </c>
      <c r="AZ136" s="19" t="n">
        <f aca="false">AK136-AS136</f>
        <v>16.1375454407192</v>
      </c>
      <c r="BA136" s="19" t="n">
        <f aca="false">AL136-AT136</f>
        <v>10.5</v>
      </c>
      <c r="BB136" s="19" t="n">
        <f aca="false">AM136-AU136</f>
        <v>5.00125299923725</v>
      </c>
      <c r="BC136" s="19" t="n">
        <f aca="false">AN136-AV136</f>
        <v>0</v>
      </c>
    </row>
    <row r="137" customFormat="false" ht="15" hidden="false" customHeight="false" outlineLevel="0" collapsed="false">
      <c r="B137" s="18" t="n">
        <v>133</v>
      </c>
      <c r="C137" s="18" t="n">
        <f aca="false">RM_TERM-B137+1</f>
        <v>228</v>
      </c>
      <c r="D137" s="19" t="n">
        <f aca="false">K136</f>
        <v>31.6387984399565</v>
      </c>
      <c r="E137" s="19" t="n">
        <f aca="false">D137*(1-(1-RM_CDR_S)^(1/12))</f>
        <v>0.107447042651922</v>
      </c>
      <c r="F137" s="19" t="n">
        <f aca="false">D137-E137</f>
        <v>31.5313513973046</v>
      </c>
      <c r="G137" s="19" t="n">
        <f aca="false">IF(F137&gt;0,F137*(RM_WAC/12)/(1-(1+RM_WAC/12)^(-C137)),0)</f>
        <v>0.257944803083038</v>
      </c>
      <c r="H137" s="19" t="n">
        <f aca="false">F137*RM_WAC/12</f>
        <v>0.194443333616712</v>
      </c>
      <c r="I137" s="19" t="n">
        <f aca="false">G137-H137+IF(C137&lt;=1,(F137-(G137-H137)-J137),0)</f>
        <v>0.063501469466326</v>
      </c>
      <c r="J137" s="19" t="n">
        <f aca="false">(F137-(G137-H137))*(1-(1-RM_CPR_S)^(1/12))</f>
        <v>0.423303849806724</v>
      </c>
      <c r="K137" s="19" t="n">
        <f aca="false">IF(C137&lt;=1,0,(F137-(G137-H137)-J137))</f>
        <v>31.0445460780316</v>
      </c>
      <c r="L137" s="19" t="n">
        <f aca="false">E137*(1-RM_SEV_S)</f>
        <v>0.0644682255911534</v>
      </c>
      <c r="M137" s="19" t="n">
        <f aca="false">E137-L137</f>
        <v>0.0429788170607689</v>
      </c>
      <c r="N137" s="19" t="n">
        <f aca="false">H137-D137*(RM_SERV+RM_TR)/12</f>
        <v>0.187588260621388</v>
      </c>
      <c r="O137" s="19" t="n">
        <f aca="false">T137*RM_A1_CP/12+U137*RM_A2_CP/12+V137*RM_A3_CP/12+W137*RM_M1_CP/12+X137*RM_B1_CP/12+Y137*RM_B2_CP/12+Z137*RM_B3_CP/12</f>
        <v>0.191757572945717</v>
      </c>
      <c r="P137" s="19" t="n">
        <f aca="false">MAX(0,N137-O137)</f>
        <v>0</v>
      </c>
      <c r="Q137" s="19" t="n">
        <f aca="false">MIN(P137,M137)</f>
        <v>0</v>
      </c>
      <c r="R137" s="19" t="n">
        <f aca="false">P137-Q137</f>
        <v>0</v>
      </c>
      <c r="S137" s="19" t="n">
        <f aca="false">I137+J137+L137+Q137</f>
        <v>0.551273544864203</v>
      </c>
      <c r="T137" s="19" t="n">
        <f aca="false">AW136</f>
        <v>0</v>
      </c>
      <c r="U137" s="19" t="n">
        <f aca="false">AX136</f>
        <v>0</v>
      </c>
      <c r="V137" s="19" t="n">
        <f aca="false">AY136</f>
        <v>0</v>
      </c>
      <c r="W137" s="19" t="n">
        <f aca="false">AZ136</f>
        <v>16.1375454407192</v>
      </c>
      <c r="X137" s="19" t="n">
        <f aca="false">BA136</f>
        <v>10.5</v>
      </c>
      <c r="Y137" s="19" t="n">
        <f aca="false">BB136</f>
        <v>5.00125299923725</v>
      </c>
      <c r="Z137" s="19" t="n">
        <f aca="false">BC136</f>
        <v>0</v>
      </c>
      <c r="AA137" s="19" t="n">
        <f aca="false">MIN(T137,MAX(0,S137-(0)))</f>
        <v>0</v>
      </c>
      <c r="AB137" s="19" t="n">
        <f aca="false">MIN(U137,MAX(0,S137-(T137)))</f>
        <v>0</v>
      </c>
      <c r="AC137" s="19" t="n">
        <f aca="false">MIN(V137,MAX(0,S137-(T137+U137)))</f>
        <v>0</v>
      </c>
      <c r="AD137" s="19" t="n">
        <f aca="false">MIN(W137,MAX(0,S137-(T137+U137+V137)))</f>
        <v>0.551273544864203</v>
      </c>
      <c r="AE137" s="19" t="n">
        <f aca="false">MIN(X137,MAX(0,S137-(T137+U137+V137+W137)))</f>
        <v>0</v>
      </c>
      <c r="AF137" s="19" t="n">
        <f aca="false">MIN(Y137,MAX(0,S137-(T137+U137+V137+W137+X137)))</f>
        <v>0</v>
      </c>
      <c r="AG137" s="19" t="n">
        <f aca="false">MIN(Z137,MAX(0,S137-(T137+U137+V137+W137+X137+Y137)))</f>
        <v>0</v>
      </c>
      <c r="AH137" s="19" t="n">
        <f aca="false">T137-AA137</f>
        <v>0</v>
      </c>
      <c r="AI137" s="19" t="n">
        <f aca="false">U137-AB137</f>
        <v>0</v>
      </c>
      <c r="AJ137" s="19" t="n">
        <f aca="false">V137-AC137</f>
        <v>0</v>
      </c>
      <c r="AK137" s="19" t="n">
        <f aca="false">W137-AD137</f>
        <v>15.586271895855</v>
      </c>
      <c r="AL137" s="19" t="n">
        <f aca="false">X137-AE137</f>
        <v>10.5</v>
      </c>
      <c r="AM137" s="19" t="n">
        <f aca="false">Y137-AF137</f>
        <v>5.00125299923725</v>
      </c>
      <c r="AN137" s="19" t="n">
        <f aca="false">Z137-AG137</f>
        <v>0</v>
      </c>
      <c r="AO137" s="19" t="n">
        <f aca="false">M137-Q137</f>
        <v>0.0429788170607689</v>
      </c>
      <c r="AP137" s="19" t="n">
        <f aca="false">MIN(AH137,MAX(0,AO137-(AI137+AJ137+AK137+AL137+AM137+AN137)))</f>
        <v>0</v>
      </c>
      <c r="AQ137" s="19" t="n">
        <f aca="false">MIN(AI137,MAX(0,AO137-(AJ137+AK137+AL137+AM137+AN137)))</f>
        <v>0</v>
      </c>
      <c r="AR137" s="19" t="n">
        <f aca="false">MIN(AJ137,MAX(0,AO137-(AK137+AL137+AM137+AN137)))</f>
        <v>0</v>
      </c>
      <c r="AS137" s="19" t="n">
        <f aca="false">MIN(AK137,MAX(0,AO137-(AL137+AM137+AN137)))</f>
        <v>0</v>
      </c>
      <c r="AT137" s="19" t="n">
        <f aca="false">MIN(AL137,MAX(0,AO137-(AM137+AN137)))</f>
        <v>0</v>
      </c>
      <c r="AU137" s="19" t="n">
        <f aca="false">MIN(AM137,MAX(0,AO137-(AN137)))</f>
        <v>0.0429788170607689</v>
      </c>
      <c r="AV137" s="19" t="n">
        <f aca="false">MIN(AN137,MAX(0,AO137-(0)))</f>
        <v>0</v>
      </c>
      <c r="AW137" s="19" t="n">
        <f aca="false">AH137-AP137</f>
        <v>0</v>
      </c>
      <c r="AX137" s="19" t="n">
        <f aca="false">AI137-AQ137</f>
        <v>0</v>
      </c>
      <c r="AY137" s="19" t="n">
        <f aca="false">AJ137-AR137</f>
        <v>0</v>
      </c>
      <c r="AZ137" s="19" t="n">
        <f aca="false">AK137-AS137</f>
        <v>15.586271895855</v>
      </c>
      <c r="BA137" s="19" t="n">
        <f aca="false">AL137-AT137</f>
        <v>10.5</v>
      </c>
      <c r="BB137" s="19" t="n">
        <f aca="false">AM137-AU137</f>
        <v>4.95827418217648</v>
      </c>
      <c r="BC137" s="19" t="n">
        <f aca="false">AN137-AV137</f>
        <v>0</v>
      </c>
    </row>
    <row r="138" customFormat="false" ht="15" hidden="false" customHeight="false" outlineLevel="0" collapsed="false">
      <c r="B138" s="18" t="n">
        <v>134</v>
      </c>
      <c r="C138" s="18" t="n">
        <f aca="false">RM_TERM-B138+1</f>
        <v>227</v>
      </c>
      <c r="D138" s="19" t="n">
        <f aca="false">K137</f>
        <v>31.0445460780316</v>
      </c>
      <c r="E138" s="19" t="n">
        <f aca="false">D138*(1-(1-RM_CDR_S)^(1/12))</f>
        <v>0.105428930017243</v>
      </c>
      <c r="F138" s="19" t="n">
        <f aca="false">D138-E138</f>
        <v>30.9391171480143</v>
      </c>
      <c r="G138" s="19" t="n">
        <f aca="false">IF(F138&gt;0,F138*(RM_WAC/12)/(1-(1+RM_WAC/12)^(-C138)),0)</f>
        <v>0.253610732814875</v>
      </c>
      <c r="H138" s="19" t="n">
        <f aca="false">F138*RM_WAC/12</f>
        <v>0.190791222412755</v>
      </c>
      <c r="I138" s="19" t="n">
        <f aca="false">G138-H138+IF(C138&lt;=1,(F138-(G138-H138)-J138),0)</f>
        <v>0.0628195104021203</v>
      </c>
      <c r="J138" s="19" t="n">
        <f aca="false">(F138-(G138-H138))*(1-(1-RM_CPR_S)^(1/12))</f>
        <v>0.415346319743853</v>
      </c>
      <c r="K138" s="19" t="n">
        <f aca="false">IF(C138&lt;=1,0,(F138-(G138-H138)-J138))</f>
        <v>30.4609513178683</v>
      </c>
      <c r="L138" s="19" t="n">
        <f aca="false">E138*(1-RM_SEV_S)</f>
        <v>0.0632573580103456</v>
      </c>
      <c r="M138" s="19" t="n">
        <f aca="false">E138-L138</f>
        <v>0.0421715720068971</v>
      </c>
      <c r="N138" s="19" t="n">
        <f aca="false">H138-D138*(RM_SERV+RM_TR)/12</f>
        <v>0.184064904095848</v>
      </c>
      <c r="O138" s="19" t="n">
        <f aca="false">T138*RM_A1_CP/12+U138*RM_A2_CP/12+V138*RM_A3_CP/12+W138*RM_M1_CP/12+X138*RM_B1_CP/12+Y138*RM_B2_CP/12+Z138*RM_B3_CP/12</f>
        <v>0.188301224615676</v>
      </c>
      <c r="P138" s="19" t="n">
        <f aca="false">MAX(0,N138-O138)</f>
        <v>0</v>
      </c>
      <c r="Q138" s="19" t="n">
        <f aca="false">MIN(P138,M138)</f>
        <v>0</v>
      </c>
      <c r="R138" s="19" t="n">
        <f aca="false">P138-Q138</f>
        <v>0</v>
      </c>
      <c r="S138" s="19" t="n">
        <f aca="false">I138+J138+L138+Q138</f>
        <v>0.541423188156318</v>
      </c>
      <c r="T138" s="19" t="n">
        <f aca="false">AW137</f>
        <v>0</v>
      </c>
      <c r="U138" s="19" t="n">
        <f aca="false">AX137</f>
        <v>0</v>
      </c>
      <c r="V138" s="19" t="n">
        <f aca="false">AY137</f>
        <v>0</v>
      </c>
      <c r="W138" s="19" t="n">
        <f aca="false">AZ137</f>
        <v>15.586271895855</v>
      </c>
      <c r="X138" s="19" t="n">
        <f aca="false">BA137</f>
        <v>10.5</v>
      </c>
      <c r="Y138" s="19" t="n">
        <f aca="false">BB137</f>
        <v>4.95827418217648</v>
      </c>
      <c r="Z138" s="19" t="n">
        <f aca="false">BC137</f>
        <v>0</v>
      </c>
      <c r="AA138" s="19" t="n">
        <f aca="false">MIN(T138,MAX(0,S138-(0)))</f>
        <v>0</v>
      </c>
      <c r="AB138" s="19" t="n">
        <f aca="false">MIN(U138,MAX(0,S138-(T138)))</f>
        <v>0</v>
      </c>
      <c r="AC138" s="19" t="n">
        <f aca="false">MIN(V138,MAX(0,S138-(T138+U138)))</f>
        <v>0</v>
      </c>
      <c r="AD138" s="19" t="n">
        <f aca="false">MIN(W138,MAX(0,S138-(T138+U138+V138)))</f>
        <v>0.541423188156318</v>
      </c>
      <c r="AE138" s="19" t="n">
        <f aca="false">MIN(X138,MAX(0,S138-(T138+U138+V138+W138)))</f>
        <v>0</v>
      </c>
      <c r="AF138" s="19" t="n">
        <f aca="false">MIN(Y138,MAX(0,S138-(T138+U138+V138+W138+X138)))</f>
        <v>0</v>
      </c>
      <c r="AG138" s="19" t="n">
        <f aca="false">MIN(Z138,MAX(0,S138-(T138+U138+V138+W138+X138+Y138)))</f>
        <v>0</v>
      </c>
      <c r="AH138" s="19" t="n">
        <f aca="false">T138-AA138</f>
        <v>0</v>
      </c>
      <c r="AI138" s="19" t="n">
        <f aca="false">U138-AB138</f>
        <v>0</v>
      </c>
      <c r="AJ138" s="19" t="n">
        <f aca="false">V138-AC138</f>
        <v>0</v>
      </c>
      <c r="AK138" s="19" t="n">
        <f aca="false">W138-AD138</f>
        <v>15.0448487076987</v>
      </c>
      <c r="AL138" s="19" t="n">
        <f aca="false">X138-AE138</f>
        <v>10.5</v>
      </c>
      <c r="AM138" s="19" t="n">
        <f aca="false">Y138-AF138</f>
        <v>4.95827418217648</v>
      </c>
      <c r="AN138" s="19" t="n">
        <f aca="false">Z138-AG138</f>
        <v>0</v>
      </c>
      <c r="AO138" s="19" t="n">
        <f aca="false">M138-Q138</f>
        <v>0.0421715720068971</v>
      </c>
      <c r="AP138" s="19" t="n">
        <f aca="false">MIN(AH138,MAX(0,AO138-(AI138+AJ138+AK138+AL138+AM138+AN138)))</f>
        <v>0</v>
      </c>
      <c r="AQ138" s="19" t="n">
        <f aca="false">MIN(AI138,MAX(0,AO138-(AJ138+AK138+AL138+AM138+AN138)))</f>
        <v>0</v>
      </c>
      <c r="AR138" s="19" t="n">
        <f aca="false">MIN(AJ138,MAX(0,AO138-(AK138+AL138+AM138+AN138)))</f>
        <v>0</v>
      </c>
      <c r="AS138" s="19" t="n">
        <f aca="false">MIN(AK138,MAX(0,AO138-(AL138+AM138+AN138)))</f>
        <v>0</v>
      </c>
      <c r="AT138" s="19" t="n">
        <f aca="false">MIN(AL138,MAX(0,AO138-(AM138+AN138)))</f>
        <v>0</v>
      </c>
      <c r="AU138" s="19" t="n">
        <f aca="false">MIN(AM138,MAX(0,AO138-(AN138)))</f>
        <v>0.0421715720068971</v>
      </c>
      <c r="AV138" s="19" t="n">
        <f aca="false">MIN(AN138,MAX(0,AO138-(0)))</f>
        <v>0</v>
      </c>
      <c r="AW138" s="19" t="n">
        <f aca="false">AH138-AP138</f>
        <v>0</v>
      </c>
      <c r="AX138" s="19" t="n">
        <f aca="false">AI138-AQ138</f>
        <v>0</v>
      </c>
      <c r="AY138" s="19" t="n">
        <f aca="false">AJ138-AR138</f>
        <v>0</v>
      </c>
      <c r="AZ138" s="19" t="n">
        <f aca="false">AK138-AS138</f>
        <v>15.0448487076987</v>
      </c>
      <c r="BA138" s="19" t="n">
        <f aca="false">AL138-AT138</f>
        <v>10.5</v>
      </c>
      <c r="BB138" s="19" t="n">
        <f aca="false">AM138-AU138</f>
        <v>4.91610261016959</v>
      </c>
      <c r="BC138" s="19" t="n">
        <f aca="false">AN138-AV138</f>
        <v>0</v>
      </c>
    </row>
    <row r="139" customFormat="false" ht="15" hidden="false" customHeight="false" outlineLevel="0" collapsed="false">
      <c r="B139" s="18" t="n">
        <v>135</v>
      </c>
      <c r="C139" s="18" t="n">
        <f aca="false">RM_TERM-B139+1</f>
        <v>226</v>
      </c>
      <c r="D139" s="19" t="n">
        <f aca="false">K138</f>
        <v>30.4609513178683</v>
      </c>
      <c r="E139" s="19" t="n">
        <f aca="false">D139*(1-(1-RM_CDR_S)^(1/12))</f>
        <v>0.103447011165119</v>
      </c>
      <c r="F139" s="19" t="n">
        <f aca="false">D139-E139</f>
        <v>30.3575043067032</v>
      </c>
      <c r="G139" s="19" t="n">
        <f aca="false">IF(F139&gt;0,F139*(RM_WAC/12)/(1-(1+RM_WAC/12)^(-C139)),0)</f>
        <v>0.249349484967885</v>
      </c>
      <c r="H139" s="19" t="n">
        <f aca="false">F139*RM_WAC/12</f>
        <v>0.187204609891337</v>
      </c>
      <c r="I139" s="19" t="n">
        <f aca="false">G139-H139+IF(C139&lt;=1,(F139-(G139-H139)-J139),0)</f>
        <v>0.0621448750765488</v>
      </c>
      <c r="J139" s="19" t="n">
        <f aca="false">(F139-(G139-H139))*(1-(1-RM_CPR_S)^(1/12))</f>
        <v>0.407531569779765</v>
      </c>
      <c r="K139" s="19" t="n">
        <f aca="false">IF(C139&lt;=1,0,(F139-(G139-H139)-J139))</f>
        <v>29.8878278618469</v>
      </c>
      <c r="L139" s="19" t="n">
        <f aca="false">E139*(1-RM_SEV_S)</f>
        <v>0.0620682066990713</v>
      </c>
      <c r="M139" s="19" t="n">
        <f aca="false">E139-L139</f>
        <v>0.0413788044660475</v>
      </c>
      <c r="N139" s="19" t="n">
        <f aca="false">H139-D139*(RM_SERV+RM_TR)/12</f>
        <v>0.180604737105798</v>
      </c>
      <c r="O139" s="19" t="n">
        <f aca="false">T139*RM_A1_CP/12+U139*RM_A2_CP/12+V139*RM_A3_CP/12+W139*RM_M1_CP/12+X139*RM_B1_CP/12+Y139*RM_B2_CP/12+Z139*RM_B3_CP/12</f>
        <v>0.184906897470398</v>
      </c>
      <c r="P139" s="19" t="n">
        <f aca="false">MAX(0,N139-O139)</f>
        <v>0</v>
      </c>
      <c r="Q139" s="19" t="n">
        <f aca="false">MIN(P139,M139)</f>
        <v>0</v>
      </c>
      <c r="R139" s="19" t="n">
        <f aca="false">P139-Q139</f>
        <v>0</v>
      </c>
      <c r="S139" s="19" t="n">
        <f aca="false">I139+J139+L139+Q139</f>
        <v>0.531744651555385</v>
      </c>
      <c r="T139" s="19" t="n">
        <f aca="false">AW138</f>
        <v>0</v>
      </c>
      <c r="U139" s="19" t="n">
        <f aca="false">AX138</f>
        <v>0</v>
      </c>
      <c r="V139" s="19" t="n">
        <f aca="false">AY138</f>
        <v>0</v>
      </c>
      <c r="W139" s="19" t="n">
        <f aca="false">AZ138</f>
        <v>15.0448487076987</v>
      </c>
      <c r="X139" s="19" t="n">
        <f aca="false">BA138</f>
        <v>10.5</v>
      </c>
      <c r="Y139" s="19" t="n">
        <f aca="false">BB138</f>
        <v>4.91610261016959</v>
      </c>
      <c r="Z139" s="19" t="n">
        <f aca="false">BC138</f>
        <v>0</v>
      </c>
      <c r="AA139" s="19" t="n">
        <f aca="false">MIN(T139,MAX(0,S139-(0)))</f>
        <v>0</v>
      </c>
      <c r="AB139" s="19" t="n">
        <f aca="false">MIN(U139,MAX(0,S139-(T139)))</f>
        <v>0</v>
      </c>
      <c r="AC139" s="19" t="n">
        <f aca="false">MIN(V139,MAX(0,S139-(T139+U139)))</f>
        <v>0</v>
      </c>
      <c r="AD139" s="19" t="n">
        <f aca="false">MIN(W139,MAX(0,S139-(T139+U139+V139)))</f>
        <v>0.531744651555385</v>
      </c>
      <c r="AE139" s="19" t="n">
        <f aca="false">MIN(X139,MAX(0,S139-(T139+U139+V139+W139)))</f>
        <v>0</v>
      </c>
      <c r="AF139" s="19" t="n">
        <f aca="false">MIN(Y139,MAX(0,S139-(T139+U139+V139+W139+X139)))</f>
        <v>0</v>
      </c>
      <c r="AG139" s="19" t="n">
        <f aca="false">MIN(Z139,MAX(0,S139-(T139+U139+V139+W139+X139+Y139)))</f>
        <v>0</v>
      </c>
      <c r="AH139" s="19" t="n">
        <f aca="false">T139-AA139</f>
        <v>0</v>
      </c>
      <c r="AI139" s="19" t="n">
        <f aca="false">U139-AB139</f>
        <v>0</v>
      </c>
      <c r="AJ139" s="19" t="n">
        <f aca="false">V139-AC139</f>
        <v>0</v>
      </c>
      <c r="AK139" s="19" t="n">
        <f aca="false">W139-AD139</f>
        <v>14.5131040561433</v>
      </c>
      <c r="AL139" s="19" t="n">
        <f aca="false">X139-AE139</f>
        <v>10.5</v>
      </c>
      <c r="AM139" s="19" t="n">
        <f aca="false">Y139-AF139</f>
        <v>4.91610261016959</v>
      </c>
      <c r="AN139" s="19" t="n">
        <f aca="false">Z139-AG139</f>
        <v>0</v>
      </c>
      <c r="AO139" s="19" t="n">
        <f aca="false">M139-Q139</f>
        <v>0.0413788044660475</v>
      </c>
      <c r="AP139" s="19" t="n">
        <f aca="false">MIN(AH139,MAX(0,AO139-(AI139+AJ139+AK139+AL139+AM139+AN139)))</f>
        <v>0</v>
      </c>
      <c r="AQ139" s="19" t="n">
        <f aca="false">MIN(AI139,MAX(0,AO139-(AJ139+AK139+AL139+AM139+AN139)))</f>
        <v>0</v>
      </c>
      <c r="AR139" s="19" t="n">
        <f aca="false">MIN(AJ139,MAX(0,AO139-(AK139+AL139+AM139+AN139)))</f>
        <v>0</v>
      </c>
      <c r="AS139" s="19" t="n">
        <f aca="false">MIN(AK139,MAX(0,AO139-(AL139+AM139+AN139)))</f>
        <v>0</v>
      </c>
      <c r="AT139" s="19" t="n">
        <f aca="false">MIN(AL139,MAX(0,AO139-(AM139+AN139)))</f>
        <v>0</v>
      </c>
      <c r="AU139" s="19" t="n">
        <f aca="false">MIN(AM139,MAX(0,AO139-(AN139)))</f>
        <v>0.0413788044660475</v>
      </c>
      <c r="AV139" s="19" t="n">
        <f aca="false">MIN(AN139,MAX(0,AO139-(0)))</f>
        <v>0</v>
      </c>
      <c r="AW139" s="19" t="n">
        <f aca="false">AH139-AP139</f>
        <v>0</v>
      </c>
      <c r="AX139" s="19" t="n">
        <f aca="false">AI139-AQ139</f>
        <v>0</v>
      </c>
      <c r="AY139" s="19" t="n">
        <f aca="false">AJ139-AR139</f>
        <v>0</v>
      </c>
      <c r="AZ139" s="19" t="n">
        <f aca="false">AK139-AS139</f>
        <v>14.5131040561433</v>
      </c>
      <c r="BA139" s="19" t="n">
        <f aca="false">AL139-AT139</f>
        <v>10.5</v>
      </c>
      <c r="BB139" s="19" t="n">
        <f aca="false">AM139-AU139</f>
        <v>4.87472380570354</v>
      </c>
      <c r="BC139" s="19" t="n">
        <f aca="false">AN139-AV139</f>
        <v>0</v>
      </c>
    </row>
    <row r="140" customFormat="false" ht="15" hidden="false" customHeight="false" outlineLevel="0" collapsed="false">
      <c r="B140" s="18" t="n">
        <v>136</v>
      </c>
      <c r="C140" s="18" t="n">
        <f aca="false">RM_TERM-B140+1</f>
        <v>225</v>
      </c>
      <c r="D140" s="19" t="n">
        <f aca="false">K139</f>
        <v>29.8878278618469</v>
      </c>
      <c r="E140" s="19" t="n">
        <f aca="false">D140*(1-(1-RM_CDR_S)^(1/12))</f>
        <v>0.101500653418923</v>
      </c>
      <c r="F140" s="19" t="n">
        <f aca="false">D140-E140</f>
        <v>29.786327208428</v>
      </c>
      <c r="G140" s="19" t="n">
        <f aca="false">IF(F140&gt;0,F140*(RM_WAC/12)/(1-(1+RM_WAC/12)^(-C140)),0)</f>
        <v>0.245159835956686</v>
      </c>
      <c r="H140" s="19" t="n">
        <f aca="false">F140*RM_WAC/12</f>
        <v>0.183682351118639</v>
      </c>
      <c r="I140" s="19" t="n">
        <f aca="false">G140-H140+IF(C140&lt;=1,(F140-(G140-H140)-J140),0)</f>
        <v>0.0614774848380465</v>
      </c>
      <c r="J140" s="19" t="n">
        <f aca="false">(F140-(G140-H140))*(1-(1-RM_CPR_S)^(1/12))</f>
        <v>0.399857103417498</v>
      </c>
      <c r="K140" s="19" t="n">
        <f aca="false">IF(C140&lt;=1,0,(F140-(G140-H140)-J140))</f>
        <v>29.3249926201724</v>
      </c>
      <c r="L140" s="19" t="n">
        <f aca="false">E140*(1-RM_SEV_S)</f>
        <v>0.0609003920513535</v>
      </c>
      <c r="M140" s="19" t="n">
        <f aca="false">E140-L140</f>
        <v>0.040600261367569</v>
      </c>
      <c r="N140" s="19" t="n">
        <f aca="false">H140-D140*(RM_SERV+RM_TR)/12</f>
        <v>0.177206655081906</v>
      </c>
      <c r="O140" s="19" t="n">
        <f aca="false">T140*RM_A1_CP/12+U140*RM_A2_CP/12+V140*RM_A3_CP/12+W140*RM_M1_CP/12+X140*RM_B1_CP/12+Y140*RM_B2_CP/12+Z140*RM_B3_CP/12</f>
        <v>0.181573507027514</v>
      </c>
      <c r="P140" s="19" t="n">
        <f aca="false">MAX(0,N140-O140)</f>
        <v>0</v>
      </c>
      <c r="Q140" s="19" t="n">
        <f aca="false">MIN(P140,M140)</f>
        <v>0</v>
      </c>
      <c r="R140" s="19" t="n">
        <f aca="false">P140-Q140</f>
        <v>0</v>
      </c>
      <c r="S140" s="19" t="n">
        <f aca="false">I140+J140+L140+Q140</f>
        <v>0.522234980306898</v>
      </c>
      <c r="T140" s="19" t="n">
        <f aca="false">AW139</f>
        <v>0</v>
      </c>
      <c r="U140" s="19" t="n">
        <f aca="false">AX139</f>
        <v>0</v>
      </c>
      <c r="V140" s="19" t="n">
        <f aca="false">AY139</f>
        <v>0</v>
      </c>
      <c r="W140" s="19" t="n">
        <f aca="false">AZ139</f>
        <v>14.5131040561433</v>
      </c>
      <c r="X140" s="19" t="n">
        <f aca="false">BA139</f>
        <v>10.5</v>
      </c>
      <c r="Y140" s="19" t="n">
        <f aca="false">BB139</f>
        <v>4.87472380570354</v>
      </c>
      <c r="Z140" s="19" t="n">
        <f aca="false">BC139</f>
        <v>0</v>
      </c>
      <c r="AA140" s="19" t="n">
        <f aca="false">MIN(T140,MAX(0,S140-(0)))</f>
        <v>0</v>
      </c>
      <c r="AB140" s="19" t="n">
        <f aca="false">MIN(U140,MAX(0,S140-(T140)))</f>
        <v>0</v>
      </c>
      <c r="AC140" s="19" t="n">
        <f aca="false">MIN(V140,MAX(0,S140-(T140+U140)))</f>
        <v>0</v>
      </c>
      <c r="AD140" s="19" t="n">
        <f aca="false">MIN(W140,MAX(0,S140-(T140+U140+V140)))</f>
        <v>0.522234980306898</v>
      </c>
      <c r="AE140" s="19" t="n">
        <f aca="false">MIN(X140,MAX(0,S140-(T140+U140+V140+W140)))</f>
        <v>0</v>
      </c>
      <c r="AF140" s="19" t="n">
        <f aca="false">MIN(Y140,MAX(0,S140-(T140+U140+V140+W140+X140)))</f>
        <v>0</v>
      </c>
      <c r="AG140" s="19" t="n">
        <f aca="false">MIN(Z140,MAX(0,S140-(T140+U140+V140+W140+X140+Y140)))</f>
        <v>0</v>
      </c>
      <c r="AH140" s="19" t="n">
        <f aca="false">T140-AA140</f>
        <v>0</v>
      </c>
      <c r="AI140" s="19" t="n">
        <f aca="false">U140-AB140</f>
        <v>0</v>
      </c>
      <c r="AJ140" s="19" t="n">
        <f aca="false">V140-AC140</f>
        <v>0</v>
      </c>
      <c r="AK140" s="19" t="n">
        <f aca="false">W140-AD140</f>
        <v>13.9908690758364</v>
      </c>
      <c r="AL140" s="19" t="n">
        <f aca="false">X140-AE140</f>
        <v>10.5</v>
      </c>
      <c r="AM140" s="19" t="n">
        <f aca="false">Y140-AF140</f>
        <v>4.87472380570354</v>
      </c>
      <c r="AN140" s="19" t="n">
        <f aca="false">Z140-AG140</f>
        <v>0</v>
      </c>
      <c r="AO140" s="19" t="n">
        <f aca="false">M140-Q140</f>
        <v>0.040600261367569</v>
      </c>
      <c r="AP140" s="19" t="n">
        <f aca="false">MIN(AH140,MAX(0,AO140-(AI140+AJ140+AK140+AL140+AM140+AN140)))</f>
        <v>0</v>
      </c>
      <c r="AQ140" s="19" t="n">
        <f aca="false">MIN(AI140,MAX(0,AO140-(AJ140+AK140+AL140+AM140+AN140)))</f>
        <v>0</v>
      </c>
      <c r="AR140" s="19" t="n">
        <f aca="false">MIN(AJ140,MAX(0,AO140-(AK140+AL140+AM140+AN140)))</f>
        <v>0</v>
      </c>
      <c r="AS140" s="19" t="n">
        <f aca="false">MIN(AK140,MAX(0,AO140-(AL140+AM140+AN140)))</f>
        <v>0</v>
      </c>
      <c r="AT140" s="19" t="n">
        <f aca="false">MIN(AL140,MAX(0,AO140-(AM140+AN140)))</f>
        <v>0</v>
      </c>
      <c r="AU140" s="19" t="n">
        <f aca="false">MIN(AM140,MAX(0,AO140-(AN140)))</f>
        <v>0.040600261367569</v>
      </c>
      <c r="AV140" s="19" t="n">
        <f aca="false">MIN(AN140,MAX(0,AO140-(0)))</f>
        <v>0</v>
      </c>
      <c r="AW140" s="19" t="n">
        <f aca="false">AH140-AP140</f>
        <v>0</v>
      </c>
      <c r="AX140" s="19" t="n">
        <f aca="false">AI140-AQ140</f>
        <v>0</v>
      </c>
      <c r="AY140" s="19" t="n">
        <f aca="false">AJ140-AR140</f>
        <v>0</v>
      </c>
      <c r="AZ140" s="19" t="n">
        <f aca="false">AK140-AS140</f>
        <v>13.9908690758364</v>
      </c>
      <c r="BA140" s="19" t="n">
        <f aca="false">AL140-AT140</f>
        <v>10.5</v>
      </c>
      <c r="BB140" s="19" t="n">
        <f aca="false">AM140-AU140</f>
        <v>4.83412354433597</v>
      </c>
      <c r="BC140" s="19" t="n">
        <f aca="false">AN140-AV140</f>
        <v>0</v>
      </c>
    </row>
    <row r="141" customFormat="false" ht="15" hidden="false" customHeight="false" outlineLevel="0" collapsed="false">
      <c r="B141" s="18" t="n">
        <v>137</v>
      </c>
      <c r="C141" s="18" t="n">
        <f aca="false">RM_TERM-B141+1</f>
        <v>224</v>
      </c>
      <c r="D141" s="19" t="n">
        <f aca="false">K140</f>
        <v>29.3249926201724</v>
      </c>
      <c r="E141" s="19" t="n">
        <f aca="false">D141*(1-(1-RM_CDR_S)^(1/12))</f>
        <v>0.0995892349959704</v>
      </c>
      <c r="F141" s="19" t="n">
        <f aca="false">D141-E141</f>
        <v>29.2254033851765</v>
      </c>
      <c r="G141" s="19" t="n">
        <f aca="false">IF(F141&gt;0,F141*(RM_WAC/12)/(1-(1+RM_WAC/12)^(-C141)),0)</f>
        <v>0.241040582754963</v>
      </c>
      <c r="H141" s="19" t="n">
        <f aca="false">F141*RM_WAC/12</f>
        <v>0.180223320875255</v>
      </c>
      <c r="I141" s="19" t="n">
        <f aca="false">G141-H141+IF(C141&lt;=1,(F141-(G141-H141)-J141),0)</f>
        <v>0.0608172618797085</v>
      </c>
      <c r="J141" s="19" t="n">
        <f aca="false">(F141-(G141-H141))*(1-(1-RM_CPR_S)^(1/12))</f>
        <v>0.392320467153675</v>
      </c>
      <c r="K141" s="19" t="n">
        <f aca="false">IF(C141&lt;=1,0,(F141-(G141-H141)-J141))</f>
        <v>28.7722656561431</v>
      </c>
      <c r="L141" s="19" t="n">
        <f aca="false">E141*(1-RM_SEV_S)</f>
        <v>0.0597535409975822</v>
      </c>
      <c r="M141" s="19" t="n">
        <f aca="false">E141-L141</f>
        <v>0.0398356939983882</v>
      </c>
      <c r="N141" s="19" t="n">
        <f aca="false">H141-D141*(RM_SERV+RM_TR)/12</f>
        <v>0.173869572474217</v>
      </c>
      <c r="O141" s="19" t="n">
        <f aca="false">T141*RM_A1_CP/12+U141*RM_A2_CP/12+V141*RM_A3_CP/12+W141*RM_M1_CP/12+X141*RM_B1_CP/12+Y141*RM_B2_CP/12+Z141*RM_B3_CP/12</f>
        <v>0.178299987481632</v>
      </c>
      <c r="P141" s="19" t="n">
        <f aca="false">MAX(0,N141-O141)</f>
        <v>0</v>
      </c>
      <c r="Q141" s="19" t="n">
        <f aca="false">MIN(P141,M141)</f>
        <v>0</v>
      </c>
      <c r="R141" s="19" t="n">
        <f aca="false">P141-Q141</f>
        <v>0</v>
      </c>
      <c r="S141" s="19" t="n">
        <f aca="false">I141+J141+L141+Q141</f>
        <v>0.512891270030966</v>
      </c>
      <c r="T141" s="19" t="n">
        <f aca="false">AW140</f>
        <v>0</v>
      </c>
      <c r="U141" s="19" t="n">
        <f aca="false">AX140</f>
        <v>0</v>
      </c>
      <c r="V141" s="19" t="n">
        <f aca="false">AY140</f>
        <v>0</v>
      </c>
      <c r="W141" s="19" t="n">
        <f aca="false">AZ140</f>
        <v>13.9908690758364</v>
      </c>
      <c r="X141" s="19" t="n">
        <f aca="false">BA140</f>
        <v>10.5</v>
      </c>
      <c r="Y141" s="19" t="n">
        <f aca="false">BB140</f>
        <v>4.83412354433597</v>
      </c>
      <c r="Z141" s="19" t="n">
        <f aca="false">BC140</f>
        <v>0</v>
      </c>
      <c r="AA141" s="19" t="n">
        <f aca="false">MIN(T141,MAX(0,S141-(0)))</f>
        <v>0</v>
      </c>
      <c r="AB141" s="19" t="n">
        <f aca="false">MIN(U141,MAX(0,S141-(T141)))</f>
        <v>0</v>
      </c>
      <c r="AC141" s="19" t="n">
        <f aca="false">MIN(V141,MAX(0,S141-(T141+U141)))</f>
        <v>0</v>
      </c>
      <c r="AD141" s="19" t="n">
        <f aca="false">MIN(W141,MAX(0,S141-(T141+U141+V141)))</f>
        <v>0.512891270030966</v>
      </c>
      <c r="AE141" s="19" t="n">
        <f aca="false">MIN(X141,MAX(0,S141-(T141+U141+V141+W141)))</f>
        <v>0</v>
      </c>
      <c r="AF141" s="19" t="n">
        <f aca="false">MIN(Y141,MAX(0,S141-(T141+U141+V141+W141+X141)))</f>
        <v>0</v>
      </c>
      <c r="AG141" s="19" t="n">
        <f aca="false">MIN(Z141,MAX(0,S141-(T141+U141+V141+W141+X141+Y141)))</f>
        <v>0</v>
      </c>
      <c r="AH141" s="19" t="n">
        <f aca="false">T141-AA141</f>
        <v>0</v>
      </c>
      <c r="AI141" s="19" t="n">
        <f aca="false">U141-AB141</f>
        <v>0</v>
      </c>
      <c r="AJ141" s="19" t="n">
        <f aca="false">V141-AC141</f>
        <v>0</v>
      </c>
      <c r="AK141" s="19" t="n">
        <f aca="false">W141-AD141</f>
        <v>13.4779778058054</v>
      </c>
      <c r="AL141" s="19" t="n">
        <f aca="false">X141-AE141</f>
        <v>10.5</v>
      </c>
      <c r="AM141" s="19" t="n">
        <f aca="false">Y141-AF141</f>
        <v>4.83412354433597</v>
      </c>
      <c r="AN141" s="19" t="n">
        <f aca="false">Z141-AG141</f>
        <v>0</v>
      </c>
      <c r="AO141" s="19" t="n">
        <f aca="false">M141-Q141</f>
        <v>0.0398356939983882</v>
      </c>
      <c r="AP141" s="19" t="n">
        <f aca="false">MIN(AH141,MAX(0,AO141-(AI141+AJ141+AK141+AL141+AM141+AN141)))</f>
        <v>0</v>
      </c>
      <c r="AQ141" s="19" t="n">
        <f aca="false">MIN(AI141,MAX(0,AO141-(AJ141+AK141+AL141+AM141+AN141)))</f>
        <v>0</v>
      </c>
      <c r="AR141" s="19" t="n">
        <f aca="false">MIN(AJ141,MAX(0,AO141-(AK141+AL141+AM141+AN141)))</f>
        <v>0</v>
      </c>
      <c r="AS141" s="19" t="n">
        <f aca="false">MIN(AK141,MAX(0,AO141-(AL141+AM141+AN141)))</f>
        <v>0</v>
      </c>
      <c r="AT141" s="19" t="n">
        <f aca="false">MIN(AL141,MAX(0,AO141-(AM141+AN141)))</f>
        <v>0</v>
      </c>
      <c r="AU141" s="19" t="n">
        <f aca="false">MIN(AM141,MAX(0,AO141-(AN141)))</f>
        <v>0.0398356939983882</v>
      </c>
      <c r="AV141" s="19" t="n">
        <f aca="false">MIN(AN141,MAX(0,AO141-(0)))</f>
        <v>0</v>
      </c>
      <c r="AW141" s="19" t="n">
        <f aca="false">AH141-AP141</f>
        <v>0</v>
      </c>
      <c r="AX141" s="19" t="n">
        <f aca="false">AI141-AQ141</f>
        <v>0</v>
      </c>
      <c r="AY141" s="19" t="n">
        <f aca="false">AJ141-AR141</f>
        <v>0</v>
      </c>
      <c r="AZ141" s="19" t="n">
        <f aca="false">AK141-AS141</f>
        <v>13.4779778058054</v>
      </c>
      <c r="BA141" s="19" t="n">
        <f aca="false">AL141-AT141</f>
        <v>10.5</v>
      </c>
      <c r="BB141" s="19" t="n">
        <f aca="false">AM141-AU141</f>
        <v>4.79428785033758</v>
      </c>
      <c r="BC141" s="19" t="n">
        <f aca="false">AN141-AV141</f>
        <v>0</v>
      </c>
    </row>
    <row r="142" customFormat="false" ht="15" hidden="false" customHeight="false" outlineLevel="0" collapsed="false">
      <c r="B142" s="18" t="n">
        <v>138</v>
      </c>
      <c r="C142" s="18" t="n">
        <f aca="false">RM_TERM-B142+1</f>
        <v>223</v>
      </c>
      <c r="D142" s="19" t="n">
        <f aca="false">K141</f>
        <v>28.7722656561431</v>
      </c>
      <c r="E142" s="19" t="n">
        <f aca="false">D142*(1-(1-RM_CDR_S)^(1/12))</f>
        <v>0.0977121448216505</v>
      </c>
      <c r="F142" s="19" t="n">
        <f aca="false">D142-E142</f>
        <v>28.6745535113214</v>
      </c>
      <c r="G142" s="19" t="n">
        <f aca="false">IF(F142&gt;0,F142*(RM_WAC/12)/(1-(1+RM_WAC/12)^(-C142)),0)</f>
        <v>0.236990542550034</v>
      </c>
      <c r="H142" s="19" t="n">
        <f aca="false">F142*RM_WAC/12</f>
        <v>0.176826413319816</v>
      </c>
      <c r="I142" s="19" t="n">
        <f aca="false">G142-H142+IF(C142&lt;=1,(F142-(G142-H142)-J142),0)</f>
        <v>0.0601641292302188</v>
      </c>
      <c r="J142" s="19" t="n">
        <f aca="false">(F142-(G142-H142))*(1-(1-RM_CPR_S)^(1/12))</f>
        <v>0.384919249744875</v>
      </c>
      <c r="K142" s="19" t="n">
        <f aca="false">IF(C142&lt;=1,0,(F142-(G142-H142)-J142))</f>
        <v>28.2294701323463</v>
      </c>
      <c r="L142" s="19" t="n">
        <f aca="false">E142*(1-RM_SEV_S)</f>
        <v>0.0586272868929903</v>
      </c>
      <c r="M142" s="19" t="n">
        <f aca="false">E142-L142</f>
        <v>0.0390848579286602</v>
      </c>
      <c r="N142" s="19" t="n">
        <f aca="false">H142-D142*(RM_SERV+RM_TR)/12</f>
        <v>0.170592422427651</v>
      </c>
      <c r="O142" s="19" t="n">
        <f aca="false">T142*RM_A1_CP/12+U142*RM_A2_CP/12+V142*RM_A3_CP/12+W142*RM_M1_CP/12+X142*RM_B1_CP/12+Y142*RM_B2_CP/12+Z142*RM_B3_CP/12</f>
        <v>0.175085291385632</v>
      </c>
      <c r="P142" s="19" t="n">
        <f aca="false">MAX(0,N142-O142)</f>
        <v>0</v>
      </c>
      <c r="Q142" s="19" t="n">
        <f aca="false">MIN(P142,M142)</f>
        <v>0</v>
      </c>
      <c r="R142" s="19" t="n">
        <f aca="false">P142-Q142</f>
        <v>0</v>
      </c>
      <c r="S142" s="19" t="n">
        <f aca="false">I142+J142+L142+Q142</f>
        <v>0.503710665868085</v>
      </c>
      <c r="T142" s="19" t="n">
        <f aca="false">AW141</f>
        <v>0</v>
      </c>
      <c r="U142" s="19" t="n">
        <f aca="false">AX141</f>
        <v>0</v>
      </c>
      <c r="V142" s="19" t="n">
        <f aca="false">AY141</f>
        <v>0</v>
      </c>
      <c r="W142" s="19" t="n">
        <f aca="false">AZ141</f>
        <v>13.4779778058054</v>
      </c>
      <c r="X142" s="19" t="n">
        <f aca="false">BA141</f>
        <v>10.5</v>
      </c>
      <c r="Y142" s="19" t="n">
        <f aca="false">BB141</f>
        <v>4.79428785033758</v>
      </c>
      <c r="Z142" s="19" t="n">
        <f aca="false">BC141</f>
        <v>0</v>
      </c>
      <c r="AA142" s="19" t="n">
        <f aca="false">MIN(T142,MAX(0,S142-(0)))</f>
        <v>0</v>
      </c>
      <c r="AB142" s="19" t="n">
        <f aca="false">MIN(U142,MAX(0,S142-(T142)))</f>
        <v>0</v>
      </c>
      <c r="AC142" s="19" t="n">
        <f aca="false">MIN(V142,MAX(0,S142-(T142+U142)))</f>
        <v>0</v>
      </c>
      <c r="AD142" s="19" t="n">
        <f aca="false">MIN(W142,MAX(0,S142-(T142+U142+V142)))</f>
        <v>0.503710665868085</v>
      </c>
      <c r="AE142" s="19" t="n">
        <f aca="false">MIN(X142,MAX(0,S142-(T142+U142+V142+W142)))</f>
        <v>0</v>
      </c>
      <c r="AF142" s="19" t="n">
        <f aca="false">MIN(Y142,MAX(0,S142-(T142+U142+V142+W142+X142)))</f>
        <v>0</v>
      </c>
      <c r="AG142" s="19" t="n">
        <f aca="false">MIN(Z142,MAX(0,S142-(T142+U142+V142+W142+X142+Y142)))</f>
        <v>0</v>
      </c>
      <c r="AH142" s="19" t="n">
        <f aca="false">T142-AA142</f>
        <v>0</v>
      </c>
      <c r="AI142" s="19" t="n">
        <f aca="false">U142-AB142</f>
        <v>0</v>
      </c>
      <c r="AJ142" s="19" t="n">
        <f aca="false">V142-AC142</f>
        <v>0</v>
      </c>
      <c r="AK142" s="19" t="n">
        <f aca="false">W142-AD142</f>
        <v>12.9742671399373</v>
      </c>
      <c r="AL142" s="19" t="n">
        <f aca="false">X142-AE142</f>
        <v>10.5</v>
      </c>
      <c r="AM142" s="19" t="n">
        <f aca="false">Y142-AF142</f>
        <v>4.79428785033758</v>
      </c>
      <c r="AN142" s="19" t="n">
        <f aca="false">Z142-AG142</f>
        <v>0</v>
      </c>
      <c r="AO142" s="19" t="n">
        <f aca="false">M142-Q142</f>
        <v>0.0390848579286602</v>
      </c>
      <c r="AP142" s="19" t="n">
        <f aca="false">MIN(AH142,MAX(0,AO142-(AI142+AJ142+AK142+AL142+AM142+AN142)))</f>
        <v>0</v>
      </c>
      <c r="AQ142" s="19" t="n">
        <f aca="false">MIN(AI142,MAX(0,AO142-(AJ142+AK142+AL142+AM142+AN142)))</f>
        <v>0</v>
      </c>
      <c r="AR142" s="19" t="n">
        <f aca="false">MIN(AJ142,MAX(0,AO142-(AK142+AL142+AM142+AN142)))</f>
        <v>0</v>
      </c>
      <c r="AS142" s="19" t="n">
        <f aca="false">MIN(AK142,MAX(0,AO142-(AL142+AM142+AN142)))</f>
        <v>0</v>
      </c>
      <c r="AT142" s="19" t="n">
        <f aca="false">MIN(AL142,MAX(0,AO142-(AM142+AN142)))</f>
        <v>0</v>
      </c>
      <c r="AU142" s="19" t="n">
        <f aca="false">MIN(AM142,MAX(0,AO142-(AN142)))</f>
        <v>0.0390848579286602</v>
      </c>
      <c r="AV142" s="19" t="n">
        <f aca="false">MIN(AN142,MAX(0,AO142-(0)))</f>
        <v>0</v>
      </c>
      <c r="AW142" s="19" t="n">
        <f aca="false">AH142-AP142</f>
        <v>0</v>
      </c>
      <c r="AX142" s="19" t="n">
        <f aca="false">AI142-AQ142</f>
        <v>0</v>
      </c>
      <c r="AY142" s="19" t="n">
        <f aca="false">AJ142-AR142</f>
        <v>0</v>
      </c>
      <c r="AZ142" s="19" t="n">
        <f aca="false">AK142-AS142</f>
        <v>12.9742671399373</v>
      </c>
      <c r="BA142" s="19" t="n">
        <f aca="false">AL142-AT142</f>
        <v>10.5</v>
      </c>
      <c r="BB142" s="19" t="n">
        <f aca="false">AM142-AU142</f>
        <v>4.75520299240892</v>
      </c>
      <c r="BC142" s="19" t="n">
        <f aca="false">AN142-AV142</f>
        <v>0</v>
      </c>
    </row>
    <row r="143" customFormat="false" ht="15" hidden="false" customHeight="false" outlineLevel="0" collapsed="false">
      <c r="B143" s="18" t="n">
        <v>139</v>
      </c>
      <c r="C143" s="18" t="n">
        <f aca="false">RM_TERM-B143+1</f>
        <v>222</v>
      </c>
      <c r="D143" s="19" t="n">
        <f aca="false">K142</f>
        <v>28.2294701323463</v>
      </c>
      <c r="E143" s="19" t="n">
        <f aca="false">D143*(1-(1-RM_CDR_S)^(1/12))</f>
        <v>0.0958687823467025</v>
      </c>
      <c r="F143" s="19" t="n">
        <f aca="false">D143-E143</f>
        <v>28.1336013499996</v>
      </c>
      <c r="G143" s="19" t="n">
        <f aca="false">IF(F143&gt;0,F143*(RM_WAC/12)/(1-(1+RM_WAC/12)^(-C143)),0)</f>
        <v>0.233008552403208</v>
      </c>
      <c r="H143" s="19" t="n">
        <f aca="false">F143*RM_WAC/12</f>
        <v>0.173490541658331</v>
      </c>
      <c r="I143" s="19" t="n">
        <f aca="false">G143-H143+IF(C143&lt;=1,(F143-(G143-H143)-J143),0)</f>
        <v>0.0595180107448766</v>
      </c>
      <c r="J143" s="19" t="n">
        <f aca="false">(F143-(G143-H143))*(1-(1-RM_CPR_S)^(1/12))</f>
        <v>0.377651081486447</v>
      </c>
      <c r="K143" s="19" t="n">
        <f aca="false">IF(C143&lt;=1,0,(F143-(G143-H143)-J143))</f>
        <v>27.6964322577683</v>
      </c>
      <c r="L143" s="19" t="n">
        <f aca="false">E143*(1-RM_SEV_S)</f>
        <v>0.0575212694080215</v>
      </c>
      <c r="M143" s="19" t="n">
        <f aca="false">E143-L143</f>
        <v>0.038347512938681</v>
      </c>
      <c r="N143" s="19" t="n">
        <f aca="false">H143-D143*(RM_SERV+RM_TR)/12</f>
        <v>0.167374156462989</v>
      </c>
      <c r="O143" s="19" t="n">
        <f aca="false">T143*RM_A1_CP/12+U143*RM_A2_CP/12+V143*RM_A3_CP/12+W143*RM_M1_CP/12+X143*RM_B1_CP/12+Y143*RM_B2_CP/12+Z143*RM_B3_CP/12</f>
        <v>0.171928389337366</v>
      </c>
      <c r="P143" s="19" t="n">
        <f aca="false">MAX(0,N143-O143)</f>
        <v>0</v>
      </c>
      <c r="Q143" s="19" t="n">
        <f aca="false">MIN(P143,M143)</f>
        <v>0</v>
      </c>
      <c r="R143" s="19" t="n">
        <f aca="false">P143-Q143</f>
        <v>0</v>
      </c>
      <c r="S143" s="19" t="n">
        <f aca="false">I143+J143+L143+Q143</f>
        <v>0.494690361639345</v>
      </c>
      <c r="T143" s="19" t="n">
        <f aca="false">AW142</f>
        <v>0</v>
      </c>
      <c r="U143" s="19" t="n">
        <f aca="false">AX142</f>
        <v>0</v>
      </c>
      <c r="V143" s="19" t="n">
        <f aca="false">AY142</f>
        <v>0</v>
      </c>
      <c r="W143" s="19" t="n">
        <f aca="false">AZ142</f>
        <v>12.9742671399373</v>
      </c>
      <c r="X143" s="19" t="n">
        <f aca="false">BA142</f>
        <v>10.5</v>
      </c>
      <c r="Y143" s="19" t="n">
        <f aca="false">BB142</f>
        <v>4.75520299240892</v>
      </c>
      <c r="Z143" s="19" t="n">
        <f aca="false">BC142</f>
        <v>0</v>
      </c>
      <c r="AA143" s="19" t="n">
        <f aca="false">MIN(T143,MAX(0,S143-(0)))</f>
        <v>0</v>
      </c>
      <c r="AB143" s="19" t="n">
        <f aca="false">MIN(U143,MAX(0,S143-(T143)))</f>
        <v>0</v>
      </c>
      <c r="AC143" s="19" t="n">
        <f aca="false">MIN(V143,MAX(0,S143-(T143+U143)))</f>
        <v>0</v>
      </c>
      <c r="AD143" s="19" t="n">
        <f aca="false">MIN(W143,MAX(0,S143-(T143+U143+V143)))</f>
        <v>0.494690361639345</v>
      </c>
      <c r="AE143" s="19" t="n">
        <f aca="false">MIN(X143,MAX(0,S143-(T143+U143+V143+W143)))</f>
        <v>0</v>
      </c>
      <c r="AF143" s="19" t="n">
        <f aca="false">MIN(Y143,MAX(0,S143-(T143+U143+V143+W143+X143)))</f>
        <v>0</v>
      </c>
      <c r="AG143" s="19" t="n">
        <f aca="false">MIN(Z143,MAX(0,S143-(T143+U143+V143+W143+X143+Y143)))</f>
        <v>0</v>
      </c>
      <c r="AH143" s="19" t="n">
        <f aca="false">T143-AA143</f>
        <v>0</v>
      </c>
      <c r="AI143" s="19" t="n">
        <f aca="false">U143-AB143</f>
        <v>0</v>
      </c>
      <c r="AJ143" s="19" t="n">
        <f aca="false">V143-AC143</f>
        <v>0</v>
      </c>
      <c r="AK143" s="19" t="n">
        <f aca="false">W143-AD143</f>
        <v>12.479576778298</v>
      </c>
      <c r="AL143" s="19" t="n">
        <f aca="false">X143-AE143</f>
        <v>10.5</v>
      </c>
      <c r="AM143" s="19" t="n">
        <f aca="false">Y143-AF143</f>
        <v>4.75520299240892</v>
      </c>
      <c r="AN143" s="19" t="n">
        <f aca="false">Z143-AG143</f>
        <v>0</v>
      </c>
      <c r="AO143" s="19" t="n">
        <f aca="false">M143-Q143</f>
        <v>0.038347512938681</v>
      </c>
      <c r="AP143" s="19" t="n">
        <f aca="false">MIN(AH143,MAX(0,AO143-(AI143+AJ143+AK143+AL143+AM143+AN143)))</f>
        <v>0</v>
      </c>
      <c r="AQ143" s="19" t="n">
        <f aca="false">MIN(AI143,MAX(0,AO143-(AJ143+AK143+AL143+AM143+AN143)))</f>
        <v>0</v>
      </c>
      <c r="AR143" s="19" t="n">
        <f aca="false">MIN(AJ143,MAX(0,AO143-(AK143+AL143+AM143+AN143)))</f>
        <v>0</v>
      </c>
      <c r="AS143" s="19" t="n">
        <f aca="false">MIN(AK143,MAX(0,AO143-(AL143+AM143+AN143)))</f>
        <v>0</v>
      </c>
      <c r="AT143" s="19" t="n">
        <f aca="false">MIN(AL143,MAX(0,AO143-(AM143+AN143)))</f>
        <v>0</v>
      </c>
      <c r="AU143" s="19" t="n">
        <f aca="false">MIN(AM143,MAX(0,AO143-(AN143)))</f>
        <v>0.038347512938681</v>
      </c>
      <c r="AV143" s="19" t="n">
        <f aca="false">MIN(AN143,MAX(0,AO143-(0)))</f>
        <v>0</v>
      </c>
      <c r="AW143" s="19" t="n">
        <f aca="false">AH143-AP143</f>
        <v>0</v>
      </c>
      <c r="AX143" s="19" t="n">
        <f aca="false">AI143-AQ143</f>
        <v>0</v>
      </c>
      <c r="AY143" s="19" t="n">
        <f aca="false">AJ143-AR143</f>
        <v>0</v>
      </c>
      <c r="AZ143" s="19" t="n">
        <f aca="false">AK143-AS143</f>
        <v>12.479576778298</v>
      </c>
      <c r="BA143" s="19" t="n">
        <f aca="false">AL143-AT143</f>
        <v>10.5</v>
      </c>
      <c r="BB143" s="19" t="n">
        <f aca="false">AM143-AU143</f>
        <v>4.71685547947024</v>
      </c>
      <c r="BC143" s="19" t="n">
        <f aca="false">AN143-AV143</f>
        <v>0</v>
      </c>
    </row>
    <row r="144" customFormat="false" ht="15" hidden="false" customHeight="false" outlineLevel="0" collapsed="false">
      <c r="B144" s="18" t="n">
        <v>140</v>
      </c>
      <c r="C144" s="18" t="n">
        <f aca="false">RM_TERM-B144+1</f>
        <v>221</v>
      </c>
      <c r="D144" s="19" t="n">
        <f aca="false">K143</f>
        <v>27.6964322577683</v>
      </c>
      <c r="E144" s="19" t="n">
        <f aca="false">D144*(1-(1-RM_CDR_S)^(1/12))</f>
        <v>0.0940585573675975</v>
      </c>
      <c r="F144" s="19" t="n">
        <f aca="false">D144-E144</f>
        <v>27.6023737004007</v>
      </c>
      <c r="G144" s="19" t="n">
        <f aca="false">IF(F144&gt;0,F144*(RM_WAC/12)/(1-(1+RM_WAC/12)^(-C144)),0)</f>
        <v>0.229093468915857</v>
      </c>
      <c r="H144" s="19" t="n">
        <f aca="false">F144*RM_WAC/12</f>
        <v>0.170214637819138</v>
      </c>
      <c r="I144" s="19" t="n">
        <f aca="false">G144-H144+IF(C144&lt;=1,(F144-(G144-H144)-J144),0)</f>
        <v>0.0588788310967194</v>
      </c>
      <c r="J144" s="19" t="n">
        <f aca="false">(F144-(G144-H144))*(1-(1-RM_CPR_S)^(1/12))</f>
        <v>0.370513633503561</v>
      </c>
      <c r="K144" s="19" t="n">
        <f aca="false">IF(C144&lt;=1,0,(F144-(G144-H144)-J144))</f>
        <v>27.1729812358004</v>
      </c>
      <c r="L144" s="19" t="n">
        <f aca="false">E144*(1-RM_SEV_S)</f>
        <v>0.0564351344205585</v>
      </c>
      <c r="M144" s="19" t="n">
        <f aca="false">E144-L144</f>
        <v>0.037623422947039</v>
      </c>
      <c r="N144" s="19" t="n">
        <f aca="false">H144-D144*(RM_SERV+RM_TR)/12</f>
        <v>0.164213744163288</v>
      </c>
      <c r="O144" s="19" t="n">
        <f aca="false">T144*RM_A1_CP/12+U144*RM_A2_CP/12+V144*RM_A3_CP/12+W144*RM_M1_CP/12+X144*RM_B1_CP/12+Y144*RM_B2_CP/12+Z144*RM_B3_CP/12</f>
        <v>0.168828269671682</v>
      </c>
      <c r="P144" s="19" t="n">
        <f aca="false">MAX(0,N144-O144)</f>
        <v>0</v>
      </c>
      <c r="Q144" s="19" t="n">
        <f aca="false">MIN(P144,M144)</f>
        <v>0</v>
      </c>
      <c r="R144" s="19" t="n">
        <f aca="false">P144-Q144</f>
        <v>0</v>
      </c>
      <c r="S144" s="19" t="n">
        <f aca="false">I144+J144+L144+Q144</f>
        <v>0.485827599020839</v>
      </c>
      <c r="T144" s="19" t="n">
        <f aca="false">AW143</f>
        <v>0</v>
      </c>
      <c r="U144" s="19" t="n">
        <f aca="false">AX143</f>
        <v>0</v>
      </c>
      <c r="V144" s="19" t="n">
        <f aca="false">AY143</f>
        <v>0</v>
      </c>
      <c r="W144" s="19" t="n">
        <f aca="false">AZ143</f>
        <v>12.479576778298</v>
      </c>
      <c r="X144" s="19" t="n">
        <f aca="false">BA143</f>
        <v>10.5</v>
      </c>
      <c r="Y144" s="19" t="n">
        <f aca="false">BB143</f>
        <v>4.71685547947024</v>
      </c>
      <c r="Z144" s="19" t="n">
        <f aca="false">BC143</f>
        <v>0</v>
      </c>
      <c r="AA144" s="19" t="n">
        <f aca="false">MIN(T144,MAX(0,S144-(0)))</f>
        <v>0</v>
      </c>
      <c r="AB144" s="19" t="n">
        <f aca="false">MIN(U144,MAX(0,S144-(T144)))</f>
        <v>0</v>
      </c>
      <c r="AC144" s="19" t="n">
        <f aca="false">MIN(V144,MAX(0,S144-(T144+U144)))</f>
        <v>0</v>
      </c>
      <c r="AD144" s="19" t="n">
        <f aca="false">MIN(W144,MAX(0,S144-(T144+U144+V144)))</f>
        <v>0.485827599020839</v>
      </c>
      <c r="AE144" s="19" t="n">
        <f aca="false">MIN(X144,MAX(0,S144-(T144+U144+V144+W144)))</f>
        <v>0</v>
      </c>
      <c r="AF144" s="19" t="n">
        <f aca="false">MIN(Y144,MAX(0,S144-(T144+U144+V144+W144+X144)))</f>
        <v>0</v>
      </c>
      <c r="AG144" s="19" t="n">
        <f aca="false">MIN(Z144,MAX(0,S144-(T144+U144+V144+W144+X144+Y144)))</f>
        <v>0</v>
      </c>
      <c r="AH144" s="19" t="n">
        <f aca="false">T144-AA144</f>
        <v>0</v>
      </c>
      <c r="AI144" s="19" t="n">
        <f aca="false">U144-AB144</f>
        <v>0</v>
      </c>
      <c r="AJ144" s="19" t="n">
        <f aca="false">V144-AC144</f>
        <v>0</v>
      </c>
      <c r="AK144" s="19" t="n">
        <f aca="false">W144-AD144</f>
        <v>11.9937491792772</v>
      </c>
      <c r="AL144" s="19" t="n">
        <f aca="false">X144-AE144</f>
        <v>10.5</v>
      </c>
      <c r="AM144" s="19" t="n">
        <f aca="false">Y144-AF144</f>
        <v>4.71685547947024</v>
      </c>
      <c r="AN144" s="19" t="n">
        <f aca="false">Z144-AG144</f>
        <v>0</v>
      </c>
      <c r="AO144" s="19" t="n">
        <f aca="false">M144-Q144</f>
        <v>0.037623422947039</v>
      </c>
      <c r="AP144" s="19" t="n">
        <f aca="false">MIN(AH144,MAX(0,AO144-(AI144+AJ144+AK144+AL144+AM144+AN144)))</f>
        <v>0</v>
      </c>
      <c r="AQ144" s="19" t="n">
        <f aca="false">MIN(AI144,MAX(0,AO144-(AJ144+AK144+AL144+AM144+AN144)))</f>
        <v>0</v>
      </c>
      <c r="AR144" s="19" t="n">
        <f aca="false">MIN(AJ144,MAX(0,AO144-(AK144+AL144+AM144+AN144)))</f>
        <v>0</v>
      </c>
      <c r="AS144" s="19" t="n">
        <f aca="false">MIN(AK144,MAX(0,AO144-(AL144+AM144+AN144)))</f>
        <v>0</v>
      </c>
      <c r="AT144" s="19" t="n">
        <f aca="false">MIN(AL144,MAX(0,AO144-(AM144+AN144)))</f>
        <v>0</v>
      </c>
      <c r="AU144" s="19" t="n">
        <f aca="false">MIN(AM144,MAX(0,AO144-(AN144)))</f>
        <v>0.037623422947039</v>
      </c>
      <c r="AV144" s="19" t="n">
        <f aca="false">MIN(AN144,MAX(0,AO144-(0)))</f>
        <v>0</v>
      </c>
      <c r="AW144" s="19" t="n">
        <f aca="false">AH144-AP144</f>
        <v>0</v>
      </c>
      <c r="AX144" s="19" t="n">
        <f aca="false">AI144-AQ144</f>
        <v>0</v>
      </c>
      <c r="AY144" s="19" t="n">
        <f aca="false">AJ144-AR144</f>
        <v>0</v>
      </c>
      <c r="AZ144" s="19" t="n">
        <f aca="false">AK144-AS144</f>
        <v>11.9937491792772</v>
      </c>
      <c r="BA144" s="19" t="n">
        <f aca="false">AL144-AT144</f>
        <v>10.5</v>
      </c>
      <c r="BB144" s="19" t="n">
        <f aca="false">AM144-AU144</f>
        <v>4.6792320565232</v>
      </c>
      <c r="BC144" s="19" t="n">
        <f aca="false">AN144-AV144</f>
        <v>0</v>
      </c>
    </row>
    <row r="145" customFormat="false" ht="15" hidden="false" customHeight="false" outlineLevel="0" collapsed="false">
      <c r="B145" s="18" t="n">
        <v>141</v>
      </c>
      <c r="C145" s="18" t="n">
        <f aca="false">RM_TERM-B145+1</f>
        <v>220</v>
      </c>
      <c r="D145" s="19" t="n">
        <f aca="false">K144</f>
        <v>27.1729812358004</v>
      </c>
      <c r="E145" s="19" t="n">
        <f aca="false">D145*(1-(1-RM_CDR_S)^(1/12))</f>
        <v>0.0922808898499669</v>
      </c>
      <c r="F145" s="19" t="n">
        <f aca="false">D145-E145</f>
        <v>27.0807003459505</v>
      </c>
      <c r="G145" s="19" t="n">
        <f aca="false">IF(F145&gt;0,F145*(RM_WAC/12)/(1-(1+RM_WAC/12)^(-C145)),0)</f>
        <v>0.225244167901102</v>
      </c>
      <c r="H145" s="19" t="n">
        <f aca="false">F145*RM_WAC/12</f>
        <v>0.166997652133361</v>
      </c>
      <c r="I145" s="19" t="n">
        <f aca="false">G145-H145+IF(C145&lt;=1,(F145-(G145-H145)-J145),0)</f>
        <v>0.0582465157677405</v>
      </c>
      <c r="J145" s="19" t="n">
        <f aca="false">(F145-(G145-H145))*(1-(1-RM_CPR_S)^(1/12))</f>
        <v>0.363504617054292</v>
      </c>
      <c r="K145" s="19" t="n">
        <f aca="false">IF(C145&lt;=1,0,(F145-(G145-H145)-J145))</f>
        <v>26.6589492131284</v>
      </c>
      <c r="L145" s="19" t="n">
        <f aca="false">E145*(1-RM_SEV_S)</f>
        <v>0.0553685339099801</v>
      </c>
      <c r="M145" s="19" t="n">
        <f aca="false">E145-L145</f>
        <v>0.0369123559399868</v>
      </c>
      <c r="N145" s="19" t="n">
        <f aca="false">H145-D145*(RM_SERV+RM_TR)/12</f>
        <v>0.161110172865604</v>
      </c>
      <c r="O145" s="19" t="n">
        <f aca="false">T145*RM_A1_CP/12+U145*RM_A2_CP/12+V145*RM_A3_CP/12+W145*RM_M1_CP/12+X145*RM_B1_CP/12+Y145*RM_B2_CP/12+Z145*RM_B3_CP/12</f>
        <v>0.165783938157665</v>
      </c>
      <c r="P145" s="19" t="n">
        <f aca="false">MAX(0,N145-O145)</f>
        <v>0</v>
      </c>
      <c r="Q145" s="19" t="n">
        <f aca="false">MIN(P145,M145)</f>
        <v>0</v>
      </c>
      <c r="R145" s="19" t="n">
        <f aca="false">P145-Q145</f>
        <v>0</v>
      </c>
      <c r="S145" s="19" t="n">
        <f aca="false">I145+J145+L145+Q145</f>
        <v>0.477119666732013</v>
      </c>
      <c r="T145" s="19" t="n">
        <f aca="false">AW144</f>
        <v>0</v>
      </c>
      <c r="U145" s="19" t="n">
        <f aca="false">AX144</f>
        <v>0</v>
      </c>
      <c r="V145" s="19" t="n">
        <f aca="false">AY144</f>
        <v>0</v>
      </c>
      <c r="W145" s="19" t="n">
        <f aca="false">AZ144</f>
        <v>11.9937491792772</v>
      </c>
      <c r="X145" s="19" t="n">
        <f aca="false">BA144</f>
        <v>10.5</v>
      </c>
      <c r="Y145" s="19" t="n">
        <f aca="false">BB144</f>
        <v>4.6792320565232</v>
      </c>
      <c r="Z145" s="19" t="n">
        <f aca="false">BC144</f>
        <v>0</v>
      </c>
      <c r="AA145" s="19" t="n">
        <f aca="false">MIN(T145,MAX(0,S145-(0)))</f>
        <v>0</v>
      </c>
      <c r="AB145" s="19" t="n">
        <f aca="false">MIN(U145,MAX(0,S145-(T145)))</f>
        <v>0</v>
      </c>
      <c r="AC145" s="19" t="n">
        <f aca="false">MIN(V145,MAX(0,S145-(T145+U145)))</f>
        <v>0</v>
      </c>
      <c r="AD145" s="19" t="n">
        <f aca="false">MIN(W145,MAX(0,S145-(T145+U145+V145)))</f>
        <v>0.477119666732013</v>
      </c>
      <c r="AE145" s="19" t="n">
        <f aca="false">MIN(X145,MAX(0,S145-(T145+U145+V145+W145)))</f>
        <v>0</v>
      </c>
      <c r="AF145" s="19" t="n">
        <f aca="false">MIN(Y145,MAX(0,S145-(T145+U145+V145+W145+X145)))</f>
        <v>0</v>
      </c>
      <c r="AG145" s="19" t="n">
        <f aca="false">MIN(Z145,MAX(0,S145-(T145+U145+V145+W145+X145+Y145)))</f>
        <v>0</v>
      </c>
      <c r="AH145" s="19" t="n">
        <f aca="false">T145-AA145</f>
        <v>0</v>
      </c>
      <c r="AI145" s="19" t="n">
        <f aca="false">U145-AB145</f>
        <v>0</v>
      </c>
      <c r="AJ145" s="19" t="n">
        <f aca="false">V145-AC145</f>
        <v>0</v>
      </c>
      <c r="AK145" s="19" t="n">
        <f aca="false">W145-AD145</f>
        <v>11.5166295125451</v>
      </c>
      <c r="AL145" s="19" t="n">
        <f aca="false">X145-AE145</f>
        <v>10.5</v>
      </c>
      <c r="AM145" s="19" t="n">
        <f aca="false">Y145-AF145</f>
        <v>4.6792320565232</v>
      </c>
      <c r="AN145" s="19" t="n">
        <f aca="false">Z145-AG145</f>
        <v>0</v>
      </c>
      <c r="AO145" s="19" t="n">
        <f aca="false">M145-Q145</f>
        <v>0.0369123559399868</v>
      </c>
      <c r="AP145" s="19" t="n">
        <f aca="false">MIN(AH145,MAX(0,AO145-(AI145+AJ145+AK145+AL145+AM145+AN145)))</f>
        <v>0</v>
      </c>
      <c r="AQ145" s="19" t="n">
        <f aca="false">MIN(AI145,MAX(0,AO145-(AJ145+AK145+AL145+AM145+AN145)))</f>
        <v>0</v>
      </c>
      <c r="AR145" s="19" t="n">
        <f aca="false">MIN(AJ145,MAX(0,AO145-(AK145+AL145+AM145+AN145)))</f>
        <v>0</v>
      </c>
      <c r="AS145" s="19" t="n">
        <f aca="false">MIN(AK145,MAX(0,AO145-(AL145+AM145+AN145)))</f>
        <v>0</v>
      </c>
      <c r="AT145" s="19" t="n">
        <f aca="false">MIN(AL145,MAX(0,AO145-(AM145+AN145)))</f>
        <v>0</v>
      </c>
      <c r="AU145" s="19" t="n">
        <f aca="false">MIN(AM145,MAX(0,AO145-(AN145)))</f>
        <v>0.0369123559399868</v>
      </c>
      <c r="AV145" s="19" t="n">
        <f aca="false">MIN(AN145,MAX(0,AO145-(0)))</f>
        <v>0</v>
      </c>
      <c r="AW145" s="19" t="n">
        <f aca="false">AH145-AP145</f>
        <v>0</v>
      </c>
      <c r="AX145" s="19" t="n">
        <f aca="false">AI145-AQ145</f>
        <v>0</v>
      </c>
      <c r="AY145" s="19" t="n">
        <f aca="false">AJ145-AR145</f>
        <v>0</v>
      </c>
      <c r="AZ145" s="19" t="n">
        <f aca="false">AK145-AS145</f>
        <v>11.5166295125451</v>
      </c>
      <c r="BA145" s="19" t="n">
        <f aca="false">AL145-AT145</f>
        <v>10.5</v>
      </c>
      <c r="BB145" s="19" t="n">
        <f aca="false">AM145-AU145</f>
        <v>4.64231970058321</v>
      </c>
      <c r="BC145" s="19" t="n">
        <f aca="false">AN145-AV145</f>
        <v>0</v>
      </c>
    </row>
    <row r="146" customFormat="false" ht="15" hidden="false" customHeight="false" outlineLevel="0" collapsed="false">
      <c r="B146" s="18" t="n">
        <v>142</v>
      </c>
      <c r="C146" s="18" t="n">
        <f aca="false">RM_TERM-B146+1</f>
        <v>219</v>
      </c>
      <c r="D146" s="19" t="n">
        <f aca="false">K145</f>
        <v>26.6589492131284</v>
      </c>
      <c r="E146" s="19" t="n">
        <f aca="false">D146*(1-(1-RM_CDR_S)^(1/12))</f>
        <v>0.0905352097550256</v>
      </c>
      <c r="F146" s="19" t="n">
        <f aca="false">D146-E146</f>
        <v>26.5684140033734</v>
      </c>
      <c r="G146" s="19" t="n">
        <f aca="false">IF(F146&gt;0,F146*(RM_WAC/12)/(1-(1+RM_WAC/12)^(-C146)),0)</f>
        <v>0.221459544061005</v>
      </c>
      <c r="H146" s="19" t="n">
        <f aca="false">F146*RM_WAC/12</f>
        <v>0.163838553020803</v>
      </c>
      <c r="I146" s="19" t="n">
        <f aca="false">G146-H146+IF(C146&lt;=1,(F146-(G146-H146)-J146),0)</f>
        <v>0.0576209910402023</v>
      </c>
      <c r="J146" s="19" t="n">
        <f aca="false">(F146-(G146-H146))*(1-(1-RM_CPR_S)^(1/12))</f>
        <v>0.356621782844531</v>
      </c>
      <c r="K146" s="19" t="n">
        <f aca="false">IF(C146&lt;=1,0,(F146-(G146-H146)-J146))</f>
        <v>26.1541712294887</v>
      </c>
      <c r="L146" s="19" t="n">
        <f aca="false">E146*(1-RM_SEV_S)</f>
        <v>0.0543211258530153</v>
      </c>
      <c r="M146" s="19" t="n">
        <f aca="false">E146-L146</f>
        <v>0.0362140839020102</v>
      </c>
      <c r="N146" s="19" t="n">
        <f aca="false">H146-D146*(RM_SERV+RM_TR)/12</f>
        <v>0.158062447357958</v>
      </c>
      <c r="O146" s="19" t="n">
        <f aca="false">T146*RM_A1_CP/12+U146*RM_A2_CP/12+V146*RM_A3_CP/12+W146*RM_M1_CP/12+X146*RM_B1_CP/12+Y146*RM_B2_CP/12+Z146*RM_B3_CP/12</f>
        <v>0.162794417701023</v>
      </c>
      <c r="P146" s="19" t="n">
        <f aca="false">MAX(0,N146-O146)</f>
        <v>0</v>
      </c>
      <c r="Q146" s="19" t="n">
        <f aca="false">MIN(P146,M146)</f>
        <v>0</v>
      </c>
      <c r="R146" s="19" t="n">
        <f aca="false">P146-Q146</f>
        <v>0</v>
      </c>
      <c r="S146" s="19" t="n">
        <f aca="false">I146+J146+L146+Q146</f>
        <v>0.468563899737749</v>
      </c>
      <c r="T146" s="19" t="n">
        <f aca="false">AW145</f>
        <v>0</v>
      </c>
      <c r="U146" s="19" t="n">
        <f aca="false">AX145</f>
        <v>0</v>
      </c>
      <c r="V146" s="19" t="n">
        <f aca="false">AY145</f>
        <v>0</v>
      </c>
      <c r="W146" s="19" t="n">
        <f aca="false">AZ145</f>
        <v>11.5166295125451</v>
      </c>
      <c r="X146" s="19" t="n">
        <f aca="false">BA145</f>
        <v>10.5</v>
      </c>
      <c r="Y146" s="19" t="n">
        <f aca="false">BB145</f>
        <v>4.64231970058321</v>
      </c>
      <c r="Z146" s="19" t="n">
        <f aca="false">BC145</f>
        <v>0</v>
      </c>
      <c r="AA146" s="19" t="n">
        <f aca="false">MIN(T146,MAX(0,S146-(0)))</f>
        <v>0</v>
      </c>
      <c r="AB146" s="19" t="n">
        <f aca="false">MIN(U146,MAX(0,S146-(T146)))</f>
        <v>0</v>
      </c>
      <c r="AC146" s="19" t="n">
        <f aca="false">MIN(V146,MAX(0,S146-(T146+U146)))</f>
        <v>0</v>
      </c>
      <c r="AD146" s="19" t="n">
        <f aca="false">MIN(W146,MAX(0,S146-(T146+U146+V146)))</f>
        <v>0.468563899737749</v>
      </c>
      <c r="AE146" s="19" t="n">
        <f aca="false">MIN(X146,MAX(0,S146-(T146+U146+V146+W146)))</f>
        <v>0</v>
      </c>
      <c r="AF146" s="19" t="n">
        <f aca="false">MIN(Y146,MAX(0,S146-(T146+U146+V146+W146+X146)))</f>
        <v>0</v>
      </c>
      <c r="AG146" s="19" t="n">
        <f aca="false">MIN(Z146,MAX(0,S146-(T146+U146+V146+W146+X146+Y146)))</f>
        <v>0</v>
      </c>
      <c r="AH146" s="19" t="n">
        <f aca="false">T146-AA146</f>
        <v>0</v>
      </c>
      <c r="AI146" s="19" t="n">
        <f aca="false">U146-AB146</f>
        <v>0</v>
      </c>
      <c r="AJ146" s="19" t="n">
        <f aca="false">V146-AC146</f>
        <v>0</v>
      </c>
      <c r="AK146" s="19" t="n">
        <f aca="false">W146-AD146</f>
        <v>11.0480656128074</v>
      </c>
      <c r="AL146" s="19" t="n">
        <f aca="false">X146-AE146</f>
        <v>10.5</v>
      </c>
      <c r="AM146" s="19" t="n">
        <f aca="false">Y146-AF146</f>
        <v>4.64231970058321</v>
      </c>
      <c r="AN146" s="19" t="n">
        <f aca="false">Z146-AG146</f>
        <v>0</v>
      </c>
      <c r="AO146" s="19" t="n">
        <f aca="false">M146-Q146</f>
        <v>0.0362140839020102</v>
      </c>
      <c r="AP146" s="19" t="n">
        <f aca="false">MIN(AH146,MAX(0,AO146-(AI146+AJ146+AK146+AL146+AM146+AN146)))</f>
        <v>0</v>
      </c>
      <c r="AQ146" s="19" t="n">
        <f aca="false">MIN(AI146,MAX(0,AO146-(AJ146+AK146+AL146+AM146+AN146)))</f>
        <v>0</v>
      </c>
      <c r="AR146" s="19" t="n">
        <f aca="false">MIN(AJ146,MAX(0,AO146-(AK146+AL146+AM146+AN146)))</f>
        <v>0</v>
      </c>
      <c r="AS146" s="19" t="n">
        <f aca="false">MIN(AK146,MAX(0,AO146-(AL146+AM146+AN146)))</f>
        <v>0</v>
      </c>
      <c r="AT146" s="19" t="n">
        <f aca="false">MIN(AL146,MAX(0,AO146-(AM146+AN146)))</f>
        <v>0</v>
      </c>
      <c r="AU146" s="19" t="n">
        <f aca="false">MIN(AM146,MAX(0,AO146-(AN146)))</f>
        <v>0.0362140839020102</v>
      </c>
      <c r="AV146" s="19" t="n">
        <f aca="false">MIN(AN146,MAX(0,AO146-(0)))</f>
        <v>0</v>
      </c>
      <c r="AW146" s="19" t="n">
        <f aca="false">AH146-AP146</f>
        <v>0</v>
      </c>
      <c r="AX146" s="19" t="n">
        <f aca="false">AI146-AQ146</f>
        <v>0</v>
      </c>
      <c r="AY146" s="19" t="n">
        <f aca="false">AJ146-AR146</f>
        <v>0</v>
      </c>
      <c r="AZ146" s="19" t="n">
        <f aca="false">AK146-AS146</f>
        <v>11.0480656128074</v>
      </c>
      <c r="BA146" s="19" t="n">
        <f aca="false">AL146-AT146</f>
        <v>10.5</v>
      </c>
      <c r="BB146" s="19" t="n">
        <f aca="false">AM146-AU146</f>
        <v>4.6061056166812</v>
      </c>
      <c r="BC146" s="19" t="n">
        <f aca="false">AN146-AV146</f>
        <v>0</v>
      </c>
    </row>
    <row r="147" customFormat="false" ht="15" hidden="false" customHeight="false" outlineLevel="0" collapsed="false">
      <c r="B147" s="18" t="n">
        <v>143</v>
      </c>
      <c r="C147" s="18" t="n">
        <f aca="false">RM_TERM-B147+1</f>
        <v>218</v>
      </c>
      <c r="D147" s="19" t="n">
        <f aca="false">K146</f>
        <v>26.1541712294887</v>
      </c>
      <c r="E147" s="19" t="n">
        <f aca="false">D147*(1-(1-RM_CDR_S)^(1/12))</f>
        <v>0.0888209568689426</v>
      </c>
      <c r="F147" s="19" t="n">
        <f aca="false">D147-E147</f>
        <v>26.0653502726197</v>
      </c>
      <c r="G147" s="19" t="n">
        <f aca="false">IF(F147&gt;0,F147*(RM_WAC/12)/(1-(1+RM_WAC/12)^(-C147)),0)</f>
        <v>0.217738510669196</v>
      </c>
      <c r="H147" s="19" t="n">
        <f aca="false">F147*RM_WAC/12</f>
        <v>0.160736326681155</v>
      </c>
      <c r="I147" s="19" t="n">
        <f aca="false">G147-H147+IF(C147&lt;=1,(F147-(G147-H147)-J147),0)</f>
        <v>0.0570021839880408</v>
      </c>
      <c r="J147" s="19" t="n">
        <f aca="false">(F147-(G147-H147))*(1-(1-RM_CPR_S)^(1/12))</f>
        <v>0.349862920354516</v>
      </c>
      <c r="K147" s="19" t="n">
        <f aca="false">IF(C147&lt;=1,0,(F147-(G147-H147)-J147))</f>
        <v>25.6584851682772</v>
      </c>
      <c r="L147" s="19" t="n">
        <f aca="false">E147*(1-RM_SEV_S)</f>
        <v>0.0532925741213656</v>
      </c>
      <c r="M147" s="19" t="n">
        <f aca="false">E147-L147</f>
        <v>0.035528382747577</v>
      </c>
      <c r="N147" s="19" t="n">
        <f aca="false">H147-D147*(RM_SERV+RM_TR)/12</f>
        <v>0.155069589581432</v>
      </c>
      <c r="O147" s="19" t="n">
        <f aca="false">T147*RM_A1_CP/12+U147*RM_A2_CP/12+V147*RM_A3_CP/12+W147*RM_M1_CP/12+X147*RM_B1_CP/12+Y147*RM_B2_CP/12+Z147*RM_B3_CP/12</f>
        <v>0.159858748051517</v>
      </c>
      <c r="P147" s="19" t="n">
        <f aca="false">MAX(0,N147-O147)</f>
        <v>0</v>
      </c>
      <c r="Q147" s="19" t="n">
        <f aca="false">MIN(P147,M147)</f>
        <v>0</v>
      </c>
      <c r="R147" s="19" t="n">
        <f aca="false">P147-Q147</f>
        <v>0</v>
      </c>
      <c r="S147" s="19" t="n">
        <f aca="false">I147+J147+L147+Q147</f>
        <v>0.460157678463922</v>
      </c>
      <c r="T147" s="19" t="n">
        <f aca="false">AW146</f>
        <v>0</v>
      </c>
      <c r="U147" s="19" t="n">
        <f aca="false">AX146</f>
        <v>0</v>
      </c>
      <c r="V147" s="19" t="n">
        <f aca="false">AY146</f>
        <v>0</v>
      </c>
      <c r="W147" s="19" t="n">
        <f aca="false">AZ146</f>
        <v>11.0480656128074</v>
      </c>
      <c r="X147" s="19" t="n">
        <f aca="false">BA146</f>
        <v>10.5</v>
      </c>
      <c r="Y147" s="19" t="n">
        <f aca="false">BB146</f>
        <v>4.6061056166812</v>
      </c>
      <c r="Z147" s="19" t="n">
        <f aca="false">BC146</f>
        <v>0</v>
      </c>
      <c r="AA147" s="19" t="n">
        <f aca="false">MIN(T147,MAX(0,S147-(0)))</f>
        <v>0</v>
      </c>
      <c r="AB147" s="19" t="n">
        <f aca="false">MIN(U147,MAX(0,S147-(T147)))</f>
        <v>0</v>
      </c>
      <c r="AC147" s="19" t="n">
        <f aca="false">MIN(V147,MAX(0,S147-(T147+U147)))</f>
        <v>0</v>
      </c>
      <c r="AD147" s="19" t="n">
        <f aca="false">MIN(W147,MAX(0,S147-(T147+U147+V147)))</f>
        <v>0.460157678463922</v>
      </c>
      <c r="AE147" s="19" t="n">
        <f aca="false">MIN(X147,MAX(0,S147-(T147+U147+V147+W147)))</f>
        <v>0</v>
      </c>
      <c r="AF147" s="19" t="n">
        <f aca="false">MIN(Y147,MAX(0,S147-(T147+U147+V147+W147+X147)))</f>
        <v>0</v>
      </c>
      <c r="AG147" s="19" t="n">
        <f aca="false">MIN(Z147,MAX(0,S147-(T147+U147+V147+W147+X147+Y147)))</f>
        <v>0</v>
      </c>
      <c r="AH147" s="19" t="n">
        <f aca="false">T147-AA147</f>
        <v>0</v>
      </c>
      <c r="AI147" s="19" t="n">
        <f aca="false">U147-AB147</f>
        <v>0</v>
      </c>
      <c r="AJ147" s="19" t="n">
        <f aca="false">V147-AC147</f>
        <v>0</v>
      </c>
      <c r="AK147" s="19" t="n">
        <f aca="false">W147-AD147</f>
        <v>10.5879079343435</v>
      </c>
      <c r="AL147" s="19" t="n">
        <f aca="false">X147-AE147</f>
        <v>10.5</v>
      </c>
      <c r="AM147" s="19" t="n">
        <f aca="false">Y147-AF147</f>
        <v>4.6061056166812</v>
      </c>
      <c r="AN147" s="19" t="n">
        <f aca="false">Z147-AG147</f>
        <v>0</v>
      </c>
      <c r="AO147" s="19" t="n">
        <f aca="false">M147-Q147</f>
        <v>0.035528382747577</v>
      </c>
      <c r="AP147" s="19" t="n">
        <f aca="false">MIN(AH147,MAX(0,AO147-(AI147+AJ147+AK147+AL147+AM147+AN147)))</f>
        <v>0</v>
      </c>
      <c r="AQ147" s="19" t="n">
        <f aca="false">MIN(AI147,MAX(0,AO147-(AJ147+AK147+AL147+AM147+AN147)))</f>
        <v>0</v>
      </c>
      <c r="AR147" s="19" t="n">
        <f aca="false">MIN(AJ147,MAX(0,AO147-(AK147+AL147+AM147+AN147)))</f>
        <v>0</v>
      </c>
      <c r="AS147" s="19" t="n">
        <f aca="false">MIN(AK147,MAX(0,AO147-(AL147+AM147+AN147)))</f>
        <v>0</v>
      </c>
      <c r="AT147" s="19" t="n">
        <f aca="false">MIN(AL147,MAX(0,AO147-(AM147+AN147)))</f>
        <v>0</v>
      </c>
      <c r="AU147" s="19" t="n">
        <f aca="false">MIN(AM147,MAX(0,AO147-(AN147)))</f>
        <v>0.035528382747577</v>
      </c>
      <c r="AV147" s="19" t="n">
        <f aca="false">MIN(AN147,MAX(0,AO147-(0)))</f>
        <v>0</v>
      </c>
      <c r="AW147" s="19" t="n">
        <f aca="false">AH147-AP147</f>
        <v>0</v>
      </c>
      <c r="AX147" s="19" t="n">
        <f aca="false">AI147-AQ147</f>
        <v>0</v>
      </c>
      <c r="AY147" s="19" t="n">
        <f aca="false">AJ147-AR147</f>
        <v>0</v>
      </c>
      <c r="AZ147" s="19" t="n">
        <f aca="false">AK147-AS147</f>
        <v>10.5879079343435</v>
      </c>
      <c r="BA147" s="19" t="n">
        <f aca="false">AL147-AT147</f>
        <v>10.5</v>
      </c>
      <c r="BB147" s="19" t="n">
        <f aca="false">AM147-AU147</f>
        <v>4.57057723393363</v>
      </c>
      <c r="BC147" s="19" t="n">
        <f aca="false">AN147-AV147</f>
        <v>0</v>
      </c>
    </row>
    <row r="148" customFormat="false" ht="15" hidden="false" customHeight="false" outlineLevel="0" collapsed="false">
      <c r="B148" s="18" t="n">
        <v>144</v>
      </c>
      <c r="C148" s="18" t="n">
        <f aca="false">RM_TERM-B148+1</f>
        <v>217</v>
      </c>
      <c r="D148" s="19" t="n">
        <f aca="false">K147</f>
        <v>25.6584851682772</v>
      </c>
      <c r="E148" s="19" t="n">
        <f aca="false">D148*(1-(1-RM_CDR_S)^(1/12))</f>
        <v>0.0871375806351065</v>
      </c>
      <c r="F148" s="19" t="n">
        <f aca="false">D148-E148</f>
        <v>25.5713475876421</v>
      </c>
      <c r="G148" s="19" t="n">
        <f aca="false">IF(F148&gt;0,F148*(RM_WAC/12)/(1-(1+RM_WAC/12)^(-C148)),0)</f>
        <v>0.214079999258824</v>
      </c>
      <c r="H148" s="19" t="n">
        <f aca="false">F148*RM_WAC/12</f>
        <v>0.157689976790459</v>
      </c>
      <c r="I148" s="19" t="n">
        <f aca="false">G148-H148+IF(C148&lt;=1,(F148-(G148-H148)-J148),0)</f>
        <v>0.0563900224683649</v>
      </c>
      <c r="J148" s="19" t="n">
        <f aca="false">(F148-(G148-H148))*(1-(1-RM_CPR_S)^(1/12))</f>
        <v>0.343225857176801</v>
      </c>
      <c r="K148" s="19" t="n">
        <f aca="false">IF(C148&lt;=1,0,(F148-(G148-H148)-J148))</f>
        <v>25.1717317079969</v>
      </c>
      <c r="L148" s="19" t="n">
        <f aca="false">E148*(1-RM_SEV_S)</f>
        <v>0.0522825483810639</v>
      </c>
      <c r="M148" s="19" t="n">
        <f aca="false">E148-L148</f>
        <v>0.0348550322540426</v>
      </c>
      <c r="N148" s="19" t="n">
        <f aca="false">H148-D148*(RM_SERV+RM_TR)/12</f>
        <v>0.152130638337333</v>
      </c>
      <c r="O148" s="19" t="n">
        <f aca="false">T148*RM_A1_CP/12+U148*RM_A2_CP/12+V148*RM_A3_CP/12+W148*RM_M1_CP/12+X148*RM_B1_CP/12+Y148*RM_B2_CP/12+Z148*RM_B3_CP/12</f>
        <v>0.156975985515366</v>
      </c>
      <c r="P148" s="19" t="n">
        <f aca="false">MAX(0,N148-O148)</f>
        <v>0</v>
      </c>
      <c r="Q148" s="19" t="n">
        <f aca="false">MIN(P148,M148)</f>
        <v>0</v>
      </c>
      <c r="R148" s="19" t="n">
        <f aca="false">P148-Q148</f>
        <v>0</v>
      </c>
      <c r="S148" s="19" t="n">
        <f aca="false">I148+J148+L148+Q148</f>
        <v>0.451898428026229</v>
      </c>
      <c r="T148" s="19" t="n">
        <f aca="false">AW147</f>
        <v>0</v>
      </c>
      <c r="U148" s="19" t="n">
        <f aca="false">AX147</f>
        <v>0</v>
      </c>
      <c r="V148" s="19" t="n">
        <f aca="false">AY147</f>
        <v>0</v>
      </c>
      <c r="W148" s="19" t="n">
        <f aca="false">AZ147</f>
        <v>10.5879079343435</v>
      </c>
      <c r="X148" s="19" t="n">
        <f aca="false">BA147</f>
        <v>10.5</v>
      </c>
      <c r="Y148" s="19" t="n">
        <f aca="false">BB147</f>
        <v>4.57057723393363</v>
      </c>
      <c r="Z148" s="19" t="n">
        <f aca="false">BC147</f>
        <v>0</v>
      </c>
      <c r="AA148" s="19" t="n">
        <f aca="false">MIN(T148,MAX(0,S148-(0)))</f>
        <v>0</v>
      </c>
      <c r="AB148" s="19" t="n">
        <f aca="false">MIN(U148,MAX(0,S148-(T148)))</f>
        <v>0</v>
      </c>
      <c r="AC148" s="19" t="n">
        <f aca="false">MIN(V148,MAX(0,S148-(T148+U148)))</f>
        <v>0</v>
      </c>
      <c r="AD148" s="19" t="n">
        <f aca="false">MIN(W148,MAX(0,S148-(T148+U148+V148)))</f>
        <v>0.451898428026229</v>
      </c>
      <c r="AE148" s="19" t="n">
        <f aca="false">MIN(X148,MAX(0,S148-(T148+U148+V148+W148)))</f>
        <v>0</v>
      </c>
      <c r="AF148" s="19" t="n">
        <f aca="false">MIN(Y148,MAX(0,S148-(T148+U148+V148+W148+X148)))</f>
        <v>0</v>
      </c>
      <c r="AG148" s="19" t="n">
        <f aca="false">MIN(Z148,MAX(0,S148-(T148+U148+V148+W148+X148+Y148)))</f>
        <v>0</v>
      </c>
      <c r="AH148" s="19" t="n">
        <f aca="false">T148-AA148</f>
        <v>0</v>
      </c>
      <c r="AI148" s="19" t="n">
        <f aca="false">U148-AB148</f>
        <v>0</v>
      </c>
      <c r="AJ148" s="19" t="n">
        <f aca="false">V148-AC148</f>
        <v>0</v>
      </c>
      <c r="AK148" s="19" t="n">
        <f aca="false">W148-AD148</f>
        <v>10.1360095063172</v>
      </c>
      <c r="AL148" s="19" t="n">
        <f aca="false">X148-AE148</f>
        <v>10.5</v>
      </c>
      <c r="AM148" s="19" t="n">
        <f aca="false">Y148-AF148</f>
        <v>4.57057723393363</v>
      </c>
      <c r="AN148" s="19" t="n">
        <f aca="false">Z148-AG148</f>
        <v>0</v>
      </c>
      <c r="AO148" s="19" t="n">
        <f aca="false">M148-Q148</f>
        <v>0.0348550322540426</v>
      </c>
      <c r="AP148" s="19" t="n">
        <f aca="false">MIN(AH148,MAX(0,AO148-(AI148+AJ148+AK148+AL148+AM148+AN148)))</f>
        <v>0</v>
      </c>
      <c r="AQ148" s="19" t="n">
        <f aca="false">MIN(AI148,MAX(0,AO148-(AJ148+AK148+AL148+AM148+AN148)))</f>
        <v>0</v>
      </c>
      <c r="AR148" s="19" t="n">
        <f aca="false">MIN(AJ148,MAX(0,AO148-(AK148+AL148+AM148+AN148)))</f>
        <v>0</v>
      </c>
      <c r="AS148" s="19" t="n">
        <f aca="false">MIN(AK148,MAX(0,AO148-(AL148+AM148+AN148)))</f>
        <v>0</v>
      </c>
      <c r="AT148" s="19" t="n">
        <f aca="false">MIN(AL148,MAX(0,AO148-(AM148+AN148)))</f>
        <v>0</v>
      </c>
      <c r="AU148" s="19" t="n">
        <f aca="false">MIN(AM148,MAX(0,AO148-(AN148)))</f>
        <v>0.0348550322540426</v>
      </c>
      <c r="AV148" s="19" t="n">
        <f aca="false">MIN(AN148,MAX(0,AO148-(0)))</f>
        <v>0</v>
      </c>
      <c r="AW148" s="19" t="n">
        <f aca="false">AH148-AP148</f>
        <v>0</v>
      </c>
      <c r="AX148" s="19" t="n">
        <f aca="false">AI148-AQ148</f>
        <v>0</v>
      </c>
      <c r="AY148" s="19" t="n">
        <f aca="false">AJ148-AR148</f>
        <v>0</v>
      </c>
      <c r="AZ148" s="19" t="n">
        <f aca="false">AK148-AS148</f>
        <v>10.1360095063172</v>
      </c>
      <c r="BA148" s="19" t="n">
        <f aca="false">AL148-AT148</f>
        <v>10.5</v>
      </c>
      <c r="BB148" s="19" t="n">
        <f aca="false">AM148-AU148</f>
        <v>4.53572220167958</v>
      </c>
      <c r="BC148" s="19" t="n">
        <f aca="false">AN148-AV148</f>
        <v>0</v>
      </c>
    </row>
    <row r="149" customFormat="false" ht="15" hidden="false" customHeight="false" outlineLevel="0" collapsed="false">
      <c r="B149" s="18" t="n">
        <v>145</v>
      </c>
      <c r="C149" s="18" t="n">
        <f aca="false">RM_TERM-B149+1</f>
        <v>216</v>
      </c>
      <c r="D149" s="19" t="n">
        <f aca="false">K148</f>
        <v>25.1717317079969</v>
      </c>
      <c r="E149" s="19" t="n">
        <f aca="false">D149*(1-(1-RM_CDR_S)^(1/12))</f>
        <v>0.0854845399892374</v>
      </c>
      <c r="F149" s="19" t="n">
        <f aca="false">D149-E149</f>
        <v>25.0862471680077</v>
      </c>
      <c r="G149" s="19" t="n">
        <f aca="false">IF(F149&gt;0,F149*(RM_WAC/12)/(1-(1+RM_WAC/12)^(-C149)),0)</f>
        <v>0.210482959315759</v>
      </c>
      <c r="H149" s="19" t="n">
        <f aca="false">F149*RM_WAC/12</f>
        <v>0.154698524202714</v>
      </c>
      <c r="I149" s="19" t="n">
        <f aca="false">G149-H149+IF(C149&lt;=1,(F149-(G149-H149)-J149),0)</f>
        <v>0.0557844351130447</v>
      </c>
      <c r="J149" s="19" t="n">
        <f aca="false">(F149-(G149-H149))*(1-(1-RM_CPR_S)^(1/12))</f>
        <v>0.336708458365458</v>
      </c>
      <c r="K149" s="19" t="n">
        <f aca="false">IF(C149&lt;=1,0,(F149-(G149-H149)-J149))</f>
        <v>24.6937542745292</v>
      </c>
      <c r="L149" s="19" t="n">
        <f aca="false">E149*(1-RM_SEV_S)</f>
        <v>0.0512907239935425</v>
      </c>
      <c r="M149" s="19" t="n">
        <f aca="false">E149-L149</f>
        <v>0.034193815995695</v>
      </c>
      <c r="N149" s="19" t="n">
        <f aca="false">H149-D149*(RM_SERV+RM_TR)/12</f>
        <v>0.149244648999315</v>
      </c>
      <c r="O149" s="19" t="n">
        <f aca="false">T149*RM_A1_CP/12+U149*RM_A2_CP/12+V149*RM_A3_CP/12+W149*RM_M1_CP/12+X149*RM_B1_CP/12+Y149*RM_B2_CP/12+Z149*RM_B3_CP/12</f>
        <v>0.154145202672521</v>
      </c>
      <c r="P149" s="19" t="n">
        <f aca="false">MAX(0,N149-O149)</f>
        <v>0</v>
      </c>
      <c r="Q149" s="19" t="n">
        <f aca="false">MIN(P149,M149)</f>
        <v>0</v>
      </c>
      <c r="R149" s="19" t="n">
        <f aca="false">P149-Q149</f>
        <v>0</v>
      </c>
      <c r="S149" s="19" t="n">
        <f aca="false">I149+J149+L149+Q149</f>
        <v>0.443783617472045</v>
      </c>
      <c r="T149" s="19" t="n">
        <f aca="false">AW148</f>
        <v>0</v>
      </c>
      <c r="U149" s="19" t="n">
        <f aca="false">AX148</f>
        <v>0</v>
      </c>
      <c r="V149" s="19" t="n">
        <f aca="false">AY148</f>
        <v>0</v>
      </c>
      <c r="W149" s="19" t="n">
        <f aca="false">AZ148</f>
        <v>10.1360095063172</v>
      </c>
      <c r="X149" s="19" t="n">
        <f aca="false">BA148</f>
        <v>10.5</v>
      </c>
      <c r="Y149" s="19" t="n">
        <f aca="false">BB148</f>
        <v>4.53572220167958</v>
      </c>
      <c r="Z149" s="19" t="n">
        <f aca="false">BC148</f>
        <v>0</v>
      </c>
      <c r="AA149" s="19" t="n">
        <f aca="false">MIN(T149,MAX(0,S149-(0)))</f>
        <v>0</v>
      </c>
      <c r="AB149" s="19" t="n">
        <f aca="false">MIN(U149,MAX(0,S149-(T149)))</f>
        <v>0</v>
      </c>
      <c r="AC149" s="19" t="n">
        <f aca="false">MIN(V149,MAX(0,S149-(T149+U149)))</f>
        <v>0</v>
      </c>
      <c r="AD149" s="19" t="n">
        <f aca="false">MIN(W149,MAX(0,S149-(T149+U149+V149)))</f>
        <v>0.443783617472045</v>
      </c>
      <c r="AE149" s="19" t="n">
        <f aca="false">MIN(X149,MAX(0,S149-(T149+U149+V149+W149)))</f>
        <v>0</v>
      </c>
      <c r="AF149" s="19" t="n">
        <f aca="false">MIN(Y149,MAX(0,S149-(T149+U149+V149+W149+X149)))</f>
        <v>0</v>
      </c>
      <c r="AG149" s="19" t="n">
        <f aca="false">MIN(Z149,MAX(0,S149-(T149+U149+V149+W149+X149+Y149)))</f>
        <v>0</v>
      </c>
      <c r="AH149" s="19" t="n">
        <f aca="false">T149-AA149</f>
        <v>0</v>
      </c>
      <c r="AI149" s="19" t="n">
        <f aca="false">U149-AB149</f>
        <v>0</v>
      </c>
      <c r="AJ149" s="19" t="n">
        <f aca="false">V149-AC149</f>
        <v>0</v>
      </c>
      <c r="AK149" s="19" t="n">
        <f aca="false">W149-AD149</f>
        <v>9.6922258888452</v>
      </c>
      <c r="AL149" s="19" t="n">
        <f aca="false">X149-AE149</f>
        <v>10.5</v>
      </c>
      <c r="AM149" s="19" t="n">
        <f aca="false">Y149-AF149</f>
        <v>4.53572220167958</v>
      </c>
      <c r="AN149" s="19" t="n">
        <f aca="false">Z149-AG149</f>
        <v>0</v>
      </c>
      <c r="AO149" s="19" t="n">
        <f aca="false">M149-Q149</f>
        <v>0.034193815995695</v>
      </c>
      <c r="AP149" s="19" t="n">
        <f aca="false">MIN(AH149,MAX(0,AO149-(AI149+AJ149+AK149+AL149+AM149+AN149)))</f>
        <v>0</v>
      </c>
      <c r="AQ149" s="19" t="n">
        <f aca="false">MIN(AI149,MAX(0,AO149-(AJ149+AK149+AL149+AM149+AN149)))</f>
        <v>0</v>
      </c>
      <c r="AR149" s="19" t="n">
        <f aca="false">MIN(AJ149,MAX(0,AO149-(AK149+AL149+AM149+AN149)))</f>
        <v>0</v>
      </c>
      <c r="AS149" s="19" t="n">
        <f aca="false">MIN(AK149,MAX(0,AO149-(AL149+AM149+AN149)))</f>
        <v>0</v>
      </c>
      <c r="AT149" s="19" t="n">
        <f aca="false">MIN(AL149,MAX(0,AO149-(AM149+AN149)))</f>
        <v>0</v>
      </c>
      <c r="AU149" s="19" t="n">
        <f aca="false">MIN(AM149,MAX(0,AO149-(AN149)))</f>
        <v>0.034193815995695</v>
      </c>
      <c r="AV149" s="19" t="n">
        <f aca="false">MIN(AN149,MAX(0,AO149-(0)))</f>
        <v>0</v>
      </c>
      <c r="AW149" s="19" t="n">
        <f aca="false">AH149-AP149</f>
        <v>0</v>
      </c>
      <c r="AX149" s="19" t="n">
        <f aca="false">AI149-AQ149</f>
        <v>0</v>
      </c>
      <c r="AY149" s="19" t="n">
        <f aca="false">AJ149-AR149</f>
        <v>0</v>
      </c>
      <c r="AZ149" s="19" t="n">
        <f aca="false">AK149-AS149</f>
        <v>9.6922258888452</v>
      </c>
      <c r="BA149" s="19" t="n">
        <f aca="false">AL149-AT149</f>
        <v>10.5</v>
      </c>
      <c r="BB149" s="19" t="n">
        <f aca="false">AM149-AU149</f>
        <v>4.50152838568389</v>
      </c>
      <c r="BC149" s="19" t="n">
        <f aca="false">AN149-AV149</f>
        <v>0</v>
      </c>
    </row>
    <row r="150" customFormat="false" ht="15" hidden="false" customHeight="false" outlineLevel="0" collapsed="false">
      <c r="B150" s="18" t="n">
        <v>146</v>
      </c>
      <c r="C150" s="18" t="n">
        <f aca="false">RM_TERM-B150+1</f>
        <v>215</v>
      </c>
      <c r="D150" s="19" t="n">
        <f aca="false">K149</f>
        <v>24.6937542745292</v>
      </c>
      <c r="E150" s="19" t="n">
        <f aca="false">D150*(1-(1-RM_CDR_S)^(1/12))</f>
        <v>0.0838613031972989</v>
      </c>
      <c r="F150" s="19" t="n">
        <f aca="false">D150-E150</f>
        <v>24.6098929713319</v>
      </c>
      <c r="G150" s="19" t="n">
        <f aca="false">IF(F150&gt;0,F150*(RM_WAC/12)/(1-(1+RM_WAC/12)^(-C150)),0)</f>
        <v>0.206946357976938</v>
      </c>
      <c r="H150" s="19" t="n">
        <f aca="false">F150*RM_WAC/12</f>
        <v>0.151761006656547</v>
      </c>
      <c r="I150" s="19" t="n">
        <f aca="false">G150-H150+IF(C150&lt;=1,(F150-(G150-H150)-J150),0)</f>
        <v>0.0551853513203917</v>
      </c>
      <c r="J150" s="19" t="n">
        <f aca="false">(F150-(G150-H150))*(1-(1-RM_CPR_S)^(1/12))</f>
        <v>0.330308625796328</v>
      </c>
      <c r="K150" s="19" t="n">
        <f aca="false">IF(C150&lt;=1,0,(F150-(G150-H150)-J150))</f>
        <v>24.2243989942151</v>
      </c>
      <c r="L150" s="19" t="n">
        <f aca="false">E150*(1-RM_SEV_S)</f>
        <v>0.0503167819183794</v>
      </c>
      <c r="M150" s="19" t="n">
        <f aca="false">E150-L150</f>
        <v>0.0335445212789196</v>
      </c>
      <c r="N150" s="19" t="n">
        <f aca="false">H150-D150*(RM_SERV+RM_TR)/12</f>
        <v>0.146410693230399</v>
      </c>
      <c r="O150" s="19" t="n">
        <f aca="false">T150*RM_A1_CP/12+U150*RM_A2_CP/12+V150*RM_A3_CP/12+W150*RM_M1_CP/12+X150*RM_B1_CP/12+Y150*RM_B2_CP/12+Z150*RM_B3_CP/12</f>
        <v>0.151365488098753</v>
      </c>
      <c r="P150" s="19" t="n">
        <f aca="false">MAX(0,N150-O150)</f>
        <v>0</v>
      </c>
      <c r="Q150" s="19" t="n">
        <f aca="false">MIN(P150,M150)</f>
        <v>0</v>
      </c>
      <c r="R150" s="19" t="n">
        <f aca="false">P150-Q150</f>
        <v>0</v>
      </c>
      <c r="S150" s="19" t="n">
        <f aca="false">I150+J150+L150+Q150</f>
        <v>0.435810759035099</v>
      </c>
      <c r="T150" s="19" t="n">
        <f aca="false">AW149</f>
        <v>0</v>
      </c>
      <c r="U150" s="19" t="n">
        <f aca="false">AX149</f>
        <v>0</v>
      </c>
      <c r="V150" s="19" t="n">
        <f aca="false">AY149</f>
        <v>0</v>
      </c>
      <c r="W150" s="19" t="n">
        <f aca="false">AZ149</f>
        <v>9.6922258888452</v>
      </c>
      <c r="X150" s="19" t="n">
        <f aca="false">BA149</f>
        <v>10.5</v>
      </c>
      <c r="Y150" s="19" t="n">
        <f aca="false">BB149</f>
        <v>4.50152838568389</v>
      </c>
      <c r="Z150" s="19" t="n">
        <f aca="false">BC149</f>
        <v>0</v>
      </c>
      <c r="AA150" s="19" t="n">
        <f aca="false">MIN(T150,MAX(0,S150-(0)))</f>
        <v>0</v>
      </c>
      <c r="AB150" s="19" t="n">
        <f aca="false">MIN(U150,MAX(0,S150-(T150)))</f>
        <v>0</v>
      </c>
      <c r="AC150" s="19" t="n">
        <f aca="false">MIN(V150,MAX(0,S150-(T150+U150)))</f>
        <v>0</v>
      </c>
      <c r="AD150" s="19" t="n">
        <f aca="false">MIN(W150,MAX(0,S150-(T150+U150+V150)))</f>
        <v>0.435810759035099</v>
      </c>
      <c r="AE150" s="19" t="n">
        <f aca="false">MIN(X150,MAX(0,S150-(T150+U150+V150+W150)))</f>
        <v>0</v>
      </c>
      <c r="AF150" s="19" t="n">
        <f aca="false">MIN(Y150,MAX(0,S150-(T150+U150+V150+W150+X150)))</f>
        <v>0</v>
      </c>
      <c r="AG150" s="19" t="n">
        <f aca="false">MIN(Z150,MAX(0,S150-(T150+U150+V150+W150+X150+Y150)))</f>
        <v>0</v>
      </c>
      <c r="AH150" s="19" t="n">
        <f aca="false">T150-AA150</f>
        <v>0</v>
      </c>
      <c r="AI150" s="19" t="n">
        <f aca="false">U150-AB150</f>
        <v>0</v>
      </c>
      <c r="AJ150" s="19" t="n">
        <f aca="false">V150-AC150</f>
        <v>0</v>
      </c>
      <c r="AK150" s="19" t="n">
        <f aca="false">W150-AD150</f>
        <v>9.2564151298101</v>
      </c>
      <c r="AL150" s="19" t="n">
        <f aca="false">X150-AE150</f>
        <v>10.5</v>
      </c>
      <c r="AM150" s="19" t="n">
        <f aca="false">Y150-AF150</f>
        <v>4.50152838568389</v>
      </c>
      <c r="AN150" s="19" t="n">
        <f aca="false">Z150-AG150</f>
        <v>0</v>
      </c>
      <c r="AO150" s="19" t="n">
        <f aca="false">M150-Q150</f>
        <v>0.0335445212789196</v>
      </c>
      <c r="AP150" s="19" t="n">
        <f aca="false">MIN(AH150,MAX(0,AO150-(AI150+AJ150+AK150+AL150+AM150+AN150)))</f>
        <v>0</v>
      </c>
      <c r="AQ150" s="19" t="n">
        <f aca="false">MIN(AI150,MAX(0,AO150-(AJ150+AK150+AL150+AM150+AN150)))</f>
        <v>0</v>
      </c>
      <c r="AR150" s="19" t="n">
        <f aca="false">MIN(AJ150,MAX(0,AO150-(AK150+AL150+AM150+AN150)))</f>
        <v>0</v>
      </c>
      <c r="AS150" s="19" t="n">
        <f aca="false">MIN(AK150,MAX(0,AO150-(AL150+AM150+AN150)))</f>
        <v>0</v>
      </c>
      <c r="AT150" s="19" t="n">
        <f aca="false">MIN(AL150,MAX(0,AO150-(AM150+AN150)))</f>
        <v>0</v>
      </c>
      <c r="AU150" s="19" t="n">
        <f aca="false">MIN(AM150,MAX(0,AO150-(AN150)))</f>
        <v>0.0335445212789196</v>
      </c>
      <c r="AV150" s="19" t="n">
        <f aca="false">MIN(AN150,MAX(0,AO150-(0)))</f>
        <v>0</v>
      </c>
      <c r="AW150" s="19" t="n">
        <f aca="false">AH150-AP150</f>
        <v>0</v>
      </c>
      <c r="AX150" s="19" t="n">
        <f aca="false">AI150-AQ150</f>
        <v>0</v>
      </c>
      <c r="AY150" s="19" t="n">
        <f aca="false">AJ150-AR150</f>
        <v>0</v>
      </c>
      <c r="AZ150" s="19" t="n">
        <f aca="false">AK150-AS150</f>
        <v>9.2564151298101</v>
      </c>
      <c r="BA150" s="19" t="n">
        <f aca="false">AL150-AT150</f>
        <v>10.5</v>
      </c>
      <c r="BB150" s="19" t="n">
        <f aca="false">AM150-AU150</f>
        <v>4.46798386440497</v>
      </c>
      <c r="BC150" s="19" t="n">
        <f aca="false">AN150-AV150</f>
        <v>0</v>
      </c>
    </row>
    <row r="151" customFormat="false" ht="15" hidden="false" customHeight="false" outlineLevel="0" collapsed="false">
      <c r="B151" s="18" t="n">
        <v>147</v>
      </c>
      <c r="C151" s="18" t="n">
        <f aca="false">RM_TERM-B151+1</f>
        <v>214</v>
      </c>
      <c r="D151" s="19" t="n">
        <f aca="false">K150</f>
        <v>24.2243989942151</v>
      </c>
      <c r="E151" s="19" t="n">
        <f aca="false">D151*(1-(1-RM_CDR_S)^(1/12))</f>
        <v>0.0822673476961597</v>
      </c>
      <c r="F151" s="19" t="n">
        <f aca="false">D151-E151</f>
        <v>24.142131646519</v>
      </c>
      <c r="G151" s="19" t="n">
        <f aca="false">IF(F151&gt;0,F151*(RM_WAC/12)/(1-(1+RM_WAC/12)^(-C151)),0)</f>
        <v>0.203469179733794</v>
      </c>
      <c r="H151" s="19" t="n">
        <f aca="false">F151*RM_WAC/12</f>
        <v>0.148876478486867</v>
      </c>
      <c r="I151" s="19" t="n">
        <f aca="false">G151-H151+IF(C151&lt;=1,(F151-(G151-H151)-J151),0)</f>
        <v>0.0545927012469273</v>
      </c>
      <c r="J151" s="19" t="n">
        <f aca="false">(F151-(G151-H151))*(1-(1-RM_CPR_S)^(1/12))</f>
        <v>0.324024297538129</v>
      </c>
      <c r="K151" s="19" t="n">
        <f aca="false">IF(C151&lt;=1,0,(F151-(G151-H151)-J151))</f>
        <v>23.7635146477339</v>
      </c>
      <c r="L151" s="19" t="n">
        <f aca="false">E151*(1-RM_SEV_S)</f>
        <v>0.0493604086176958</v>
      </c>
      <c r="M151" s="19" t="n">
        <f aca="false">E151-L151</f>
        <v>0.0329069390784639</v>
      </c>
      <c r="N151" s="19" t="n">
        <f aca="false">H151-D151*(RM_SERV+RM_TR)/12</f>
        <v>0.143627858704787</v>
      </c>
      <c r="O151" s="19" t="n">
        <f aca="false">T151*RM_A1_CP/12+U151*RM_A2_CP/12+V151*RM_A3_CP/12+W151*RM_M1_CP/12+X151*RM_B1_CP/12+Y151*RM_B2_CP/12+Z151*RM_B3_CP/12</f>
        <v>0.148635946092441</v>
      </c>
      <c r="P151" s="19" t="n">
        <f aca="false">MAX(0,N151-O151)</f>
        <v>0</v>
      </c>
      <c r="Q151" s="19" t="n">
        <f aca="false">MIN(P151,M151)</f>
        <v>0</v>
      </c>
      <c r="R151" s="19" t="n">
        <f aca="false">P151-Q151</f>
        <v>0</v>
      </c>
      <c r="S151" s="19" t="n">
        <f aca="false">I151+J151+L151+Q151</f>
        <v>0.427977407402752</v>
      </c>
      <c r="T151" s="19" t="n">
        <f aca="false">AW150</f>
        <v>0</v>
      </c>
      <c r="U151" s="19" t="n">
        <f aca="false">AX150</f>
        <v>0</v>
      </c>
      <c r="V151" s="19" t="n">
        <f aca="false">AY150</f>
        <v>0</v>
      </c>
      <c r="W151" s="19" t="n">
        <f aca="false">AZ150</f>
        <v>9.2564151298101</v>
      </c>
      <c r="X151" s="19" t="n">
        <f aca="false">BA150</f>
        <v>10.5</v>
      </c>
      <c r="Y151" s="19" t="n">
        <f aca="false">BB150</f>
        <v>4.46798386440497</v>
      </c>
      <c r="Z151" s="19" t="n">
        <f aca="false">BC150</f>
        <v>0</v>
      </c>
      <c r="AA151" s="19" t="n">
        <f aca="false">MIN(T151,MAX(0,S151-(0)))</f>
        <v>0</v>
      </c>
      <c r="AB151" s="19" t="n">
        <f aca="false">MIN(U151,MAX(0,S151-(T151)))</f>
        <v>0</v>
      </c>
      <c r="AC151" s="19" t="n">
        <f aca="false">MIN(V151,MAX(0,S151-(T151+U151)))</f>
        <v>0</v>
      </c>
      <c r="AD151" s="19" t="n">
        <f aca="false">MIN(W151,MAX(0,S151-(T151+U151+V151)))</f>
        <v>0.427977407402752</v>
      </c>
      <c r="AE151" s="19" t="n">
        <f aca="false">MIN(X151,MAX(0,S151-(T151+U151+V151+W151)))</f>
        <v>0</v>
      </c>
      <c r="AF151" s="19" t="n">
        <f aca="false">MIN(Y151,MAX(0,S151-(T151+U151+V151+W151+X151)))</f>
        <v>0</v>
      </c>
      <c r="AG151" s="19" t="n">
        <f aca="false">MIN(Z151,MAX(0,S151-(T151+U151+V151+W151+X151+Y151)))</f>
        <v>0</v>
      </c>
      <c r="AH151" s="19" t="n">
        <f aca="false">T151-AA151</f>
        <v>0</v>
      </c>
      <c r="AI151" s="19" t="n">
        <f aca="false">U151-AB151</f>
        <v>0</v>
      </c>
      <c r="AJ151" s="19" t="n">
        <f aca="false">V151-AC151</f>
        <v>0</v>
      </c>
      <c r="AK151" s="19" t="n">
        <f aca="false">W151-AD151</f>
        <v>8.82843772240735</v>
      </c>
      <c r="AL151" s="19" t="n">
        <f aca="false">X151-AE151</f>
        <v>10.5</v>
      </c>
      <c r="AM151" s="19" t="n">
        <f aca="false">Y151-AF151</f>
        <v>4.46798386440497</v>
      </c>
      <c r="AN151" s="19" t="n">
        <f aca="false">Z151-AG151</f>
        <v>0</v>
      </c>
      <c r="AO151" s="19" t="n">
        <f aca="false">M151-Q151</f>
        <v>0.0329069390784639</v>
      </c>
      <c r="AP151" s="19" t="n">
        <f aca="false">MIN(AH151,MAX(0,AO151-(AI151+AJ151+AK151+AL151+AM151+AN151)))</f>
        <v>0</v>
      </c>
      <c r="AQ151" s="19" t="n">
        <f aca="false">MIN(AI151,MAX(0,AO151-(AJ151+AK151+AL151+AM151+AN151)))</f>
        <v>0</v>
      </c>
      <c r="AR151" s="19" t="n">
        <f aca="false">MIN(AJ151,MAX(0,AO151-(AK151+AL151+AM151+AN151)))</f>
        <v>0</v>
      </c>
      <c r="AS151" s="19" t="n">
        <f aca="false">MIN(AK151,MAX(0,AO151-(AL151+AM151+AN151)))</f>
        <v>0</v>
      </c>
      <c r="AT151" s="19" t="n">
        <f aca="false">MIN(AL151,MAX(0,AO151-(AM151+AN151)))</f>
        <v>0</v>
      </c>
      <c r="AU151" s="19" t="n">
        <f aca="false">MIN(AM151,MAX(0,AO151-(AN151)))</f>
        <v>0.0329069390784639</v>
      </c>
      <c r="AV151" s="19" t="n">
        <f aca="false">MIN(AN151,MAX(0,AO151-(0)))</f>
        <v>0</v>
      </c>
      <c r="AW151" s="19" t="n">
        <f aca="false">AH151-AP151</f>
        <v>0</v>
      </c>
      <c r="AX151" s="19" t="n">
        <f aca="false">AI151-AQ151</f>
        <v>0</v>
      </c>
      <c r="AY151" s="19" t="n">
        <f aca="false">AJ151-AR151</f>
        <v>0</v>
      </c>
      <c r="AZ151" s="19" t="n">
        <f aca="false">AK151-AS151</f>
        <v>8.82843772240735</v>
      </c>
      <c r="BA151" s="19" t="n">
        <f aca="false">AL151-AT151</f>
        <v>10.5</v>
      </c>
      <c r="BB151" s="19" t="n">
        <f aca="false">AM151-AU151</f>
        <v>4.43507692532651</v>
      </c>
      <c r="BC151" s="19" t="n">
        <f aca="false">AN151-AV151</f>
        <v>0</v>
      </c>
    </row>
    <row r="152" customFormat="false" ht="15" hidden="false" customHeight="false" outlineLevel="0" collapsed="false">
      <c r="B152" s="18" t="n">
        <v>148</v>
      </c>
      <c r="C152" s="18" t="n">
        <f aca="false">RM_TERM-B152+1</f>
        <v>213</v>
      </c>
      <c r="D152" s="19" t="n">
        <f aca="false">K151</f>
        <v>23.7635146477339</v>
      </c>
      <c r="E152" s="19" t="n">
        <f aca="false">D152*(1-(1-RM_CDR_S)^(1/12))</f>
        <v>0.0807021599369611</v>
      </c>
      <c r="F152" s="19" t="n">
        <f aca="false">D152-E152</f>
        <v>23.682812487797</v>
      </c>
      <c r="G152" s="19" t="n">
        <f aca="false">IF(F152&gt;0,F152*(RM_WAC/12)/(1-(1+RM_WAC/12)^(-C152)),0)</f>
        <v>0.200050426140656</v>
      </c>
      <c r="H152" s="19" t="n">
        <f aca="false">F152*RM_WAC/12</f>
        <v>0.146044010341415</v>
      </c>
      <c r="I152" s="19" t="n">
        <f aca="false">G152-H152+IF(C152&lt;=1,(F152-(G152-H152)-J152),0)</f>
        <v>0.0540064157992409</v>
      </c>
      <c r="J152" s="19" t="n">
        <f aca="false">(F152-(G152-H152))*(1-(1-RM_CPR_S)^(1/12))</f>
        <v>0.31785344723424</v>
      </c>
      <c r="K152" s="19" t="n">
        <f aca="false">IF(C152&lt;=1,0,(F152-(G152-H152)-J152))</f>
        <v>23.3109526247635</v>
      </c>
      <c r="L152" s="19" t="n">
        <f aca="false">E152*(1-RM_SEV_S)</f>
        <v>0.0484212959621767</v>
      </c>
      <c r="M152" s="19" t="n">
        <f aca="false">E152-L152</f>
        <v>0.0322808639747844</v>
      </c>
      <c r="N152" s="19" t="n">
        <f aca="false">H152-D152*(RM_SERV+RM_TR)/12</f>
        <v>0.140895248834406</v>
      </c>
      <c r="O152" s="19" t="n">
        <f aca="false">T152*RM_A1_CP/12+U152*RM_A2_CP/12+V152*RM_A3_CP/12+W152*RM_M1_CP/12+X152*RM_B1_CP/12+Y152*RM_B2_CP/12+Z152*RM_B3_CP/12</f>
        <v>0.145955696406019</v>
      </c>
      <c r="P152" s="19" t="n">
        <f aca="false">MAX(0,N152-O152)</f>
        <v>0</v>
      </c>
      <c r="Q152" s="19" t="n">
        <f aca="false">MIN(P152,M152)</f>
        <v>0</v>
      </c>
      <c r="R152" s="19" t="n">
        <f aca="false">P152-Q152</f>
        <v>0</v>
      </c>
      <c r="S152" s="19" t="n">
        <f aca="false">I152+J152+L152+Q152</f>
        <v>0.420281158995658</v>
      </c>
      <c r="T152" s="19" t="n">
        <f aca="false">AW151</f>
        <v>0</v>
      </c>
      <c r="U152" s="19" t="n">
        <f aca="false">AX151</f>
        <v>0</v>
      </c>
      <c r="V152" s="19" t="n">
        <f aca="false">AY151</f>
        <v>0</v>
      </c>
      <c r="W152" s="19" t="n">
        <f aca="false">AZ151</f>
        <v>8.82843772240735</v>
      </c>
      <c r="X152" s="19" t="n">
        <f aca="false">BA151</f>
        <v>10.5</v>
      </c>
      <c r="Y152" s="19" t="n">
        <f aca="false">BB151</f>
        <v>4.43507692532651</v>
      </c>
      <c r="Z152" s="19" t="n">
        <f aca="false">BC151</f>
        <v>0</v>
      </c>
      <c r="AA152" s="19" t="n">
        <f aca="false">MIN(T152,MAX(0,S152-(0)))</f>
        <v>0</v>
      </c>
      <c r="AB152" s="19" t="n">
        <f aca="false">MIN(U152,MAX(0,S152-(T152)))</f>
        <v>0</v>
      </c>
      <c r="AC152" s="19" t="n">
        <f aca="false">MIN(V152,MAX(0,S152-(T152+U152)))</f>
        <v>0</v>
      </c>
      <c r="AD152" s="19" t="n">
        <f aca="false">MIN(W152,MAX(0,S152-(T152+U152+V152)))</f>
        <v>0.420281158995658</v>
      </c>
      <c r="AE152" s="19" t="n">
        <f aca="false">MIN(X152,MAX(0,S152-(T152+U152+V152+W152)))</f>
        <v>0</v>
      </c>
      <c r="AF152" s="19" t="n">
        <f aca="false">MIN(Y152,MAX(0,S152-(T152+U152+V152+W152+X152)))</f>
        <v>0</v>
      </c>
      <c r="AG152" s="19" t="n">
        <f aca="false">MIN(Z152,MAX(0,S152-(T152+U152+V152+W152+X152+Y152)))</f>
        <v>0</v>
      </c>
      <c r="AH152" s="19" t="n">
        <f aca="false">T152-AA152</f>
        <v>0</v>
      </c>
      <c r="AI152" s="19" t="n">
        <f aca="false">U152-AB152</f>
        <v>0</v>
      </c>
      <c r="AJ152" s="19" t="n">
        <f aca="false">V152-AC152</f>
        <v>0</v>
      </c>
      <c r="AK152" s="19" t="n">
        <f aca="false">W152-AD152</f>
        <v>8.40815656341169</v>
      </c>
      <c r="AL152" s="19" t="n">
        <f aca="false">X152-AE152</f>
        <v>10.5</v>
      </c>
      <c r="AM152" s="19" t="n">
        <f aca="false">Y152-AF152</f>
        <v>4.43507692532651</v>
      </c>
      <c r="AN152" s="19" t="n">
        <f aca="false">Z152-AG152</f>
        <v>0</v>
      </c>
      <c r="AO152" s="19" t="n">
        <f aca="false">M152-Q152</f>
        <v>0.0322808639747844</v>
      </c>
      <c r="AP152" s="19" t="n">
        <f aca="false">MIN(AH152,MAX(0,AO152-(AI152+AJ152+AK152+AL152+AM152+AN152)))</f>
        <v>0</v>
      </c>
      <c r="AQ152" s="19" t="n">
        <f aca="false">MIN(AI152,MAX(0,AO152-(AJ152+AK152+AL152+AM152+AN152)))</f>
        <v>0</v>
      </c>
      <c r="AR152" s="19" t="n">
        <f aca="false">MIN(AJ152,MAX(0,AO152-(AK152+AL152+AM152+AN152)))</f>
        <v>0</v>
      </c>
      <c r="AS152" s="19" t="n">
        <f aca="false">MIN(AK152,MAX(0,AO152-(AL152+AM152+AN152)))</f>
        <v>0</v>
      </c>
      <c r="AT152" s="19" t="n">
        <f aca="false">MIN(AL152,MAX(0,AO152-(AM152+AN152)))</f>
        <v>0</v>
      </c>
      <c r="AU152" s="19" t="n">
        <f aca="false">MIN(AM152,MAX(0,AO152-(AN152)))</f>
        <v>0.0322808639747844</v>
      </c>
      <c r="AV152" s="19" t="n">
        <f aca="false">MIN(AN152,MAX(0,AO152-(0)))</f>
        <v>0</v>
      </c>
      <c r="AW152" s="19" t="n">
        <f aca="false">AH152-AP152</f>
        <v>0</v>
      </c>
      <c r="AX152" s="19" t="n">
        <f aca="false">AI152-AQ152</f>
        <v>0</v>
      </c>
      <c r="AY152" s="19" t="n">
        <f aca="false">AJ152-AR152</f>
        <v>0</v>
      </c>
      <c r="AZ152" s="19" t="n">
        <f aca="false">AK152-AS152</f>
        <v>8.40815656341169</v>
      </c>
      <c r="BA152" s="19" t="n">
        <f aca="false">AL152-AT152</f>
        <v>10.5</v>
      </c>
      <c r="BB152" s="19" t="n">
        <f aca="false">AM152-AU152</f>
        <v>4.40279606135172</v>
      </c>
      <c r="BC152" s="19" t="n">
        <f aca="false">AN152-AV152</f>
        <v>0</v>
      </c>
    </row>
    <row r="153" customFormat="false" ht="15" hidden="false" customHeight="false" outlineLevel="0" collapsed="false">
      <c r="B153" s="18" t="n">
        <v>149</v>
      </c>
      <c r="C153" s="18" t="n">
        <f aca="false">RM_TERM-B153+1</f>
        <v>212</v>
      </c>
      <c r="D153" s="19" t="n">
        <f aca="false">K152</f>
        <v>23.3109526247635</v>
      </c>
      <c r="E153" s="19" t="n">
        <f aca="false">D153*(1-(1-RM_CDR_S)^(1/12))</f>
        <v>0.0791652352311437</v>
      </c>
      <c r="F153" s="19" t="n">
        <f aca="false">D153-E153</f>
        <v>23.2317873895323</v>
      </c>
      <c r="G153" s="19" t="n">
        <f aca="false">IF(F153&gt;0,F153*(RM_WAC/12)/(1-(1+RM_WAC/12)^(-C153)),0)</f>
        <v>0.19668911552805</v>
      </c>
      <c r="H153" s="19" t="n">
        <f aca="false">F153*RM_WAC/12</f>
        <v>0.143262688902116</v>
      </c>
      <c r="I153" s="19" t="n">
        <f aca="false">G153-H153+IF(C153&lt;=1,(F153-(G153-H153)-J153),0)</f>
        <v>0.053426426625934</v>
      </c>
      <c r="J153" s="19" t="n">
        <f aca="false">(F153-(G153-H153))*(1-(1-RM_CPR_S)^(1/12))</f>
        <v>0.311794083494988</v>
      </c>
      <c r="K153" s="19" t="n">
        <f aca="false">IF(C153&lt;=1,0,(F153-(G153-H153)-J153))</f>
        <v>22.8665668794114</v>
      </c>
      <c r="L153" s="19" t="n">
        <f aca="false">E153*(1-RM_SEV_S)</f>
        <v>0.0474991411386862</v>
      </c>
      <c r="M153" s="19" t="n">
        <f aca="false">E153-L153</f>
        <v>0.0316660940924575</v>
      </c>
      <c r="N153" s="19" t="n">
        <f aca="false">H153-D153*(RM_SERV+RM_TR)/12</f>
        <v>0.138211982500084</v>
      </c>
      <c r="O153" s="19" t="n">
        <f aca="false">T153*RM_A1_CP/12+U153*RM_A2_CP/12+V153*RM_A3_CP/12+W153*RM_M1_CP/12+X153*RM_B1_CP/12+Y153*RM_B2_CP/12+Z153*RM_B3_CP/12</f>
        <v>0.143323873981962</v>
      </c>
      <c r="P153" s="19" t="n">
        <f aca="false">MAX(0,N153-O153)</f>
        <v>0</v>
      </c>
      <c r="Q153" s="19" t="n">
        <f aca="false">MIN(P153,M153)</f>
        <v>0</v>
      </c>
      <c r="R153" s="19" t="n">
        <f aca="false">P153-Q153</f>
        <v>0</v>
      </c>
      <c r="S153" s="19" t="n">
        <f aca="false">I153+J153+L153+Q153</f>
        <v>0.412719651259608</v>
      </c>
      <c r="T153" s="19" t="n">
        <f aca="false">AW152</f>
        <v>0</v>
      </c>
      <c r="U153" s="19" t="n">
        <f aca="false">AX152</f>
        <v>0</v>
      </c>
      <c r="V153" s="19" t="n">
        <f aca="false">AY152</f>
        <v>0</v>
      </c>
      <c r="W153" s="19" t="n">
        <f aca="false">AZ152</f>
        <v>8.40815656341169</v>
      </c>
      <c r="X153" s="19" t="n">
        <f aca="false">BA152</f>
        <v>10.5</v>
      </c>
      <c r="Y153" s="19" t="n">
        <f aca="false">BB152</f>
        <v>4.40279606135172</v>
      </c>
      <c r="Z153" s="19" t="n">
        <f aca="false">BC152</f>
        <v>0</v>
      </c>
      <c r="AA153" s="19" t="n">
        <f aca="false">MIN(T153,MAX(0,S153-(0)))</f>
        <v>0</v>
      </c>
      <c r="AB153" s="19" t="n">
        <f aca="false">MIN(U153,MAX(0,S153-(T153)))</f>
        <v>0</v>
      </c>
      <c r="AC153" s="19" t="n">
        <f aca="false">MIN(V153,MAX(0,S153-(T153+U153)))</f>
        <v>0</v>
      </c>
      <c r="AD153" s="19" t="n">
        <f aca="false">MIN(W153,MAX(0,S153-(T153+U153+V153)))</f>
        <v>0.412719651259608</v>
      </c>
      <c r="AE153" s="19" t="n">
        <f aca="false">MIN(X153,MAX(0,S153-(T153+U153+V153+W153)))</f>
        <v>0</v>
      </c>
      <c r="AF153" s="19" t="n">
        <f aca="false">MIN(Y153,MAX(0,S153-(T153+U153+V153+W153+X153)))</f>
        <v>0</v>
      </c>
      <c r="AG153" s="19" t="n">
        <f aca="false">MIN(Z153,MAX(0,S153-(T153+U153+V153+W153+X153+Y153)))</f>
        <v>0</v>
      </c>
      <c r="AH153" s="19" t="n">
        <f aca="false">T153-AA153</f>
        <v>0</v>
      </c>
      <c r="AI153" s="19" t="n">
        <f aca="false">U153-AB153</f>
        <v>0</v>
      </c>
      <c r="AJ153" s="19" t="n">
        <f aca="false">V153-AC153</f>
        <v>0</v>
      </c>
      <c r="AK153" s="19" t="n">
        <f aca="false">W153-AD153</f>
        <v>7.99543691215209</v>
      </c>
      <c r="AL153" s="19" t="n">
        <f aca="false">X153-AE153</f>
        <v>10.5</v>
      </c>
      <c r="AM153" s="19" t="n">
        <f aca="false">Y153-AF153</f>
        <v>4.40279606135172</v>
      </c>
      <c r="AN153" s="19" t="n">
        <f aca="false">Z153-AG153</f>
        <v>0</v>
      </c>
      <c r="AO153" s="19" t="n">
        <f aca="false">M153-Q153</f>
        <v>0.0316660940924575</v>
      </c>
      <c r="AP153" s="19" t="n">
        <f aca="false">MIN(AH153,MAX(0,AO153-(AI153+AJ153+AK153+AL153+AM153+AN153)))</f>
        <v>0</v>
      </c>
      <c r="AQ153" s="19" t="n">
        <f aca="false">MIN(AI153,MAX(0,AO153-(AJ153+AK153+AL153+AM153+AN153)))</f>
        <v>0</v>
      </c>
      <c r="AR153" s="19" t="n">
        <f aca="false">MIN(AJ153,MAX(0,AO153-(AK153+AL153+AM153+AN153)))</f>
        <v>0</v>
      </c>
      <c r="AS153" s="19" t="n">
        <f aca="false">MIN(AK153,MAX(0,AO153-(AL153+AM153+AN153)))</f>
        <v>0</v>
      </c>
      <c r="AT153" s="19" t="n">
        <f aca="false">MIN(AL153,MAX(0,AO153-(AM153+AN153)))</f>
        <v>0</v>
      </c>
      <c r="AU153" s="19" t="n">
        <f aca="false">MIN(AM153,MAX(0,AO153-(AN153)))</f>
        <v>0.0316660940924575</v>
      </c>
      <c r="AV153" s="19" t="n">
        <f aca="false">MIN(AN153,MAX(0,AO153-(0)))</f>
        <v>0</v>
      </c>
      <c r="AW153" s="19" t="n">
        <f aca="false">AH153-AP153</f>
        <v>0</v>
      </c>
      <c r="AX153" s="19" t="n">
        <f aca="false">AI153-AQ153</f>
        <v>0</v>
      </c>
      <c r="AY153" s="19" t="n">
        <f aca="false">AJ153-AR153</f>
        <v>0</v>
      </c>
      <c r="AZ153" s="19" t="n">
        <f aca="false">AK153-AS153</f>
        <v>7.99543691215209</v>
      </c>
      <c r="BA153" s="19" t="n">
        <f aca="false">AL153-AT153</f>
        <v>10.5</v>
      </c>
      <c r="BB153" s="19" t="n">
        <f aca="false">AM153-AU153</f>
        <v>4.37112996725926</v>
      </c>
      <c r="BC153" s="19" t="n">
        <f aca="false">AN153-AV153</f>
        <v>0</v>
      </c>
    </row>
    <row r="154" customFormat="false" ht="15" hidden="false" customHeight="false" outlineLevel="0" collapsed="false">
      <c r="B154" s="18" t="n">
        <v>150</v>
      </c>
      <c r="C154" s="18" t="n">
        <f aca="false">RM_TERM-B154+1</f>
        <v>211</v>
      </c>
      <c r="D154" s="19" t="n">
        <f aca="false">K153</f>
        <v>22.8665668794114</v>
      </c>
      <c r="E154" s="19" t="n">
        <f aca="false">D154*(1-(1-RM_CDR_S)^(1/12))</f>
        <v>0.0776560775990875</v>
      </c>
      <c r="F154" s="19" t="n">
        <f aca="false">D154-E154</f>
        <v>22.7889108018123</v>
      </c>
      <c r="G154" s="19" t="n">
        <f aca="false">IF(F154&gt;0,F154*(RM_WAC/12)/(1-(1+RM_WAC/12)^(-C154)),0)</f>
        <v>0.193384282720828</v>
      </c>
      <c r="H154" s="19" t="n">
        <f aca="false">F154*RM_WAC/12</f>
        <v>0.140531616611176</v>
      </c>
      <c r="I154" s="19" t="n">
        <f aca="false">G154-H154+IF(C154&lt;=1,(F154-(G154-H154)-J154),0)</f>
        <v>0.0528526661096519</v>
      </c>
      <c r="J154" s="19" t="n">
        <f aca="false">(F154-(G154-H154))*(1-(1-RM_CPR_S)^(1/12))</f>
        <v>0.305844249300244</v>
      </c>
      <c r="K154" s="19" t="n">
        <f aca="false">IF(C154&lt;=1,0,(F154-(G154-H154)-J154))</f>
        <v>22.4302138864024</v>
      </c>
      <c r="L154" s="19" t="n">
        <f aca="false">E154*(1-RM_SEV_S)</f>
        <v>0.0465936465594525</v>
      </c>
      <c r="M154" s="19" t="n">
        <f aca="false">E154-L154</f>
        <v>0.031062431039635</v>
      </c>
      <c r="N154" s="19" t="n">
        <f aca="false">H154-D154*(RM_SERV+RM_TR)/12</f>
        <v>0.135577193787304</v>
      </c>
      <c r="O154" s="19" t="n">
        <f aca="false">T154*RM_A1_CP/12+U154*RM_A2_CP/12+V154*RM_A3_CP/12+W154*RM_M1_CP/12+X154*RM_B1_CP/12+Y154*RM_B2_CP/12+Z154*RM_B3_CP/12</f>
        <v>0.14073962869327</v>
      </c>
      <c r="P154" s="19" t="n">
        <f aca="false">MAX(0,N154-O154)</f>
        <v>0</v>
      </c>
      <c r="Q154" s="19" t="n">
        <f aca="false">MIN(P154,M154)</f>
        <v>0</v>
      </c>
      <c r="R154" s="19" t="n">
        <f aca="false">P154-Q154</f>
        <v>0</v>
      </c>
      <c r="S154" s="19" t="n">
        <f aca="false">I154+J154+L154+Q154</f>
        <v>0.405290561969348</v>
      </c>
      <c r="T154" s="19" t="n">
        <f aca="false">AW153</f>
        <v>0</v>
      </c>
      <c r="U154" s="19" t="n">
        <f aca="false">AX153</f>
        <v>0</v>
      </c>
      <c r="V154" s="19" t="n">
        <f aca="false">AY153</f>
        <v>0</v>
      </c>
      <c r="W154" s="19" t="n">
        <f aca="false">AZ153</f>
        <v>7.99543691215209</v>
      </c>
      <c r="X154" s="19" t="n">
        <f aca="false">BA153</f>
        <v>10.5</v>
      </c>
      <c r="Y154" s="19" t="n">
        <f aca="false">BB153</f>
        <v>4.37112996725926</v>
      </c>
      <c r="Z154" s="19" t="n">
        <f aca="false">BC153</f>
        <v>0</v>
      </c>
      <c r="AA154" s="19" t="n">
        <f aca="false">MIN(T154,MAX(0,S154-(0)))</f>
        <v>0</v>
      </c>
      <c r="AB154" s="19" t="n">
        <f aca="false">MIN(U154,MAX(0,S154-(T154)))</f>
        <v>0</v>
      </c>
      <c r="AC154" s="19" t="n">
        <f aca="false">MIN(V154,MAX(0,S154-(T154+U154)))</f>
        <v>0</v>
      </c>
      <c r="AD154" s="19" t="n">
        <f aca="false">MIN(W154,MAX(0,S154-(T154+U154+V154)))</f>
        <v>0.405290561969348</v>
      </c>
      <c r="AE154" s="19" t="n">
        <f aca="false">MIN(X154,MAX(0,S154-(T154+U154+V154+W154)))</f>
        <v>0</v>
      </c>
      <c r="AF154" s="19" t="n">
        <f aca="false">MIN(Y154,MAX(0,S154-(T154+U154+V154+W154+X154)))</f>
        <v>0</v>
      </c>
      <c r="AG154" s="19" t="n">
        <f aca="false">MIN(Z154,MAX(0,S154-(T154+U154+V154+W154+X154+Y154)))</f>
        <v>0</v>
      </c>
      <c r="AH154" s="19" t="n">
        <f aca="false">T154-AA154</f>
        <v>0</v>
      </c>
      <c r="AI154" s="19" t="n">
        <f aca="false">U154-AB154</f>
        <v>0</v>
      </c>
      <c r="AJ154" s="19" t="n">
        <f aca="false">V154-AC154</f>
        <v>0</v>
      </c>
      <c r="AK154" s="19" t="n">
        <f aca="false">W154-AD154</f>
        <v>7.59014635018274</v>
      </c>
      <c r="AL154" s="19" t="n">
        <f aca="false">X154-AE154</f>
        <v>10.5</v>
      </c>
      <c r="AM154" s="19" t="n">
        <f aca="false">Y154-AF154</f>
        <v>4.37112996725926</v>
      </c>
      <c r="AN154" s="19" t="n">
        <f aca="false">Z154-AG154</f>
        <v>0</v>
      </c>
      <c r="AO154" s="19" t="n">
        <f aca="false">M154-Q154</f>
        <v>0.031062431039635</v>
      </c>
      <c r="AP154" s="19" t="n">
        <f aca="false">MIN(AH154,MAX(0,AO154-(AI154+AJ154+AK154+AL154+AM154+AN154)))</f>
        <v>0</v>
      </c>
      <c r="AQ154" s="19" t="n">
        <f aca="false">MIN(AI154,MAX(0,AO154-(AJ154+AK154+AL154+AM154+AN154)))</f>
        <v>0</v>
      </c>
      <c r="AR154" s="19" t="n">
        <f aca="false">MIN(AJ154,MAX(0,AO154-(AK154+AL154+AM154+AN154)))</f>
        <v>0</v>
      </c>
      <c r="AS154" s="19" t="n">
        <f aca="false">MIN(AK154,MAX(0,AO154-(AL154+AM154+AN154)))</f>
        <v>0</v>
      </c>
      <c r="AT154" s="19" t="n">
        <f aca="false">MIN(AL154,MAX(0,AO154-(AM154+AN154)))</f>
        <v>0</v>
      </c>
      <c r="AU154" s="19" t="n">
        <f aca="false">MIN(AM154,MAX(0,AO154-(AN154)))</f>
        <v>0.031062431039635</v>
      </c>
      <c r="AV154" s="19" t="n">
        <f aca="false">MIN(AN154,MAX(0,AO154-(0)))</f>
        <v>0</v>
      </c>
      <c r="AW154" s="19" t="n">
        <f aca="false">AH154-AP154</f>
        <v>0</v>
      </c>
      <c r="AX154" s="19" t="n">
        <f aca="false">AI154-AQ154</f>
        <v>0</v>
      </c>
      <c r="AY154" s="19" t="n">
        <f aca="false">AJ154-AR154</f>
        <v>0</v>
      </c>
      <c r="AZ154" s="19" t="n">
        <f aca="false">AK154-AS154</f>
        <v>7.59014635018274</v>
      </c>
      <c r="BA154" s="19" t="n">
        <f aca="false">AL154-AT154</f>
        <v>10.5</v>
      </c>
      <c r="BB154" s="19" t="n">
        <f aca="false">AM154-AU154</f>
        <v>4.34006753621963</v>
      </c>
      <c r="BC154" s="19" t="n">
        <f aca="false">AN154-AV154</f>
        <v>0</v>
      </c>
    </row>
    <row r="155" customFormat="false" ht="15" hidden="false" customHeight="false" outlineLevel="0" collapsed="false">
      <c r="B155" s="18" t="n">
        <v>151</v>
      </c>
      <c r="C155" s="18" t="n">
        <f aca="false">RM_TERM-B155+1</f>
        <v>210</v>
      </c>
      <c r="D155" s="19" t="n">
        <f aca="false">K154</f>
        <v>22.4302138864024</v>
      </c>
      <c r="E155" s="19" t="n">
        <f aca="false">D155*(1-(1-RM_CDR_S)^(1/12))</f>
        <v>0.0761741996213221</v>
      </c>
      <c r="F155" s="19" t="n">
        <f aca="false">D155-E155</f>
        <v>22.3540396867811</v>
      </c>
      <c r="G155" s="19" t="n">
        <f aca="false">IF(F155&gt;0,F155*(RM_WAC/12)/(1-(1+RM_WAC/12)^(-C155)),0)</f>
        <v>0.190134978761018</v>
      </c>
      <c r="H155" s="19" t="n">
        <f aca="false">F155*RM_WAC/12</f>
        <v>0.137849911401817</v>
      </c>
      <c r="I155" s="19" t="n">
        <f aca="false">G155-H155+IF(C155&lt;=1,(F155-(G155-H155)-J155),0)</f>
        <v>0.0522850673592006</v>
      </c>
      <c r="J155" s="19" t="n">
        <f aca="false">(F155-(G155-H155))*(1-(1-RM_CPR_S)^(1/12))</f>
        <v>0.300002021412167</v>
      </c>
      <c r="K155" s="19" t="n">
        <f aca="false">IF(C155&lt;=1,0,(F155-(G155-H155)-J155))</f>
        <v>22.0017525980098</v>
      </c>
      <c r="L155" s="19" t="n">
        <f aca="false">E155*(1-RM_SEV_S)</f>
        <v>0.0457045197727932</v>
      </c>
      <c r="M155" s="19" t="n">
        <f aca="false">E155-L155</f>
        <v>0.0304696798485288</v>
      </c>
      <c r="N155" s="19" t="n">
        <f aca="false">H155-D155*(RM_SERV+RM_TR)/12</f>
        <v>0.13299003172643</v>
      </c>
      <c r="O155" s="19" t="n">
        <f aca="false">T155*RM_A1_CP/12+U155*RM_A2_CP/12+V155*RM_A3_CP/12+W155*RM_M1_CP/12+X155*RM_B1_CP/12+Y155*RM_B2_CP/12+Z155*RM_B3_CP/12</f>
        <v>0.138202125088348</v>
      </c>
      <c r="P155" s="19" t="n">
        <f aca="false">MAX(0,N155-O155)</f>
        <v>0</v>
      </c>
      <c r="Q155" s="19" t="n">
        <f aca="false">MIN(P155,M155)</f>
        <v>0</v>
      </c>
      <c r="R155" s="19" t="n">
        <f aca="false">P155-Q155</f>
        <v>0</v>
      </c>
      <c r="S155" s="19" t="n">
        <f aca="false">I155+J155+L155+Q155</f>
        <v>0.39799160854416</v>
      </c>
      <c r="T155" s="19" t="n">
        <f aca="false">AW154</f>
        <v>0</v>
      </c>
      <c r="U155" s="19" t="n">
        <f aca="false">AX154</f>
        <v>0</v>
      </c>
      <c r="V155" s="19" t="n">
        <f aca="false">AY154</f>
        <v>0</v>
      </c>
      <c r="W155" s="19" t="n">
        <f aca="false">AZ154</f>
        <v>7.59014635018274</v>
      </c>
      <c r="X155" s="19" t="n">
        <f aca="false">BA154</f>
        <v>10.5</v>
      </c>
      <c r="Y155" s="19" t="n">
        <f aca="false">BB154</f>
        <v>4.34006753621963</v>
      </c>
      <c r="Z155" s="19" t="n">
        <f aca="false">BC154</f>
        <v>0</v>
      </c>
      <c r="AA155" s="19" t="n">
        <f aca="false">MIN(T155,MAX(0,S155-(0)))</f>
        <v>0</v>
      </c>
      <c r="AB155" s="19" t="n">
        <f aca="false">MIN(U155,MAX(0,S155-(T155)))</f>
        <v>0</v>
      </c>
      <c r="AC155" s="19" t="n">
        <f aca="false">MIN(V155,MAX(0,S155-(T155+U155)))</f>
        <v>0</v>
      </c>
      <c r="AD155" s="19" t="n">
        <f aca="false">MIN(W155,MAX(0,S155-(T155+U155+V155)))</f>
        <v>0.39799160854416</v>
      </c>
      <c r="AE155" s="19" t="n">
        <f aca="false">MIN(X155,MAX(0,S155-(T155+U155+V155+W155)))</f>
        <v>0</v>
      </c>
      <c r="AF155" s="19" t="n">
        <f aca="false">MIN(Y155,MAX(0,S155-(T155+U155+V155+W155+X155)))</f>
        <v>0</v>
      </c>
      <c r="AG155" s="19" t="n">
        <f aca="false">MIN(Z155,MAX(0,S155-(T155+U155+V155+W155+X155+Y155)))</f>
        <v>0</v>
      </c>
      <c r="AH155" s="19" t="n">
        <f aca="false">T155-AA155</f>
        <v>0</v>
      </c>
      <c r="AI155" s="19" t="n">
        <f aca="false">U155-AB155</f>
        <v>0</v>
      </c>
      <c r="AJ155" s="19" t="n">
        <f aca="false">V155-AC155</f>
        <v>0</v>
      </c>
      <c r="AK155" s="19" t="n">
        <f aca="false">W155-AD155</f>
        <v>7.19215474163858</v>
      </c>
      <c r="AL155" s="19" t="n">
        <f aca="false">X155-AE155</f>
        <v>10.5</v>
      </c>
      <c r="AM155" s="19" t="n">
        <f aca="false">Y155-AF155</f>
        <v>4.34006753621963</v>
      </c>
      <c r="AN155" s="19" t="n">
        <f aca="false">Z155-AG155</f>
        <v>0</v>
      </c>
      <c r="AO155" s="19" t="n">
        <f aca="false">M155-Q155</f>
        <v>0.0304696798485288</v>
      </c>
      <c r="AP155" s="19" t="n">
        <f aca="false">MIN(AH155,MAX(0,AO155-(AI155+AJ155+AK155+AL155+AM155+AN155)))</f>
        <v>0</v>
      </c>
      <c r="AQ155" s="19" t="n">
        <f aca="false">MIN(AI155,MAX(0,AO155-(AJ155+AK155+AL155+AM155+AN155)))</f>
        <v>0</v>
      </c>
      <c r="AR155" s="19" t="n">
        <f aca="false">MIN(AJ155,MAX(0,AO155-(AK155+AL155+AM155+AN155)))</f>
        <v>0</v>
      </c>
      <c r="AS155" s="19" t="n">
        <f aca="false">MIN(AK155,MAX(0,AO155-(AL155+AM155+AN155)))</f>
        <v>0</v>
      </c>
      <c r="AT155" s="19" t="n">
        <f aca="false">MIN(AL155,MAX(0,AO155-(AM155+AN155)))</f>
        <v>0</v>
      </c>
      <c r="AU155" s="19" t="n">
        <f aca="false">MIN(AM155,MAX(0,AO155-(AN155)))</f>
        <v>0.0304696798485288</v>
      </c>
      <c r="AV155" s="19" t="n">
        <f aca="false">MIN(AN155,MAX(0,AO155-(0)))</f>
        <v>0</v>
      </c>
      <c r="AW155" s="19" t="n">
        <f aca="false">AH155-AP155</f>
        <v>0</v>
      </c>
      <c r="AX155" s="19" t="n">
        <f aca="false">AI155-AQ155</f>
        <v>0</v>
      </c>
      <c r="AY155" s="19" t="n">
        <f aca="false">AJ155-AR155</f>
        <v>0</v>
      </c>
      <c r="AZ155" s="19" t="n">
        <f aca="false">AK155-AS155</f>
        <v>7.19215474163858</v>
      </c>
      <c r="BA155" s="19" t="n">
        <f aca="false">AL155-AT155</f>
        <v>10.5</v>
      </c>
      <c r="BB155" s="19" t="n">
        <f aca="false">AM155-AU155</f>
        <v>4.3095978563711</v>
      </c>
      <c r="BC155" s="19" t="n">
        <f aca="false">AN155-AV155</f>
        <v>0</v>
      </c>
    </row>
    <row r="156" customFormat="false" ht="15" hidden="false" customHeight="false" outlineLevel="0" collapsed="false">
      <c r="B156" s="18" t="n">
        <v>152</v>
      </c>
      <c r="C156" s="18" t="n">
        <f aca="false">RM_TERM-B156+1</f>
        <v>209</v>
      </c>
      <c r="D156" s="19" t="n">
        <f aca="false">K155</f>
        <v>22.0017525980098</v>
      </c>
      <c r="E156" s="19" t="n">
        <f aca="false">D156*(1-(1-RM_CDR_S)^(1/12))</f>
        <v>0.0747191222922638</v>
      </c>
      <c r="F156" s="19" t="n">
        <f aca="false">D156-E156</f>
        <v>21.9270334757175</v>
      </c>
      <c r="G156" s="19" t="n">
        <f aca="false">IF(F156&gt;0,F156*(RM_WAC/12)/(1-(1+RM_WAC/12)^(-C156)),0)</f>
        <v>0.186940270635339</v>
      </c>
      <c r="H156" s="19" t="n">
        <f aca="false">F156*RM_WAC/12</f>
        <v>0.135216706433591</v>
      </c>
      <c r="I156" s="19" t="n">
        <f aca="false">G156-H156+IF(C156&lt;=1,(F156-(G156-H156)-J156),0)</f>
        <v>0.0517235642017482</v>
      </c>
      <c r="J156" s="19" t="n">
        <f aca="false">(F156-(G156-H156))*(1-(1-RM_CPR_S)^(1/12))</f>
        <v>0.294265509797921</v>
      </c>
      <c r="K156" s="19" t="n">
        <f aca="false">IF(C156&lt;=1,0,(F156-(G156-H156)-J156))</f>
        <v>21.5810444017178</v>
      </c>
      <c r="L156" s="19" t="n">
        <f aca="false">E156*(1-RM_SEV_S)</f>
        <v>0.0448314733753583</v>
      </c>
      <c r="M156" s="19" t="n">
        <f aca="false">E156-L156</f>
        <v>0.0298876489169055</v>
      </c>
      <c r="N156" s="19" t="n">
        <f aca="false">H156-D156*(RM_SERV+RM_TR)/12</f>
        <v>0.130449660037356</v>
      </c>
      <c r="O156" s="19" t="n">
        <f aca="false">T156*RM_A1_CP/12+U156*RM_A2_CP/12+V156*RM_A3_CP/12+W156*RM_M1_CP/12+X156*RM_B1_CP/12+Y156*RM_B2_CP/12+Z156*RM_B3_CP/12</f>
        <v>0.135710542140229</v>
      </c>
      <c r="P156" s="19" t="n">
        <f aca="false">MAX(0,N156-O156)</f>
        <v>0</v>
      </c>
      <c r="Q156" s="19" t="n">
        <f aca="false">MIN(P156,M156)</f>
        <v>0</v>
      </c>
      <c r="R156" s="19" t="n">
        <f aca="false">P156-Q156</f>
        <v>0</v>
      </c>
      <c r="S156" s="19" t="n">
        <f aca="false">I156+J156+L156+Q156</f>
        <v>0.390820547375027</v>
      </c>
      <c r="T156" s="19" t="n">
        <f aca="false">AW155</f>
        <v>0</v>
      </c>
      <c r="U156" s="19" t="n">
        <f aca="false">AX155</f>
        <v>0</v>
      </c>
      <c r="V156" s="19" t="n">
        <f aca="false">AY155</f>
        <v>0</v>
      </c>
      <c r="W156" s="19" t="n">
        <f aca="false">AZ155</f>
        <v>7.19215474163858</v>
      </c>
      <c r="X156" s="19" t="n">
        <f aca="false">BA155</f>
        <v>10.5</v>
      </c>
      <c r="Y156" s="19" t="n">
        <f aca="false">BB155</f>
        <v>4.3095978563711</v>
      </c>
      <c r="Z156" s="19" t="n">
        <f aca="false">BC155</f>
        <v>0</v>
      </c>
      <c r="AA156" s="19" t="n">
        <f aca="false">MIN(T156,MAX(0,S156-(0)))</f>
        <v>0</v>
      </c>
      <c r="AB156" s="19" t="n">
        <f aca="false">MIN(U156,MAX(0,S156-(T156)))</f>
        <v>0</v>
      </c>
      <c r="AC156" s="19" t="n">
        <f aca="false">MIN(V156,MAX(0,S156-(T156+U156)))</f>
        <v>0</v>
      </c>
      <c r="AD156" s="19" t="n">
        <f aca="false">MIN(W156,MAX(0,S156-(T156+U156+V156)))</f>
        <v>0.390820547375027</v>
      </c>
      <c r="AE156" s="19" t="n">
        <f aca="false">MIN(X156,MAX(0,S156-(T156+U156+V156+W156)))</f>
        <v>0</v>
      </c>
      <c r="AF156" s="19" t="n">
        <f aca="false">MIN(Y156,MAX(0,S156-(T156+U156+V156+W156+X156)))</f>
        <v>0</v>
      </c>
      <c r="AG156" s="19" t="n">
        <f aca="false">MIN(Z156,MAX(0,S156-(T156+U156+V156+W156+X156+Y156)))</f>
        <v>0</v>
      </c>
      <c r="AH156" s="19" t="n">
        <f aca="false">T156-AA156</f>
        <v>0</v>
      </c>
      <c r="AI156" s="19" t="n">
        <f aca="false">U156-AB156</f>
        <v>0</v>
      </c>
      <c r="AJ156" s="19" t="n">
        <f aca="false">V156-AC156</f>
        <v>0</v>
      </c>
      <c r="AK156" s="19" t="n">
        <f aca="false">W156-AD156</f>
        <v>6.80133419426355</v>
      </c>
      <c r="AL156" s="19" t="n">
        <f aca="false">X156-AE156</f>
        <v>10.5</v>
      </c>
      <c r="AM156" s="19" t="n">
        <f aca="false">Y156-AF156</f>
        <v>4.3095978563711</v>
      </c>
      <c r="AN156" s="19" t="n">
        <f aca="false">Z156-AG156</f>
        <v>0</v>
      </c>
      <c r="AO156" s="19" t="n">
        <f aca="false">M156-Q156</f>
        <v>0.0298876489169055</v>
      </c>
      <c r="AP156" s="19" t="n">
        <f aca="false">MIN(AH156,MAX(0,AO156-(AI156+AJ156+AK156+AL156+AM156+AN156)))</f>
        <v>0</v>
      </c>
      <c r="AQ156" s="19" t="n">
        <f aca="false">MIN(AI156,MAX(0,AO156-(AJ156+AK156+AL156+AM156+AN156)))</f>
        <v>0</v>
      </c>
      <c r="AR156" s="19" t="n">
        <f aca="false">MIN(AJ156,MAX(0,AO156-(AK156+AL156+AM156+AN156)))</f>
        <v>0</v>
      </c>
      <c r="AS156" s="19" t="n">
        <f aca="false">MIN(AK156,MAX(0,AO156-(AL156+AM156+AN156)))</f>
        <v>0</v>
      </c>
      <c r="AT156" s="19" t="n">
        <f aca="false">MIN(AL156,MAX(0,AO156-(AM156+AN156)))</f>
        <v>0</v>
      </c>
      <c r="AU156" s="19" t="n">
        <f aca="false">MIN(AM156,MAX(0,AO156-(AN156)))</f>
        <v>0.0298876489169055</v>
      </c>
      <c r="AV156" s="19" t="n">
        <f aca="false">MIN(AN156,MAX(0,AO156-(0)))</f>
        <v>0</v>
      </c>
      <c r="AW156" s="19" t="n">
        <f aca="false">AH156-AP156</f>
        <v>0</v>
      </c>
      <c r="AX156" s="19" t="n">
        <f aca="false">AI156-AQ156</f>
        <v>0</v>
      </c>
      <c r="AY156" s="19" t="n">
        <f aca="false">AJ156-AR156</f>
        <v>0</v>
      </c>
      <c r="AZ156" s="19" t="n">
        <f aca="false">AK156-AS156</f>
        <v>6.80133419426355</v>
      </c>
      <c r="BA156" s="19" t="n">
        <f aca="false">AL156-AT156</f>
        <v>10.5</v>
      </c>
      <c r="BB156" s="19" t="n">
        <f aca="false">AM156-AU156</f>
        <v>4.27971020745419</v>
      </c>
      <c r="BC156" s="19" t="n">
        <f aca="false">AN156-AV156</f>
        <v>0</v>
      </c>
    </row>
    <row r="157" customFormat="false" ht="15" hidden="false" customHeight="false" outlineLevel="0" collapsed="false">
      <c r="B157" s="18" t="n">
        <v>153</v>
      </c>
      <c r="C157" s="18" t="n">
        <f aca="false">RM_TERM-B157+1</f>
        <v>208</v>
      </c>
      <c r="D157" s="19" t="n">
        <f aca="false">K156</f>
        <v>21.5810444017178</v>
      </c>
      <c r="E157" s="19" t="n">
        <f aca="false">D157*(1-(1-RM_CDR_S)^(1/12))</f>
        <v>0.0732903748764357</v>
      </c>
      <c r="F157" s="19" t="n">
        <f aca="false">D157-E157</f>
        <v>21.5077540268414</v>
      </c>
      <c r="G157" s="19" t="n">
        <f aca="false">IF(F157&gt;0,F157*(RM_WAC/12)/(1-(1+RM_WAC/12)^(-C157)),0)</f>
        <v>0.183799241007299</v>
      </c>
      <c r="H157" s="19" t="n">
        <f aca="false">F157*RM_WAC/12</f>
        <v>0.132631149832189</v>
      </c>
      <c r="I157" s="19" t="n">
        <f aca="false">G157-H157+IF(C157&lt;=1,(F157-(G157-H157)-J157),0)</f>
        <v>0.0511680911751105</v>
      </c>
      <c r="J157" s="19" t="n">
        <f aca="false">(F157-(G157-H157))*(1-(1-RM_CPR_S)^(1/12))</f>
        <v>0.288632857062195</v>
      </c>
      <c r="K157" s="19" t="n">
        <f aca="false">IF(C157&lt;=1,0,(F157-(G157-H157)-J157))</f>
        <v>21.1679530786041</v>
      </c>
      <c r="L157" s="19" t="n">
        <f aca="false">E157*(1-RM_SEV_S)</f>
        <v>0.0439742249258614</v>
      </c>
      <c r="M157" s="19" t="n">
        <f aca="false">E157-L157</f>
        <v>0.0293161499505743</v>
      </c>
      <c r="N157" s="19" t="n">
        <f aca="false">H157-D157*(RM_SERV+RM_TR)/12</f>
        <v>0.127955256878483</v>
      </c>
      <c r="O157" s="19" t="n">
        <f aca="false">T157*RM_A1_CP/12+U157*RM_A2_CP/12+V157*RM_A3_CP/12+W157*RM_M1_CP/12+X157*RM_B1_CP/12+Y157*RM_B2_CP/12+Z157*RM_B3_CP/12</f>
        <v>0.133264073000043</v>
      </c>
      <c r="P157" s="19" t="n">
        <f aca="false">MAX(0,N157-O157)</f>
        <v>0</v>
      </c>
      <c r="Q157" s="19" t="n">
        <f aca="false">MIN(P157,M157)</f>
        <v>0</v>
      </c>
      <c r="R157" s="19" t="n">
        <f aca="false">P157-Q157</f>
        <v>0</v>
      </c>
      <c r="S157" s="19" t="n">
        <f aca="false">I157+J157+L157+Q157</f>
        <v>0.383775173163167</v>
      </c>
      <c r="T157" s="19" t="n">
        <f aca="false">AW156</f>
        <v>0</v>
      </c>
      <c r="U157" s="19" t="n">
        <f aca="false">AX156</f>
        <v>0</v>
      </c>
      <c r="V157" s="19" t="n">
        <f aca="false">AY156</f>
        <v>0</v>
      </c>
      <c r="W157" s="19" t="n">
        <f aca="false">AZ156</f>
        <v>6.80133419426355</v>
      </c>
      <c r="X157" s="19" t="n">
        <f aca="false">BA156</f>
        <v>10.5</v>
      </c>
      <c r="Y157" s="19" t="n">
        <f aca="false">BB156</f>
        <v>4.27971020745419</v>
      </c>
      <c r="Z157" s="19" t="n">
        <f aca="false">BC156</f>
        <v>0</v>
      </c>
      <c r="AA157" s="19" t="n">
        <f aca="false">MIN(T157,MAX(0,S157-(0)))</f>
        <v>0</v>
      </c>
      <c r="AB157" s="19" t="n">
        <f aca="false">MIN(U157,MAX(0,S157-(T157)))</f>
        <v>0</v>
      </c>
      <c r="AC157" s="19" t="n">
        <f aca="false">MIN(V157,MAX(0,S157-(T157+U157)))</f>
        <v>0</v>
      </c>
      <c r="AD157" s="19" t="n">
        <f aca="false">MIN(W157,MAX(0,S157-(T157+U157+V157)))</f>
        <v>0.383775173163167</v>
      </c>
      <c r="AE157" s="19" t="n">
        <f aca="false">MIN(X157,MAX(0,S157-(T157+U157+V157+W157)))</f>
        <v>0</v>
      </c>
      <c r="AF157" s="19" t="n">
        <f aca="false">MIN(Y157,MAX(0,S157-(T157+U157+V157+W157+X157)))</f>
        <v>0</v>
      </c>
      <c r="AG157" s="19" t="n">
        <f aca="false">MIN(Z157,MAX(0,S157-(T157+U157+V157+W157+X157+Y157)))</f>
        <v>0</v>
      </c>
      <c r="AH157" s="19" t="n">
        <f aca="false">T157-AA157</f>
        <v>0</v>
      </c>
      <c r="AI157" s="19" t="n">
        <f aca="false">U157-AB157</f>
        <v>0</v>
      </c>
      <c r="AJ157" s="19" t="n">
        <f aca="false">V157-AC157</f>
        <v>0</v>
      </c>
      <c r="AK157" s="19" t="n">
        <f aca="false">W157-AD157</f>
        <v>6.41755902110038</v>
      </c>
      <c r="AL157" s="19" t="n">
        <f aca="false">X157-AE157</f>
        <v>10.5</v>
      </c>
      <c r="AM157" s="19" t="n">
        <f aca="false">Y157-AF157</f>
        <v>4.27971020745419</v>
      </c>
      <c r="AN157" s="19" t="n">
        <f aca="false">Z157-AG157</f>
        <v>0</v>
      </c>
      <c r="AO157" s="19" t="n">
        <f aca="false">M157-Q157</f>
        <v>0.0293161499505743</v>
      </c>
      <c r="AP157" s="19" t="n">
        <f aca="false">MIN(AH157,MAX(0,AO157-(AI157+AJ157+AK157+AL157+AM157+AN157)))</f>
        <v>0</v>
      </c>
      <c r="AQ157" s="19" t="n">
        <f aca="false">MIN(AI157,MAX(0,AO157-(AJ157+AK157+AL157+AM157+AN157)))</f>
        <v>0</v>
      </c>
      <c r="AR157" s="19" t="n">
        <f aca="false">MIN(AJ157,MAX(0,AO157-(AK157+AL157+AM157+AN157)))</f>
        <v>0</v>
      </c>
      <c r="AS157" s="19" t="n">
        <f aca="false">MIN(AK157,MAX(0,AO157-(AL157+AM157+AN157)))</f>
        <v>0</v>
      </c>
      <c r="AT157" s="19" t="n">
        <f aca="false">MIN(AL157,MAX(0,AO157-(AM157+AN157)))</f>
        <v>0</v>
      </c>
      <c r="AU157" s="19" t="n">
        <f aca="false">MIN(AM157,MAX(0,AO157-(AN157)))</f>
        <v>0.0293161499505743</v>
      </c>
      <c r="AV157" s="19" t="n">
        <f aca="false">MIN(AN157,MAX(0,AO157-(0)))</f>
        <v>0</v>
      </c>
      <c r="AW157" s="19" t="n">
        <f aca="false">AH157-AP157</f>
        <v>0</v>
      </c>
      <c r="AX157" s="19" t="n">
        <f aca="false">AI157-AQ157</f>
        <v>0</v>
      </c>
      <c r="AY157" s="19" t="n">
        <f aca="false">AJ157-AR157</f>
        <v>0</v>
      </c>
      <c r="AZ157" s="19" t="n">
        <f aca="false">AK157-AS157</f>
        <v>6.41755902110038</v>
      </c>
      <c r="BA157" s="19" t="n">
        <f aca="false">AL157-AT157</f>
        <v>10.5</v>
      </c>
      <c r="BB157" s="19" t="n">
        <f aca="false">AM157-AU157</f>
        <v>4.25039405750362</v>
      </c>
      <c r="BC157" s="19" t="n">
        <f aca="false">AN157-AV157</f>
        <v>0</v>
      </c>
    </row>
    <row r="158" customFormat="false" ht="15" hidden="false" customHeight="false" outlineLevel="0" collapsed="false">
      <c r="B158" s="18" t="n">
        <v>154</v>
      </c>
      <c r="C158" s="18" t="n">
        <f aca="false">RM_TERM-B158+1</f>
        <v>207</v>
      </c>
      <c r="D158" s="19" t="n">
        <f aca="false">K157</f>
        <v>21.1679530786041</v>
      </c>
      <c r="E158" s="19" t="n">
        <f aca="false">D158*(1-(1-RM_CDR_S)^(1/12))</f>
        <v>0.0718874947671302</v>
      </c>
      <c r="F158" s="19" t="n">
        <f aca="false">D158-E158</f>
        <v>21.096065583837</v>
      </c>
      <c r="G158" s="19" t="n">
        <f aca="false">IF(F158&gt;0,F158*(RM_WAC/12)/(1-(1+RM_WAC/12)^(-C158)),0)</f>
        <v>0.18071098795378</v>
      </c>
      <c r="H158" s="19" t="n">
        <f aca="false">F158*RM_WAC/12</f>
        <v>0.130092404433661</v>
      </c>
      <c r="I158" s="19" t="n">
        <f aca="false">G158-H158+IF(C158&lt;=1,(F158-(G158-H158)-J158),0)</f>
        <v>0.0506185835201189</v>
      </c>
      <c r="J158" s="19" t="n">
        <f aca="false">(F158-(G158-H158))*(1-(1-RM_CPR_S)^(1/12))</f>
        <v>0.283102237889358</v>
      </c>
      <c r="K158" s="19" t="n">
        <f aca="false">IF(C158&lt;=1,0,(F158-(G158-H158)-J158))</f>
        <v>20.7623447624275</v>
      </c>
      <c r="L158" s="19" t="n">
        <f aca="false">E158*(1-RM_SEV_S)</f>
        <v>0.0431324968602781</v>
      </c>
      <c r="M158" s="19" t="n">
        <f aca="false">E158-L158</f>
        <v>0.0287549979068521</v>
      </c>
      <c r="N158" s="19" t="n">
        <f aca="false">H158-D158*(RM_SERV+RM_TR)/12</f>
        <v>0.125506014599964</v>
      </c>
      <c r="O158" s="19" t="n">
        <f aca="false">T158*RM_A1_CP/12+U158*RM_A2_CP/12+V158*RM_A3_CP/12+W158*RM_M1_CP/12+X158*RM_B1_CP/12+Y158*RM_B2_CP/12+Z158*RM_B3_CP/12</f>
        <v>0.130861924754685</v>
      </c>
      <c r="P158" s="19" t="n">
        <f aca="false">MAX(0,N158-O158)</f>
        <v>0</v>
      </c>
      <c r="Q158" s="19" t="n">
        <f aca="false">MIN(P158,M158)</f>
        <v>0</v>
      </c>
      <c r="R158" s="19" t="n">
        <f aca="false">P158-Q158</f>
        <v>0</v>
      </c>
      <c r="S158" s="19" t="n">
        <f aca="false">I158+J158+L158+Q158</f>
        <v>0.376853318269755</v>
      </c>
      <c r="T158" s="19" t="n">
        <f aca="false">AW157</f>
        <v>0</v>
      </c>
      <c r="U158" s="19" t="n">
        <f aca="false">AX157</f>
        <v>0</v>
      </c>
      <c r="V158" s="19" t="n">
        <f aca="false">AY157</f>
        <v>0</v>
      </c>
      <c r="W158" s="19" t="n">
        <f aca="false">AZ157</f>
        <v>6.41755902110038</v>
      </c>
      <c r="X158" s="19" t="n">
        <f aca="false">BA157</f>
        <v>10.5</v>
      </c>
      <c r="Y158" s="19" t="n">
        <f aca="false">BB157</f>
        <v>4.25039405750362</v>
      </c>
      <c r="Z158" s="19" t="n">
        <f aca="false">BC157</f>
        <v>0</v>
      </c>
      <c r="AA158" s="19" t="n">
        <f aca="false">MIN(T158,MAX(0,S158-(0)))</f>
        <v>0</v>
      </c>
      <c r="AB158" s="19" t="n">
        <f aca="false">MIN(U158,MAX(0,S158-(T158)))</f>
        <v>0</v>
      </c>
      <c r="AC158" s="19" t="n">
        <f aca="false">MIN(V158,MAX(0,S158-(T158+U158)))</f>
        <v>0</v>
      </c>
      <c r="AD158" s="19" t="n">
        <f aca="false">MIN(W158,MAX(0,S158-(T158+U158+V158)))</f>
        <v>0.376853318269755</v>
      </c>
      <c r="AE158" s="19" t="n">
        <f aca="false">MIN(X158,MAX(0,S158-(T158+U158+V158+W158)))</f>
        <v>0</v>
      </c>
      <c r="AF158" s="19" t="n">
        <f aca="false">MIN(Y158,MAX(0,S158-(T158+U158+V158+W158+X158)))</f>
        <v>0</v>
      </c>
      <c r="AG158" s="19" t="n">
        <f aca="false">MIN(Z158,MAX(0,S158-(T158+U158+V158+W158+X158+Y158)))</f>
        <v>0</v>
      </c>
      <c r="AH158" s="19" t="n">
        <f aca="false">T158-AA158</f>
        <v>0</v>
      </c>
      <c r="AI158" s="19" t="n">
        <f aca="false">U158-AB158</f>
        <v>0</v>
      </c>
      <c r="AJ158" s="19" t="n">
        <f aca="false">V158-AC158</f>
        <v>0</v>
      </c>
      <c r="AK158" s="19" t="n">
        <f aca="false">W158-AD158</f>
        <v>6.04070570283063</v>
      </c>
      <c r="AL158" s="19" t="n">
        <f aca="false">X158-AE158</f>
        <v>10.5</v>
      </c>
      <c r="AM158" s="19" t="n">
        <f aca="false">Y158-AF158</f>
        <v>4.25039405750362</v>
      </c>
      <c r="AN158" s="19" t="n">
        <f aca="false">Z158-AG158</f>
        <v>0</v>
      </c>
      <c r="AO158" s="19" t="n">
        <f aca="false">M158-Q158</f>
        <v>0.0287549979068521</v>
      </c>
      <c r="AP158" s="19" t="n">
        <f aca="false">MIN(AH158,MAX(0,AO158-(AI158+AJ158+AK158+AL158+AM158+AN158)))</f>
        <v>0</v>
      </c>
      <c r="AQ158" s="19" t="n">
        <f aca="false">MIN(AI158,MAX(0,AO158-(AJ158+AK158+AL158+AM158+AN158)))</f>
        <v>0</v>
      </c>
      <c r="AR158" s="19" t="n">
        <f aca="false">MIN(AJ158,MAX(0,AO158-(AK158+AL158+AM158+AN158)))</f>
        <v>0</v>
      </c>
      <c r="AS158" s="19" t="n">
        <f aca="false">MIN(AK158,MAX(0,AO158-(AL158+AM158+AN158)))</f>
        <v>0</v>
      </c>
      <c r="AT158" s="19" t="n">
        <f aca="false">MIN(AL158,MAX(0,AO158-(AM158+AN158)))</f>
        <v>0</v>
      </c>
      <c r="AU158" s="19" t="n">
        <f aca="false">MIN(AM158,MAX(0,AO158-(AN158)))</f>
        <v>0.0287549979068521</v>
      </c>
      <c r="AV158" s="19" t="n">
        <f aca="false">MIN(AN158,MAX(0,AO158-(0)))</f>
        <v>0</v>
      </c>
      <c r="AW158" s="19" t="n">
        <f aca="false">AH158-AP158</f>
        <v>0</v>
      </c>
      <c r="AX158" s="19" t="n">
        <f aca="false">AI158-AQ158</f>
        <v>0</v>
      </c>
      <c r="AY158" s="19" t="n">
        <f aca="false">AJ158-AR158</f>
        <v>0</v>
      </c>
      <c r="AZ158" s="19" t="n">
        <f aca="false">AK158-AS158</f>
        <v>6.04070570283063</v>
      </c>
      <c r="BA158" s="19" t="n">
        <f aca="false">AL158-AT158</f>
        <v>10.5</v>
      </c>
      <c r="BB158" s="19" t="n">
        <f aca="false">AM158-AU158</f>
        <v>4.22163905959677</v>
      </c>
      <c r="BC158" s="19" t="n">
        <f aca="false">AN158-AV158</f>
        <v>0</v>
      </c>
    </row>
    <row r="159" customFormat="false" ht="15" hidden="false" customHeight="false" outlineLevel="0" collapsed="false">
      <c r="B159" s="18" t="n">
        <v>155</v>
      </c>
      <c r="C159" s="18" t="n">
        <f aca="false">RM_TERM-B159+1</f>
        <v>206</v>
      </c>
      <c r="D159" s="19" t="n">
        <f aca="false">K158</f>
        <v>20.7623447624275</v>
      </c>
      <c r="E159" s="19" t="n">
        <f aca="false">D159*(1-(1-RM_CDR_S)^(1/12))</f>
        <v>0.0705100273474711</v>
      </c>
      <c r="F159" s="19" t="n">
        <f aca="false">D159-E159</f>
        <v>20.69183473508</v>
      </c>
      <c r="G159" s="19" t="n">
        <f aca="false">IF(F159&gt;0,F159*(RM_WAC/12)/(1-(1+RM_WAC/12)^(-C159)),0)</f>
        <v>0.177674624706064</v>
      </c>
      <c r="H159" s="19" t="n">
        <f aca="false">F159*RM_WAC/12</f>
        <v>0.127599647532993</v>
      </c>
      <c r="I159" s="19" t="n">
        <f aca="false">G159-H159+IF(C159&lt;=1,(F159-(G159-H159)-J159),0)</f>
        <v>0.0500749771730705</v>
      </c>
      <c r="J159" s="19" t="n">
        <f aca="false">(F159-(G159-H159))*(1-(1-RM_CPR_S)^(1/12))</f>
        <v>0.277671858495092</v>
      </c>
      <c r="K159" s="19" t="n">
        <f aca="false">IF(C159&lt;=1,0,(F159-(G159-H159)-J159))</f>
        <v>20.3640878994118</v>
      </c>
      <c r="L159" s="19" t="n">
        <f aca="false">E159*(1-RM_SEV_S)</f>
        <v>0.0423060164084826</v>
      </c>
      <c r="M159" s="19" t="n">
        <f aca="false">E159-L159</f>
        <v>0.0282040109389884</v>
      </c>
      <c r="N159" s="19" t="n">
        <f aca="false">H159-D159*(RM_SERV+RM_TR)/12</f>
        <v>0.123101139501134</v>
      </c>
      <c r="O159" s="19" t="n">
        <f aca="false">T159*RM_A1_CP/12+U159*RM_A2_CP/12+V159*RM_A3_CP/12+W159*RM_M1_CP/12+X159*RM_B1_CP/12+Y159*RM_B2_CP/12+Z159*RM_B3_CP/12</f>
        <v>0.128503318188588</v>
      </c>
      <c r="P159" s="19" t="n">
        <f aca="false">MAX(0,N159-O159)</f>
        <v>0</v>
      </c>
      <c r="Q159" s="19" t="n">
        <f aca="false">MIN(P159,M159)</f>
        <v>0</v>
      </c>
      <c r="R159" s="19" t="n">
        <f aca="false">P159-Q159</f>
        <v>0</v>
      </c>
      <c r="S159" s="19" t="n">
        <f aca="false">I159+J159+L159+Q159</f>
        <v>0.370052852076645</v>
      </c>
      <c r="T159" s="19" t="n">
        <f aca="false">AW158</f>
        <v>0</v>
      </c>
      <c r="U159" s="19" t="n">
        <f aca="false">AX158</f>
        <v>0</v>
      </c>
      <c r="V159" s="19" t="n">
        <f aca="false">AY158</f>
        <v>0</v>
      </c>
      <c r="W159" s="19" t="n">
        <f aca="false">AZ158</f>
        <v>6.04070570283063</v>
      </c>
      <c r="X159" s="19" t="n">
        <f aca="false">BA158</f>
        <v>10.5</v>
      </c>
      <c r="Y159" s="19" t="n">
        <f aca="false">BB158</f>
        <v>4.22163905959677</v>
      </c>
      <c r="Z159" s="19" t="n">
        <f aca="false">BC158</f>
        <v>0</v>
      </c>
      <c r="AA159" s="19" t="n">
        <f aca="false">MIN(T159,MAX(0,S159-(0)))</f>
        <v>0</v>
      </c>
      <c r="AB159" s="19" t="n">
        <f aca="false">MIN(U159,MAX(0,S159-(T159)))</f>
        <v>0</v>
      </c>
      <c r="AC159" s="19" t="n">
        <f aca="false">MIN(V159,MAX(0,S159-(T159+U159)))</f>
        <v>0</v>
      </c>
      <c r="AD159" s="19" t="n">
        <f aca="false">MIN(W159,MAX(0,S159-(T159+U159+V159)))</f>
        <v>0.370052852076645</v>
      </c>
      <c r="AE159" s="19" t="n">
        <f aca="false">MIN(X159,MAX(0,S159-(T159+U159+V159+W159)))</f>
        <v>0</v>
      </c>
      <c r="AF159" s="19" t="n">
        <f aca="false">MIN(Y159,MAX(0,S159-(T159+U159+V159+W159+X159)))</f>
        <v>0</v>
      </c>
      <c r="AG159" s="19" t="n">
        <f aca="false">MIN(Z159,MAX(0,S159-(T159+U159+V159+W159+X159+Y159)))</f>
        <v>0</v>
      </c>
      <c r="AH159" s="19" t="n">
        <f aca="false">T159-AA159</f>
        <v>0</v>
      </c>
      <c r="AI159" s="19" t="n">
        <f aca="false">U159-AB159</f>
        <v>0</v>
      </c>
      <c r="AJ159" s="19" t="n">
        <f aca="false">V159-AC159</f>
        <v>0</v>
      </c>
      <c r="AK159" s="19" t="n">
        <f aca="false">W159-AD159</f>
        <v>5.67065285075399</v>
      </c>
      <c r="AL159" s="19" t="n">
        <f aca="false">X159-AE159</f>
        <v>10.5</v>
      </c>
      <c r="AM159" s="19" t="n">
        <f aca="false">Y159-AF159</f>
        <v>4.22163905959677</v>
      </c>
      <c r="AN159" s="19" t="n">
        <f aca="false">Z159-AG159</f>
        <v>0</v>
      </c>
      <c r="AO159" s="19" t="n">
        <f aca="false">M159-Q159</f>
        <v>0.0282040109389884</v>
      </c>
      <c r="AP159" s="19" t="n">
        <f aca="false">MIN(AH159,MAX(0,AO159-(AI159+AJ159+AK159+AL159+AM159+AN159)))</f>
        <v>0</v>
      </c>
      <c r="AQ159" s="19" t="n">
        <f aca="false">MIN(AI159,MAX(0,AO159-(AJ159+AK159+AL159+AM159+AN159)))</f>
        <v>0</v>
      </c>
      <c r="AR159" s="19" t="n">
        <f aca="false">MIN(AJ159,MAX(0,AO159-(AK159+AL159+AM159+AN159)))</f>
        <v>0</v>
      </c>
      <c r="AS159" s="19" t="n">
        <f aca="false">MIN(AK159,MAX(0,AO159-(AL159+AM159+AN159)))</f>
        <v>0</v>
      </c>
      <c r="AT159" s="19" t="n">
        <f aca="false">MIN(AL159,MAX(0,AO159-(AM159+AN159)))</f>
        <v>0</v>
      </c>
      <c r="AU159" s="19" t="n">
        <f aca="false">MIN(AM159,MAX(0,AO159-(AN159)))</f>
        <v>0.0282040109389884</v>
      </c>
      <c r="AV159" s="19" t="n">
        <f aca="false">MIN(AN159,MAX(0,AO159-(0)))</f>
        <v>0</v>
      </c>
      <c r="AW159" s="19" t="n">
        <f aca="false">AH159-AP159</f>
        <v>0</v>
      </c>
      <c r="AX159" s="19" t="n">
        <f aca="false">AI159-AQ159</f>
        <v>0</v>
      </c>
      <c r="AY159" s="19" t="n">
        <f aca="false">AJ159-AR159</f>
        <v>0</v>
      </c>
      <c r="AZ159" s="19" t="n">
        <f aca="false">AK159-AS159</f>
        <v>5.67065285075399</v>
      </c>
      <c r="BA159" s="19" t="n">
        <f aca="false">AL159-AT159</f>
        <v>10.5</v>
      </c>
      <c r="BB159" s="19" t="n">
        <f aca="false">AM159-AU159</f>
        <v>4.19343504865778</v>
      </c>
      <c r="BC159" s="19" t="n">
        <f aca="false">AN159-AV159</f>
        <v>0</v>
      </c>
    </row>
    <row r="160" customFormat="false" ht="15" hidden="false" customHeight="false" outlineLevel="0" collapsed="false">
      <c r="B160" s="18" t="n">
        <v>156</v>
      </c>
      <c r="C160" s="18" t="n">
        <f aca="false">RM_TERM-B160+1</f>
        <v>205</v>
      </c>
      <c r="D160" s="19" t="n">
        <f aca="false">K159</f>
        <v>20.3640878994118</v>
      </c>
      <c r="E160" s="19" t="n">
        <f aca="false">D160*(1-(1-RM_CDR_S)^(1/12))</f>
        <v>0.0691575258538359</v>
      </c>
      <c r="F160" s="19" t="n">
        <f aca="false">D160-E160</f>
        <v>20.294930373558</v>
      </c>
      <c r="G160" s="19" t="n">
        <f aca="false">IF(F160&gt;0,F160*(RM_WAC/12)/(1-(1+RM_WAC/12)^(-C160)),0)</f>
        <v>0.174689279395201</v>
      </c>
      <c r="H160" s="19" t="n">
        <f aca="false">F160*RM_WAC/12</f>
        <v>0.125152070636941</v>
      </c>
      <c r="I160" s="19" t="n">
        <f aca="false">G160-H160+IF(C160&lt;=1,(F160-(G160-H160)-J160),0)</f>
        <v>0.0495372087582597</v>
      </c>
      <c r="J160" s="19" t="n">
        <f aca="false">(F160-(G160-H160))*(1-(1-RM_CPR_S)^(1/12))</f>
        <v>0.272339956087339</v>
      </c>
      <c r="K160" s="19" t="n">
        <f aca="false">IF(C160&lt;=1,0,(F160-(G160-H160)-J160))</f>
        <v>19.9730532087124</v>
      </c>
      <c r="L160" s="19" t="n">
        <f aca="false">E160*(1-RM_SEV_S)</f>
        <v>0.0414945155123016</v>
      </c>
      <c r="M160" s="19" t="n">
        <f aca="false">E160-L160</f>
        <v>0.0276630103415344</v>
      </c>
      <c r="N160" s="19" t="n">
        <f aca="false">H160-D160*(RM_SERV+RM_TR)/12</f>
        <v>0.120739851592068</v>
      </c>
      <c r="O160" s="19" t="n">
        <f aca="false">T160*RM_A1_CP/12+U160*RM_A2_CP/12+V160*RM_A3_CP/12+W160*RM_M1_CP/12+X160*RM_B1_CP/12+Y160*RM_B2_CP/12+Z160*RM_B3_CP/12</f>
        <v>0.126187487549554</v>
      </c>
      <c r="P160" s="19" t="n">
        <f aca="false">MAX(0,N160-O160)</f>
        <v>0</v>
      </c>
      <c r="Q160" s="19" t="n">
        <f aca="false">MIN(P160,M160)</f>
        <v>0</v>
      </c>
      <c r="R160" s="19" t="n">
        <f aca="false">P160-Q160</f>
        <v>0</v>
      </c>
      <c r="S160" s="19" t="n">
        <f aca="false">I160+J160+L160+Q160</f>
        <v>0.363371680357901</v>
      </c>
      <c r="T160" s="19" t="n">
        <f aca="false">AW159</f>
        <v>0</v>
      </c>
      <c r="U160" s="19" t="n">
        <f aca="false">AX159</f>
        <v>0</v>
      </c>
      <c r="V160" s="19" t="n">
        <f aca="false">AY159</f>
        <v>0</v>
      </c>
      <c r="W160" s="19" t="n">
        <f aca="false">AZ159</f>
        <v>5.67065285075399</v>
      </c>
      <c r="X160" s="19" t="n">
        <f aca="false">BA159</f>
        <v>10.5</v>
      </c>
      <c r="Y160" s="19" t="n">
        <f aca="false">BB159</f>
        <v>4.19343504865778</v>
      </c>
      <c r="Z160" s="19" t="n">
        <f aca="false">BC159</f>
        <v>0</v>
      </c>
      <c r="AA160" s="19" t="n">
        <f aca="false">MIN(T160,MAX(0,S160-(0)))</f>
        <v>0</v>
      </c>
      <c r="AB160" s="19" t="n">
        <f aca="false">MIN(U160,MAX(0,S160-(T160)))</f>
        <v>0</v>
      </c>
      <c r="AC160" s="19" t="n">
        <f aca="false">MIN(V160,MAX(0,S160-(T160+U160)))</f>
        <v>0</v>
      </c>
      <c r="AD160" s="19" t="n">
        <f aca="false">MIN(W160,MAX(0,S160-(T160+U160+V160)))</f>
        <v>0.363371680357901</v>
      </c>
      <c r="AE160" s="19" t="n">
        <f aca="false">MIN(X160,MAX(0,S160-(T160+U160+V160+W160)))</f>
        <v>0</v>
      </c>
      <c r="AF160" s="19" t="n">
        <f aca="false">MIN(Y160,MAX(0,S160-(T160+U160+V160+W160+X160)))</f>
        <v>0</v>
      </c>
      <c r="AG160" s="19" t="n">
        <f aca="false">MIN(Z160,MAX(0,S160-(T160+U160+V160+W160+X160+Y160)))</f>
        <v>0</v>
      </c>
      <c r="AH160" s="19" t="n">
        <f aca="false">T160-AA160</f>
        <v>0</v>
      </c>
      <c r="AI160" s="19" t="n">
        <f aca="false">U160-AB160</f>
        <v>0</v>
      </c>
      <c r="AJ160" s="19" t="n">
        <f aca="false">V160-AC160</f>
        <v>0</v>
      </c>
      <c r="AK160" s="19" t="n">
        <f aca="false">W160-AD160</f>
        <v>5.30728117039608</v>
      </c>
      <c r="AL160" s="19" t="n">
        <f aca="false">X160-AE160</f>
        <v>10.5</v>
      </c>
      <c r="AM160" s="19" t="n">
        <f aca="false">Y160-AF160</f>
        <v>4.19343504865778</v>
      </c>
      <c r="AN160" s="19" t="n">
        <f aca="false">Z160-AG160</f>
        <v>0</v>
      </c>
      <c r="AO160" s="19" t="n">
        <f aca="false">M160-Q160</f>
        <v>0.0276630103415344</v>
      </c>
      <c r="AP160" s="19" t="n">
        <f aca="false">MIN(AH160,MAX(0,AO160-(AI160+AJ160+AK160+AL160+AM160+AN160)))</f>
        <v>0</v>
      </c>
      <c r="AQ160" s="19" t="n">
        <f aca="false">MIN(AI160,MAX(0,AO160-(AJ160+AK160+AL160+AM160+AN160)))</f>
        <v>0</v>
      </c>
      <c r="AR160" s="19" t="n">
        <f aca="false">MIN(AJ160,MAX(0,AO160-(AK160+AL160+AM160+AN160)))</f>
        <v>0</v>
      </c>
      <c r="AS160" s="19" t="n">
        <f aca="false">MIN(AK160,MAX(0,AO160-(AL160+AM160+AN160)))</f>
        <v>0</v>
      </c>
      <c r="AT160" s="19" t="n">
        <f aca="false">MIN(AL160,MAX(0,AO160-(AM160+AN160)))</f>
        <v>0</v>
      </c>
      <c r="AU160" s="19" t="n">
        <f aca="false">MIN(AM160,MAX(0,AO160-(AN160)))</f>
        <v>0.0276630103415344</v>
      </c>
      <c r="AV160" s="19" t="n">
        <f aca="false">MIN(AN160,MAX(0,AO160-(0)))</f>
        <v>0</v>
      </c>
      <c r="AW160" s="19" t="n">
        <f aca="false">AH160-AP160</f>
        <v>0</v>
      </c>
      <c r="AX160" s="19" t="n">
        <f aca="false">AI160-AQ160</f>
        <v>0</v>
      </c>
      <c r="AY160" s="19" t="n">
        <f aca="false">AJ160-AR160</f>
        <v>0</v>
      </c>
      <c r="AZ160" s="19" t="n">
        <f aca="false">AK160-AS160</f>
        <v>5.30728117039608</v>
      </c>
      <c r="BA160" s="19" t="n">
        <f aca="false">AL160-AT160</f>
        <v>10.5</v>
      </c>
      <c r="BB160" s="19" t="n">
        <f aca="false">AM160-AU160</f>
        <v>4.16577203831625</v>
      </c>
      <c r="BC160" s="19" t="n">
        <f aca="false">AN160-AV160</f>
        <v>0</v>
      </c>
    </row>
    <row r="161" customFormat="false" ht="15" hidden="false" customHeight="false" outlineLevel="0" collapsed="false">
      <c r="B161" s="18" t="n">
        <v>157</v>
      </c>
      <c r="C161" s="18" t="n">
        <f aca="false">RM_TERM-B161+1</f>
        <v>204</v>
      </c>
      <c r="D161" s="19" t="n">
        <f aca="false">K160</f>
        <v>19.9730532087124</v>
      </c>
      <c r="E161" s="19" t="n">
        <f aca="false">D161*(1-(1-RM_CDR_S)^(1/12))</f>
        <v>0.0678295512415984</v>
      </c>
      <c r="F161" s="19" t="n">
        <f aca="false">D161-E161</f>
        <v>19.9052236574708</v>
      </c>
      <c r="G161" s="19" t="n">
        <f aca="false">IF(F161&gt;0,F161*(RM_WAC/12)/(1-(1+RM_WAC/12)^(-C161)),0)</f>
        <v>0.171754094801659</v>
      </c>
      <c r="H161" s="19" t="n">
        <f aca="false">F161*RM_WAC/12</f>
        <v>0.12274887922107</v>
      </c>
      <c r="I161" s="19" t="n">
        <f aca="false">G161-H161+IF(C161&lt;=1,(F161-(G161-H161)-J161),0)</f>
        <v>0.0490052155805891</v>
      </c>
      <c r="J161" s="19" t="n">
        <f aca="false">(F161-(G161-H161))*(1-(1-RM_CPR_S)^(1/12))</f>
        <v>0.267104798336402</v>
      </c>
      <c r="K161" s="19" t="n">
        <f aca="false">IF(C161&lt;=1,0,(F161-(G161-H161)-J161))</f>
        <v>19.5891136435538</v>
      </c>
      <c r="L161" s="19" t="n">
        <f aca="false">E161*(1-RM_SEV_S)</f>
        <v>0.040697730744959</v>
      </c>
      <c r="M161" s="19" t="n">
        <f aca="false">E161-L161</f>
        <v>0.0271318204966394</v>
      </c>
      <c r="N161" s="19" t="n">
        <f aca="false">H161-D161*(RM_SERV+RM_TR)/12</f>
        <v>0.118421384359182</v>
      </c>
      <c r="O161" s="19" t="n">
        <f aca="false">T161*RM_A1_CP/12+U161*RM_A2_CP/12+V161*RM_A3_CP/12+W161*RM_M1_CP/12+X161*RM_B1_CP/12+Y161*RM_B2_CP/12+Z161*RM_B3_CP/12</f>
        <v>0.123913680318552</v>
      </c>
      <c r="P161" s="19" t="n">
        <f aca="false">MAX(0,N161-O161)</f>
        <v>0</v>
      </c>
      <c r="Q161" s="19" t="n">
        <f aca="false">MIN(P161,M161)</f>
        <v>0</v>
      </c>
      <c r="R161" s="19" t="n">
        <f aca="false">P161-Q161</f>
        <v>0</v>
      </c>
      <c r="S161" s="19" t="n">
        <f aca="false">I161+J161+L161+Q161</f>
        <v>0.35680774466195</v>
      </c>
      <c r="T161" s="19" t="n">
        <f aca="false">AW160</f>
        <v>0</v>
      </c>
      <c r="U161" s="19" t="n">
        <f aca="false">AX160</f>
        <v>0</v>
      </c>
      <c r="V161" s="19" t="n">
        <f aca="false">AY160</f>
        <v>0</v>
      </c>
      <c r="W161" s="19" t="n">
        <f aca="false">AZ160</f>
        <v>5.30728117039608</v>
      </c>
      <c r="X161" s="19" t="n">
        <f aca="false">BA160</f>
        <v>10.5</v>
      </c>
      <c r="Y161" s="19" t="n">
        <f aca="false">BB160</f>
        <v>4.16577203831625</v>
      </c>
      <c r="Z161" s="19" t="n">
        <f aca="false">BC160</f>
        <v>0</v>
      </c>
      <c r="AA161" s="19" t="n">
        <f aca="false">MIN(T161,MAX(0,S161-(0)))</f>
        <v>0</v>
      </c>
      <c r="AB161" s="19" t="n">
        <f aca="false">MIN(U161,MAX(0,S161-(T161)))</f>
        <v>0</v>
      </c>
      <c r="AC161" s="19" t="n">
        <f aca="false">MIN(V161,MAX(0,S161-(T161+U161)))</f>
        <v>0</v>
      </c>
      <c r="AD161" s="19" t="n">
        <f aca="false">MIN(W161,MAX(0,S161-(T161+U161+V161)))</f>
        <v>0.35680774466195</v>
      </c>
      <c r="AE161" s="19" t="n">
        <f aca="false">MIN(X161,MAX(0,S161-(T161+U161+V161+W161)))</f>
        <v>0</v>
      </c>
      <c r="AF161" s="19" t="n">
        <f aca="false">MIN(Y161,MAX(0,S161-(T161+U161+V161+W161+X161)))</f>
        <v>0</v>
      </c>
      <c r="AG161" s="19" t="n">
        <f aca="false">MIN(Z161,MAX(0,S161-(T161+U161+V161+W161+X161+Y161)))</f>
        <v>0</v>
      </c>
      <c r="AH161" s="19" t="n">
        <f aca="false">T161-AA161</f>
        <v>0</v>
      </c>
      <c r="AI161" s="19" t="n">
        <f aca="false">U161-AB161</f>
        <v>0</v>
      </c>
      <c r="AJ161" s="19" t="n">
        <f aca="false">V161-AC161</f>
        <v>0</v>
      </c>
      <c r="AK161" s="19" t="n">
        <f aca="false">W161-AD161</f>
        <v>4.95047342573414</v>
      </c>
      <c r="AL161" s="19" t="n">
        <f aca="false">X161-AE161</f>
        <v>10.5</v>
      </c>
      <c r="AM161" s="19" t="n">
        <f aca="false">Y161-AF161</f>
        <v>4.16577203831625</v>
      </c>
      <c r="AN161" s="19" t="n">
        <f aca="false">Z161-AG161</f>
        <v>0</v>
      </c>
      <c r="AO161" s="19" t="n">
        <f aca="false">M161-Q161</f>
        <v>0.0271318204966394</v>
      </c>
      <c r="AP161" s="19" t="n">
        <f aca="false">MIN(AH161,MAX(0,AO161-(AI161+AJ161+AK161+AL161+AM161+AN161)))</f>
        <v>0</v>
      </c>
      <c r="AQ161" s="19" t="n">
        <f aca="false">MIN(AI161,MAX(0,AO161-(AJ161+AK161+AL161+AM161+AN161)))</f>
        <v>0</v>
      </c>
      <c r="AR161" s="19" t="n">
        <f aca="false">MIN(AJ161,MAX(0,AO161-(AK161+AL161+AM161+AN161)))</f>
        <v>0</v>
      </c>
      <c r="AS161" s="19" t="n">
        <f aca="false">MIN(AK161,MAX(0,AO161-(AL161+AM161+AN161)))</f>
        <v>0</v>
      </c>
      <c r="AT161" s="19" t="n">
        <f aca="false">MIN(AL161,MAX(0,AO161-(AM161+AN161)))</f>
        <v>0</v>
      </c>
      <c r="AU161" s="19" t="n">
        <f aca="false">MIN(AM161,MAX(0,AO161-(AN161)))</f>
        <v>0.0271318204966394</v>
      </c>
      <c r="AV161" s="19" t="n">
        <f aca="false">MIN(AN161,MAX(0,AO161-(0)))</f>
        <v>0</v>
      </c>
      <c r="AW161" s="19" t="n">
        <f aca="false">AH161-AP161</f>
        <v>0</v>
      </c>
      <c r="AX161" s="19" t="n">
        <f aca="false">AI161-AQ161</f>
        <v>0</v>
      </c>
      <c r="AY161" s="19" t="n">
        <f aca="false">AJ161-AR161</f>
        <v>0</v>
      </c>
      <c r="AZ161" s="19" t="n">
        <f aca="false">AK161-AS161</f>
        <v>4.95047342573414</v>
      </c>
      <c r="BA161" s="19" t="n">
        <f aca="false">AL161-AT161</f>
        <v>10.5</v>
      </c>
      <c r="BB161" s="19" t="n">
        <f aca="false">AM161-AU161</f>
        <v>4.13864021781961</v>
      </c>
      <c r="BC161" s="19" t="n">
        <f aca="false">AN161-AV161</f>
        <v>0</v>
      </c>
    </row>
    <row r="162" customFormat="false" ht="15" hidden="false" customHeight="false" outlineLevel="0" collapsed="false">
      <c r="B162" s="18" t="n">
        <v>158</v>
      </c>
      <c r="C162" s="18" t="n">
        <f aca="false">RM_TERM-B162+1</f>
        <v>203</v>
      </c>
      <c r="D162" s="19" t="n">
        <f aca="false">K161</f>
        <v>19.5891136435538</v>
      </c>
      <c r="E162" s="19" t="n">
        <f aca="false">D162*(1-(1-RM_CDR_S)^(1/12))</f>
        <v>0.0665256720531506</v>
      </c>
      <c r="F162" s="19" t="n">
        <f aca="false">D162-E162</f>
        <v>19.5225879715007</v>
      </c>
      <c r="G162" s="19" t="n">
        <f aca="false">IF(F162&gt;0,F162*(RM_WAC/12)/(1-(1+RM_WAC/12)^(-C162)),0)</f>
        <v>0.168868228109182</v>
      </c>
      <c r="H162" s="19" t="n">
        <f aca="false">F162*RM_WAC/12</f>
        <v>0.120389292490921</v>
      </c>
      <c r="I162" s="19" t="n">
        <f aca="false">G162-H162+IF(C162&lt;=1,(F162-(G162-H162)-J162),0)</f>
        <v>0.0484789356182608</v>
      </c>
      <c r="J162" s="19" t="n">
        <f aca="false">(F162-(G162-H162))*(1-(1-RM_CPR_S)^(1/12))</f>
        <v>0.261964682854048</v>
      </c>
      <c r="K162" s="19" t="n">
        <f aca="false">IF(C162&lt;=1,0,(F162-(G162-H162)-J162))</f>
        <v>19.2121443530284</v>
      </c>
      <c r="L162" s="19" t="n">
        <f aca="false">E162*(1-RM_SEV_S)</f>
        <v>0.0399154032318903</v>
      </c>
      <c r="M162" s="19" t="n">
        <f aca="false">E162-L162</f>
        <v>0.0266102688212602</v>
      </c>
      <c r="N162" s="19" t="n">
        <f aca="false">H162-D162*(RM_SERV+RM_TR)/12</f>
        <v>0.116144984534817</v>
      </c>
      <c r="O162" s="19" t="n">
        <f aca="false">T162*RM_A1_CP/12+U162*RM_A2_CP/12+V162*RM_A3_CP/12+W162*RM_M1_CP/12+X162*RM_B1_CP/12+Y162*RM_B2_CP/12+Z162*RM_B3_CP/12</f>
        <v>0.121681156983435</v>
      </c>
      <c r="P162" s="19" t="n">
        <f aca="false">MAX(0,N162-O162)</f>
        <v>0</v>
      </c>
      <c r="Q162" s="19" t="n">
        <f aca="false">MIN(P162,M162)</f>
        <v>0</v>
      </c>
      <c r="R162" s="19" t="n">
        <f aca="false">P162-Q162</f>
        <v>0</v>
      </c>
      <c r="S162" s="19" t="n">
        <f aca="false">I162+J162+L162+Q162</f>
        <v>0.350359021704199</v>
      </c>
      <c r="T162" s="19" t="n">
        <f aca="false">AW161</f>
        <v>0</v>
      </c>
      <c r="U162" s="19" t="n">
        <f aca="false">AX161</f>
        <v>0</v>
      </c>
      <c r="V162" s="19" t="n">
        <f aca="false">AY161</f>
        <v>0</v>
      </c>
      <c r="W162" s="19" t="n">
        <f aca="false">AZ161</f>
        <v>4.95047342573414</v>
      </c>
      <c r="X162" s="19" t="n">
        <f aca="false">BA161</f>
        <v>10.5</v>
      </c>
      <c r="Y162" s="19" t="n">
        <f aca="false">BB161</f>
        <v>4.13864021781961</v>
      </c>
      <c r="Z162" s="19" t="n">
        <f aca="false">BC161</f>
        <v>0</v>
      </c>
      <c r="AA162" s="19" t="n">
        <f aca="false">MIN(T162,MAX(0,S162-(0)))</f>
        <v>0</v>
      </c>
      <c r="AB162" s="19" t="n">
        <f aca="false">MIN(U162,MAX(0,S162-(T162)))</f>
        <v>0</v>
      </c>
      <c r="AC162" s="19" t="n">
        <f aca="false">MIN(V162,MAX(0,S162-(T162+U162)))</f>
        <v>0</v>
      </c>
      <c r="AD162" s="19" t="n">
        <f aca="false">MIN(W162,MAX(0,S162-(T162+U162+V162)))</f>
        <v>0.350359021704199</v>
      </c>
      <c r="AE162" s="19" t="n">
        <f aca="false">MIN(X162,MAX(0,S162-(T162+U162+V162+W162)))</f>
        <v>0</v>
      </c>
      <c r="AF162" s="19" t="n">
        <f aca="false">MIN(Y162,MAX(0,S162-(T162+U162+V162+W162+X162)))</f>
        <v>0</v>
      </c>
      <c r="AG162" s="19" t="n">
        <f aca="false">MIN(Z162,MAX(0,S162-(T162+U162+V162+W162+X162+Y162)))</f>
        <v>0</v>
      </c>
      <c r="AH162" s="19" t="n">
        <f aca="false">T162-AA162</f>
        <v>0</v>
      </c>
      <c r="AI162" s="19" t="n">
        <f aca="false">U162-AB162</f>
        <v>0</v>
      </c>
      <c r="AJ162" s="19" t="n">
        <f aca="false">V162-AC162</f>
        <v>0</v>
      </c>
      <c r="AK162" s="19" t="n">
        <f aca="false">W162-AD162</f>
        <v>4.60011440402994</v>
      </c>
      <c r="AL162" s="19" t="n">
        <f aca="false">X162-AE162</f>
        <v>10.5</v>
      </c>
      <c r="AM162" s="19" t="n">
        <f aca="false">Y162-AF162</f>
        <v>4.13864021781961</v>
      </c>
      <c r="AN162" s="19" t="n">
        <f aca="false">Z162-AG162</f>
        <v>0</v>
      </c>
      <c r="AO162" s="19" t="n">
        <f aca="false">M162-Q162</f>
        <v>0.0266102688212602</v>
      </c>
      <c r="AP162" s="19" t="n">
        <f aca="false">MIN(AH162,MAX(0,AO162-(AI162+AJ162+AK162+AL162+AM162+AN162)))</f>
        <v>0</v>
      </c>
      <c r="AQ162" s="19" t="n">
        <f aca="false">MIN(AI162,MAX(0,AO162-(AJ162+AK162+AL162+AM162+AN162)))</f>
        <v>0</v>
      </c>
      <c r="AR162" s="19" t="n">
        <f aca="false">MIN(AJ162,MAX(0,AO162-(AK162+AL162+AM162+AN162)))</f>
        <v>0</v>
      </c>
      <c r="AS162" s="19" t="n">
        <f aca="false">MIN(AK162,MAX(0,AO162-(AL162+AM162+AN162)))</f>
        <v>0</v>
      </c>
      <c r="AT162" s="19" t="n">
        <f aca="false">MIN(AL162,MAX(0,AO162-(AM162+AN162)))</f>
        <v>0</v>
      </c>
      <c r="AU162" s="19" t="n">
        <f aca="false">MIN(AM162,MAX(0,AO162-(AN162)))</f>
        <v>0.0266102688212602</v>
      </c>
      <c r="AV162" s="19" t="n">
        <f aca="false">MIN(AN162,MAX(0,AO162-(0)))</f>
        <v>0</v>
      </c>
      <c r="AW162" s="19" t="n">
        <f aca="false">AH162-AP162</f>
        <v>0</v>
      </c>
      <c r="AX162" s="19" t="n">
        <f aca="false">AI162-AQ162</f>
        <v>0</v>
      </c>
      <c r="AY162" s="19" t="n">
        <f aca="false">AJ162-AR162</f>
        <v>0</v>
      </c>
      <c r="AZ162" s="19" t="n">
        <f aca="false">AK162-AS162</f>
        <v>4.60011440402994</v>
      </c>
      <c r="BA162" s="19" t="n">
        <f aca="false">AL162-AT162</f>
        <v>10.5</v>
      </c>
      <c r="BB162" s="19" t="n">
        <f aca="false">AM162-AU162</f>
        <v>4.11202994899835</v>
      </c>
      <c r="BC162" s="19" t="n">
        <f aca="false">AN162-AV162</f>
        <v>0</v>
      </c>
    </row>
    <row r="163" customFormat="false" ht="15" hidden="false" customHeight="false" outlineLevel="0" collapsed="false">
      <c r="B163" s="18" t="n">
        <v>159</v>
      </c>
      <c r="C163" s="18" t="n">
        <f aca="false">RM_TERM-B163+1</f>
        <v>202</v>
      </c>
      <c r="D163" s="19" t="n">
        <f aca="false">K162</f>
        <v>19.2121443530284</v>
      </c>
      <c r="E163" s="19" t="n">
        <f aca="false">D163*(1-(1-RM_CDR_S)^(1/12))</f>
        <v>0.0652454642881679</v>
      </c>
      <c r="F163" s="19" t="n">
        <f aca="false">D163-E163</f>
        <v>19.1468988887402</v>
      </c>
      <c r="G163" s="19" t="n">
        <f aca="false">IF(F163&gt;0,F163*(RM_WAC/12)/(1-(1+RM_WAC/12)^(-C163)),0)</f>
        <v>0.166030850662776</v>
      </c>
      <c r="H163" s="19" t="n">
        <f aca="false">F163*RM_WAC/12</f>
        <v>0.118072543147231</v>
      </c>
      <c r="I163" s="19" t="n">
        <f aca="false">G163-H163+IF(C163&lt;=1,(F163-(G163-H163)-J163),0)</f>
        <v>0.0479583075155451</v>
      </c>
      <c r="J163" s="19" t="n">
        <f aca="false">(F163-(G163-H163))*(1-(1-RM_CPR_S)^(1/12))</f>
        <v>0.256917936681467</v>
      </c>
      <c r="K163" s="19" t="n">
        <f aca="false">IF(C163&lt;=1,0,(F163-(G163-H163)-J163))</f>
        <v>18.8420226445432</v>
      </c>
      <c r="L163" s="19" t="n">
        <f aca="false">E163*(1-RM_SEV_S)</f>
        <v>0.0391472785729007</v>
      </c>
      <c r="M163" s="19" t="n">
        <f aca="false">E163-L163</f>
        <v>0.0260981857152672</v>
      </c>
      <c r="N163" s="19" t="n">
        <f aca="false">H163-D163*(RM_SERV+RM_TR)/12</f>
        <v>0.113909911870742</v>
      </c>
      <c r="O163" s="19" t="n">
        <f aca="false">T163*RM_A1_CP/12+U163*RM_A2_CP/12+V163*RM_A3_CP/12+W163*RM_M1_CP/12+X163*RM_B1_CP/12+Y163*RM_B2_CP/12+Z163*RM_B3_CP/12</f>
        <v>0.119489190816494</v>
      </c>
      <c r="P163" s="19" t="n">
        <f aca="false">MAX(0,N163-O163)</f>
        <v>0</v>
      </c>
      <c r="Q163" s="19" t="n">
        <f aca="false">MIN(P163,M163)</f>
        <v>0</v>
      </c>
      <c r="R163" s="19" t="n">
        <f aca="false">P163-Q163</f>
        <v>0</v>
      </c>
      <c r="S163" s="19" t="n">
        <f aca="false">I163+J163+L163+Q163</f>
        <v>0.344023522769913</v>
      </c>
      <c r="T163" s="19" t="n">
        <f aca="false">AW162</f>
        <v>0</v>
      </c>
      <c r="U163" s="19" t="n">
        <f aca="false">AX162</f>
        <v>0</v>
      </c>
      <c r="V163" s="19" t="n">
        <f aca="false">AY162</f>
        <v>0</v>
      </c>
      <c r="W163" s="19" t="n">
        <f aca="false">AZ162</f>
        <v>4.60011440402994</v>
      </c>
      <c r="X163" s="19" t="n">
        <f aca="false">BA162</f>
        <v>10.5</v>
      </c>
      <c r="Y163" s="19" t="n">
        <f aca="false">BB162</f>
        <v>4.11202994899835</v>
      </c>
      <c r="Z163" s="19" t="n">
        <f aca="false">BC162</f>
        <v>0</v>
      </c>
      <c r="AA163" s="19" t="n">
        <f aca="false">MIN(T163,MAX(0,S163-(0)))</f>
        <v>0</v>
      </c>
      <c r="AB163" s="19" t="n">
        <f aca="false">MIN(U163,MAX(0,S163-(T163)))</f>
        <v>0</v>
      </c>
      <c r="AC163" s="19" t="n">
        <f aca="false">MIN(V163,MAX(0,S163-(T163+U163)))</f>
        <v>0</v>
      </c>
      <c r="AD163" s="19" t="n">
        <f aca="false">MIN(W163,MAX(0,S163-(T163+U163+V163)))</f>
        <v>0.344023522769913</v>
      </c>
      <c r="AE163" s="19" t="n">
        <f aca="false">MIN(X163,MAX(0,S163-(T163+U163+V163+W163)))</f>
        <v>0</v>
      </c>
      <c r="AF163" s="19" t="n">
        <f aca="false">MIN(Y163,MAX(0,S163-(T163+U163+V163+W163+X163)))</f>
        <v>0</v>
      </c>
      <c r="AG163" s="19" t="n">
        <f aca="false">MIN(Z163,MAX(0,S163-(T163+U163+V163+W163+X163+Y163)))</f>
        <v>0</v>
      </c>
      <c r="AH163" s="19" t="n">
        <f aca="false">T163-AA163</f>
        <v>0</v>
      </c>
      <c r="AI163" s="19" t="n">
        <f aca="false">U163-AB163</f>
        <v>0</v>
      </c>
      <c r="AJ163" s="19" t="n">
        <f aca="false">V163-AC163</f>
        <v>0</v>
      </c>
      <c r="AK163" s="19" t="n">
        <f aca="false">W163-AD163</f>
        <v>4.25609088126002</v>
      </c>
      <c r="AL163" s="19" t="n">
        <f aca="false">X163-AE163</f>
        <v>10.5</v>
      </c>
      <c r="AM163" s="19" t="n">
        <f aca="false">Y163-AF163</f>
        <v>4.11202994899835</v>
      </c>
      <c r="AN163" s="19" t="n">
        <f aca="false">Z163-AG163</f>
        <v>0</v>
      </c>
      <c r="AO163" s="19" t="n">
        <f aca="false">M163-Q163</f>
        <v>0.0260981857152672</v>
      </c>
      <c r="AP163" s="19" t="n">
        <f aca="false">MIN(AH163,MAX(0,AO163-(AI163+AJ163+AK163+AL163+AM163+AN163)))</f>
        <v>0</v>
      </c>
      <c r="AQ163" s="19" t="n">
        <f aca="false">MIN(AI163,MAX(0,AO163-(AJ163+AK163+AL163+AM163+AN163)))</f>
        <v>0</v>
      </c>
      <c r="AR163" s="19" t="n">
        <f aca="false">MIN(AJ163,MAX(0,AO163-(AK163+AL163+AM163+AN163)))</f>
        <v>0</v>
      </c>
      <c r="AS163" s="19" t="n">
        <f aca="false">MIN(AK163,MAX(0,AO163-(AL163+AM163+AN163)))</f>
        <v>0</v>
      </c>
      <c r="AT163" s="19" t="n">
        <f aca="false">MIN(AL163,MAX(0,AO163-(AM163+AN163)))</f>
        <v>0</v>
      </c>
      <c r="AU163" s="19" t="n">
        <f aca="false">MIN(AM163,MAX(0,AO163-(AN163)))</f>
        <v>0.0260981857152672</v>
      </c>
      <c r="AV163" s="19" t="n">
        <f aca="false">MIN(AN163,MAX(0,AO163-(0)))</f>
        <v>0</v>
      </c>
      <c r="AW163" s="19" t="n">
        <f aca="false">AH163-AP163</f>
        <v>0</v>
      </c>
      <c r="AX163" s="19" t="n">
        <f aca="false">AI163-AQ163</f>
        <v>0</v>
      </c>
      <c r="AY163" s="19" t="n">
        <f aca="false">AJ163-AR163</f>
        <v>0</v>
      </c>
      <c r="AZ163" s="19" t="n">
        <f aca="false">AK163-AS163</f>
        <v>4.25609088126002</v>
      </c>
      <c r="BA163" s="19" t="n">
        <f aca="false">AL163-AT163</f>
        <v>10.5</v>
      </c>
      <c r="BB163" s="19" t="n">
        <f aca="false">AM163-AU163</f>
        <v>4.08593176328308</v>
      </c>
      <c r="BC163" s="19" t="n">
        <f aca="false">AN163-AV163</f>
        <v>0</v>
      </c>
    </row>
    <row r="164" customFormat="false" ht="15" hidden="false" customHeight="false" outlineLevel="0" collapsed="false">
      <c r="B164" s="18" t="n">
        <v>160</v>
      </c>
      <c r="C164" s="18" t="n">
        <f aca="false">RM_TERM-B164+1</f>
        <v>201</v>
      </c>
      <c r="D164" s="19" t="n">
        <f aca="false">K163</f>
        <v>18.8420226445432</v>
      </c>
      <c r="E164" s="19" t="n">
        <f aca="false">D164*(1-(1-RM_CDR_S)^(1/12))</f>
        <v>0.063988511276078</v>
      </c>
      <c r="F164" s="19" t="n">
        <f aca="false">D164-E164</f>
        <v>18.7780341332671</v>
      </c>
      <c r="G164" s="19" t="n">
        <f aca="false">IF(F164&gt;0,F164*(RM_WAC/12)/(1-(1+RM_WAC/12)^(-C164)),0)</f>
        <v>0.163241147730775</v>
      </c>
      <c r="H164" s="19" t="n">
        <f aca="false">F164*RM_WAC/12</f>
        <v>0.115797877155147</v>
      </c>
      <c r="I164" s="19" t="n">
        <f aca="false">G164-H164+IF(C164&lt;=1,(F164-(G164-H164)-J164),0)</f>
        <v>0.0474432705756279</v>
      </c>
      <c r="J164" s="19" t="n">
        <f aca="false">(F164-(G164-H164))*(1-(1-RM_CPR_S)^(1/12))</f>
        <v>0.251962915785922</v>
      </c>
      <c r="K164" s="19" t="n">
        <f aca="false">IF(C164&lt;=1,0,(F164-(G164-H164)-J164))</f>
        <v>18.4786279469056</v>
      </c>
      <c r="L164" s="19" t="n">
        <f aca="false">E164*(1-RM_SEV_S)</f>
        <v>0.0383931067656468</v>
      </c>
      <c r="M164" s="19" t="n">
        <f aca="false">E164-L164</f>
        <v>0.0255954045104312</v>
      </c>
      <c r="N164" s="19" t="n">
        <f aca="false">H164-D164*(RM_SERV+RM_TR)/12</f>
        <v>0.111715438915496</v>
      </c>
      <c r="O164" s="19" t="n">
        <f aca="false">T164*RM_A1_CP/12+U164*RM_A2_CP/12+V164*RM_A3_CP/12+W164*RM_M1_CP/12+X164*RM_B1_CP/12+Y164*RM_B2_CP/12+Z164*RM_B3_CP/12</f>
        <v>0.117337067655799</v>
      </c>
      <c r="P164" s="19" t="n">
        <f aca="false">MAX(0,N164-O164)</f>
        <v>0</v>
      </c>
      <c r="Q164" s="19" t="n">
        <f aca="false">MIN(P164,M164)</f>
        <v>0</v>
      </c>
      <c r="R164" s="19" t="n">
        <f aca="false">P164-Q164</f>
        <v>0</v>
      </c>
      <c r="S164" s="19" t="n">
        <f aca="false">I164+J164+L164+Q164</f>
        <v>0.337799293127196</v>
      </c>
      <c r="T164" s="19" t="n">
        <f aca="false">AW163</f>
        <v>0</v>
      </c>
      <c r="U164" s="19" t="n">
        <f aca="false">AX163</f>
        <v>0</v>
      </c>
      <c r="V164" s="19" t="n">
        <f aca="false">AY163</f>
        <v>0</v>
      </c>
      <c r="W164" s="19" t="n">
        <f aca="false">AZ163</f>
        <v>4.25609088126002</v>
      </c>
      <c r="X164" s="19" t="n">
        <f aca="false">BA163</f>
        <v>10.5</v>
      </c>
      <c r="Y164" s="19" t="n">
        <f aca="false">BB163</f>
        <v>4.08593176328308</v>
      </c>
      <c r="Z164" s="19" t="n">
        <f aca="false">BC163</f>
        <v>0</v>
      </c>
      <c r="AA164" s="19" t="n">
        <f aca="false">MIN(T164,MAX(0,S164-(0)))</f>
        <v>0</v>
      </c>
      <c r="AB164" s="19" t="n">
        <f aca="false">MIN(U164,MAX(0,S164-(T164)))</f>
        <v>0</v>
      </c>
      <c r="AC164" s="19" t="n">
        <f aca="false">MIN(V164,MAX(0,S164-(T164+U164)))</f>
        <v>0</v>
      </c>
      <c r="AD164" s="19" t="n">
        <f aca="false">MIN(W164,MAX(0,S164-(T164+U164+V164)))</f>
        <v>0.337799293127196</v>
      </c>
      <c r="AE164" s="19" t="n">
        <f aca="false">MIN(X164,MAX(0,S164-(T164+U164+V164+W164)))</f>
        <v>0</v>
      </c>
      <c r="AF164" s="19" t="n">
        <f aca="false">MIN(Y164,MAX(0,S164-(T164+U164+V164+W164+X164)))</f>
        <v>0</v>
      </c>
      <c r="AG164" s="19" t="n">
        <f aca="false">MIN(Z164,MAX(0,S164-(T164+U164+V164+W164+X164+Y164)))</f>
        <v>0</v>
      </c>
      <c r="AH164" s="19" t="n">
        <f aca="false">T164-AA164</f>
        <v>0</v>
      </c>
      <c r="AI164" s="19" t="n">
        <f aca="false">U164-AB164</f>
        <v>0</v>
      </c>
      <c r="AJ164" s="19" t="n">
        <f aca="false">V164-AC164</f>
        <v>0</v>
      </c>
      <c r="AK164" s="19" t="n">
        <f aca="false">W164-AD164</f>
        <v>3.91829158813283</v>
      </c>
      <c r="AL164" s="19" t="n">
        <f aca="false">X164-AE164</f>
        <v>10.5</v>
      </c>
      <c r="AM164" s="19" t="n">
        <f aca="false">Y164-AF164</f>
        <v>4.08593176328308</v>
      </c>
      <c r="AN164" s="19" t="n">
        <f aca="false">Z164-AG164</f>
        <v>0</v>
      </c>
      <c r="AO164" s="19" t="n">
        <f aca="false">M164-Q164</f>
        <v>0.0255954045104312</v>
      </c>
      <c r="AP164" s="19" t="n">
        <f aca="false">MIN(AH164,MAX(0,AO164-(AI164+AJ164+AK164+AL164+AM164+AN164)))</f>
        <v>0</v>
      </c>
      <c r="AQ164" s="19" t="n">
        <f aca="false">MIN(AI164,MAX(0,AO164-(AJ164+AK164+AL164+AM164+AN164)))</f>
        <v>0</v>
      </c>
      <c r="AR164" s="19" t="n">
        <f aca="false">MIN(AJ164,MAX(0,AO164-(AK164+AL164+AM164+AN164)))</f>
        <v>0</v>
      </c>
      <c r="AS164" s="19" t="n">
        <f aca="false">MIN(AK164,MAX(0,AO164-(AL164+AM164+AN164)))</f>
        <v>0</v>
      </c>
      <c r="AT164" s="19" t="n">
        <f aca="false">MIN(AL164,MAX(0,AO164-(AM164+AN164)))</f>
        <v>0</v>
      </c>
      <c r="AU164" s="19" t="n">
        <f aca="false">MIN(AM164,MAX(0,AO164-(AN164)))</f>
        <v>0.0255954045104312</v>
      </c>
      <c r="AV164" s="19" t="n">
        <f aca="false">MIN(AN164,MAX(0,AO164-(0)))</f>
        <v>0</v>
      </c>
      <c r="AW164" s="19" t="n">
        <f aca="false">AH164-AP164</f>
        <v>0</v>
      </c>
      <c r="AX164" s="19" t="n">
        <f aca="false">AI164-AQ164</f>
        <v>0</v>
      </c>
      <c r="AY164" s="19" t="n">
        <f aca="false">AJ164-AR164</f>
        <v>0</v>
      </c>
      <c r="AZ164" s="19" t="n">
        <f aca="false">AK164-AS164</f>
        <v>3.91829158813283</v>
      </c>
      <c r="BA164" s="19" t="n">
        <f aca="false">AL164-AT164</f>
        <v>10.5</v>
      </c>
      <c r="BB164" s="19" t="n">
        <f aca="false">AM164-AU164</f>
        <v>4.06033635877265</v>
      </c>
      <c r="BC164" s="19" t="n">
        <f aca="false">AN164-AV164</f>
        <v>0</v>
      </c>
    </row>
    <row r="165" customFormat="false" ht="15" hidden="false" customHeight="false" outlineLevel="0" collapsed="false">
      <c r="B165" s="18" t="n">
        <v>161</v>
      </c>
      <c r="C165" s="18" t="n">
        <f aca="false">RM_TERM-B165+1</f>
        <v>200</v>
      </c>
      <c r="D165" s="19" t="n">
        <f aca="false">K164</f>
        <v>18.4786279469056</v>
      </c>
      <c r="E165" s="19" t="n">
        <f aca="false">D165*(1-(1-RM_CDR_S)^(1/12))</f>
        <v>0.062754403550696</v>
      </c>
      <c r="F165" s="19" t="n">
        <f aca="false">D165-E165</f>
        <v>18.4158735433549</v>
      </c>
      <c r="G165" s="19" t="n">
        <f aca="false">IF(F165&gt;0,F165*(RM_WAC/12)/(1-(1+RM_WAC/12)^(-C165)),0)</f>
        <v>0.160498318270889</v>
      </c>
      <c r="H165" s="19" t="n">
        <f aca="false">F165*RM_WAC/12</f>
        <v>0.113564553517355</v>
      </c>
      <c r="I165" s="19" t="n">
        <f aca="false">G165-H165+IF(C165&lt;=1,(F165-(G165-H165)-J165),0)</f>
        <v>0.046933764753534</v>
      </c>
      <c r="J165" s="19" t="n">
        <f aca="false">(F165-(G165-H165))*(1-(1-RM_CPR_S)^(1/12))</f>
        <v>0.247098004565956</v>
      </c>
      <c r="K165" s="19" t="n">
        <f aca="false">IF(C165&lt;=1,0,(F165-(G165-H165)-J165))</f>
        <v>18.1218417740354</v>
      </c>
      <c r="L165" s="19" t="n">
        <f aca="false">E165*(1-RM_SEV_S)</f>
        <v>0.0376526421304176</v>
      </c>
      <c r="M165" s="19" t="n">
        <f aca="false">E165-L165</f>
        <v>0.0251017614202784</v>
      </c>
      <c r="N165" s="19" t="n">
        <f aca="false">H165-D165*(RM_SERV+RM_TR)/12</f>
        <v>0.109560850795525</v>
      </c>
      <c r="O165" s="19" t="n">
        <f aca="false">T165*RM_A1_CP/12+U165*RM_A2_CP/12+V165*RM_A3_CP/12+W165*RM_M1_CP/12+X165*RM_B1_CP/12+Y165*RM_B2_CP/12+Z165*RM_B3_CP/12</f>
        <v>0.115224085690248</v>
      </c>
      <c r="P165" s="19" t="n">
        <f aca="false">MAX(0,N165-O165)</f>
        <v>0</v>
      </c>
      <c r="Q165" s="19" t="n">
        <f aca="false">MIN(P165,M165)</f>
        <v>0</v>
      </c>
      <c r="R165" s="19" t="n">
        <f aca="false">P165-Q165</f>
        <v>0</v>
      </c>
      <c r="S165" s="19" t="n">
        <f aca="false">I165+J165+L165+Q165</f>
        <v>0.331684411449908</v>
      </c>
      <c r="T165" s="19" t="n">
        <f aca="false">AW164</f>
        <v>0</v>
      </c>
      <c r="U165" s="19" t="n">
        <f aca="false">AX164</f>
        <v>0</v>
      </c>
      <c r="V165" s="19" t="n">
        <f aca="false">AY164</f>
        <v>0</v>
      </c>
      <c r="W165" s="19" t="n">
        <f aca="false">AZ164</f>
        <v>3.91829158813283</v>
      </c>
      <c r="X165" s="19" t="n">
        <f aca="false">BA164</f>
        <v>10.5</v>
      </c>
      <c r="Y165" s="19" t="n">
        <f aca="false">BB164</f>
        <v>4.06033635877265</v>
      </c>
      <c r="Z165" s="19" t="n">
        <f aca="false">BC164</f>
        <v>0</v>
      </c>
      <c r="AA165" s="19" t="n">
        <f aca="false">MIN(T165,MAX(0,S165-(0)))</f>
        <v>0</v>
      </c>
      <c r="AB165" s="19" t="n">
        <f aca="false">MIN(U165,MAX(0,S165-(T165)))</f>
        <v>0</v>
      </c>
      <c r="AC165" s="19" t="n">
        <f aca="false">MIN(V165,MAX(0,S165-(T165+U165)))</f>
        <v>0</v>
      </c>
      <c r="AD165" s="19" t="n">
        <f aca="false">MIN(W165,MAX(0,S165-(T165+U165+V165)))</f>
        <v>0.331684411449908</v>
      </c>
      <c r="AE165" s="19" t="n">
        <f aca="false">MIN(X165,MAX(0,S165-(T165+U165+V165+W165)))</f>
        <v>0</v>
      </c>
      <c r="AF165" s="19" t="n">
        <f aca="false">MIN(Y165,MAX(0,S165-(T165+U165+V165+W165+X165)))</f>
        <v>0</v>
      </c>
      <c r="AG165" s="19" t="n">
        <f aca="false">MIN(Z165,MAX(0,S165-(T165+U165+V165+W165+X165+Y165)))</f>
        <v>0</v>
      </c>
      <c r="AH165" s="19" t="n">
        <f aca="false">T165-AA165</f>
        <v>0</v>
      </c>
      <c r="AI165" s="19" t="n">
        <f aca="false">U165-AB165</f>
        <v>0</v>
      </c>
      <c r="AJ165" s="19" t="n">
        <f aca="false">V165-AC165</f>
        <v>0</v>
      </c>
      <c r="AK165" s="19" t="n">
        <f aca="false">W165-AD165</f>
        <v>3.58660717668292</v>
      </c>
      <c r="AL165" s="19" t="n">
        <f aca="false">X165-AE165</f>
        <v>10.5</v>
      </c>
      <c r="AM165" s="19" t="n">
        <f aca="false">Y165-AF165</f>
        <v>4.06033635877265</v>
      </c>
      <c r="AN165" s="19" t="n">
        <f aca="false">Z165-AG165</f>
        <v>0</v>
      </c>
      <c r="AO165" s="19" t="n">
        <f aca="false">M165-Q165</f>
        <v>0.0251017614202784</v>
      </c>
      <c r="AP165" s="19" t="n">
        <f aca="false">MIN(AH165,MAX(0,AO165-(AI165+AJ165+AK165+AL165+AM165+AN165)))</f>
        <v>0</v>
      </c>
      <c r="AQ165" s="19" t="n">
        <f aca="false">MIN(AI165,MAX(0,AO165-(AJ165+AK165+AL165+AM165+AN165)))</f>
        <v>0</v>
      </c>
      <c r="AR165" s="19" t="n">
        <f aca="false">MIN(AJ165,MAX(0,AO165-(AK165+AL165+AM165+AN165)))</f>
        <v>0</v>
      </c>
      <c r="AS165" s="19" t="n">
        <f aca="false">MIN(AK165,MAX(0,AO165-(AL165+AM165+AN165)))</f>
        <v>0</v>
      </c>
      <c r="AT165" s="19" t="n">
        <f aca="false">MIN(AL165,MAX(0,AO165-(AM165+AN165)))</f>
        <v>0</v>
      </c>
      <c r="AU165" s="19" t="n">
        <f aca="false">MIN(AM165,MAX(0,AO165-(AN165)))</f>
        <v>0.0251017614202784</v>
      </c>
      <c r="AV165" s="19" t="n">
        <f aca="false">MIN(AN165,MAX(0,AO165-(0)))</f>
        <v>0</v>
      </c>
      <c r="AW165" s="19" t="n">
        <f aca="false">AH165-AP165</f>
        <v>0</v>
      </c>
      <c r="AX165" s="19" t="n">
        <f aca="false">AI165-AQ165</f>
        <v>0</v>
      </c>
      <c r="AY165" s="19" t="n">
        <f aca="false">AJ165-AR165</f>
        <v>0</v>
      </c>
      <c r="AZ165" s="19" t="n">
        <f aca="false">AK165-AS165</f>
        <v>3.58660717668292</v>
      </c>
      <c r="BA165" s="19" t="n">
        <f aca="false">AL165-AT165</f>
        <v>10.5</v>
      </c>
      <c r="BB165" s="19" t="n">
        <f aca="false">AM165-AU165</f>
        <v>4.03523459735237</v>
      </c>
      <c r="BC165" s="19" t="n">
        <f aca="false">AN165-AV165</f>
        <v>0</v>
      </c>
    </row>
    <row r="166" customFormat="false" ht="15" hidden="false" customHeight="false" outlineLevel="0" collapsed="false">
      <c r="B166" s="18" t="n">
        <v>162</v>
      </c>
      <c r="C166" s="18" t="n">
        <f aca="false">RM_TERM-B166+1</f>
        <v>199</v>
      </c>
      <c r="D166" s="19" t="n">
        <f aca="false">K165</f>
        <v>18.1218417740354</v>
      </c>
      <c r="E166" s="19" t="n">
        <f aca="false">D166*(1-(1-RM_CDR_S)^(1/12))</f>
        <v>0.0615427387269907</v>
      </c>
      <c r="F166" s="19" t="n">
        <f aca="false">D166-E166</f>
        <v>18.0602990353084</v>
      </c>
      <c r="G166" s="19" t="n">
        <f aca="false">IF(F166&gt;0,F166*(RM_WAC/12)/(1-(1+RM_WAC/12)^(-C166)),0)</f>
        <v>0.157801574700196</v>
      </c>
      <c r="H166" s="19" t="n">
        <f aca="false">F166*RM_WAC/12</f>
        <v>0.111371844051068</v>
      </c>
      <c r="I166" s="19" t="n">
        <f aca="false">G166-H166+IF(C166&lt;=1,(F166-(G166-H166)-J166),0)</f>
        <v>0.0464297306491274</v>
      </c>
      <c r="J166" s="19" t="n">
        <f aca="false">(F166-(G166-H166))*(1-(1-RM_CPR_S)^(1/12))</f>
        <v>0.242321615365008</v>
      </c>
      <c r="K166" s="19" t="n">
        <f aca="false">IF(C166&lt;=1,0,(F166-(G166-H166)-J166))</f>
        <v>17.7715476892942</v>
      </c>
      <c r="L166" s="19" t="n">
        <f aca="false">E166*(1-RM_SEV_S)</f>
        <v>0.0369256432361944</v>
      </c>
      <c r="M166" s="19" t="n">
        <f aca="false">E166-L166</f>
        <v>0.0246170954907963</v>
      </c>
      <c r="N166" s="19" t="n">
        <f aca="false">H166-D166*(RM_SERV+RM_TR)/12</f>
        <v>0.107445445000027</v>
      </c>
      <c r="O166" s="19" t="n">
        <f aca="false">T166*RM_A1_CP/12+U166*RM_A2_CP/12+V166*RM_A3_CP/12+W166*RM_M1_CP/12+X166*RM_B1_CP/12+Y166*RM_B2_CP/12+Z166*RM_B3_CP/12</f>
        <v>0.113149555248276</v>
      </c>
      <c r="P166" s="19" t="n">
        <f aca="false">MAX(0,N166-O166)</f>
        <v>0</v>
      </c>
      <c r="Q166" s="19" t="n">
        <f aca="false">MIN(P166,M166)</f>
        <v>0</v>
      </c>
      <c r="R166" s="19" t="n">
        <f aca="false">P166-Q166</f>
        <v>0</v>
      </c>
      <c r="S166" s="19" t="n">
        <f aca="false">I166+J166+L166+Q166</f>
        <v>0.32567698925033</v>
      </c>
      <c r="T166" s="19" t="n">
        <f aca="false">AW165</f>
        <v>0</v>
      </c>
      <c r="U166" s="19" t="n">
        <f aca="false">AX165</f>
        <v>0</v>
      </c>
      <c r="V166" s="19" t="n">
        <f aca="false">AY165</f>
        <v>0</v>
      </c>
      <c r="W166" s="19" t="n">
        <f aca="false">AZ165</f>
        <v>3.58660717668292</v>
      </c>
      <c r="X166" s="19" t="n">
        <f aca="false">BA165</f>
        <v>10.5</v>
      </c>
      <c r="Y166" s="19" t="n">
        <f aca="false">BB165</f>
        <v>4.03523459735237</v>
      </c>
      <c r="Z166" s="19" t="n">
        <f aca="false">BC165</f>
        <v>0</v>
      </c>
      <c r="AA166" s="19" t="n">
        <f aca="false">MIN(T166,MAX(0,S166-(0)))</f>
        <v>0</v>
      </c>
      <c r="AB166" s="19" t="n">
        <f aca="false">MIN(U166,MAX(0,S166-(T166)))</f>
        <v>0</v>
      </c>
      <c r="AC166" s="19" t="n">
        <f aca="false">MIN(V166,MAX(0,S166-(T166+U166)))</f>
        <v>0</v>
      </c>
      <c r="AD166" s="19" t="n">
        <f aca="false">MIN(W166,MAX(0,S166-(T166+U166+V166)))</f>
        <v>0.32567698925033</v>
      </c>
      <c r="AE166" s="19" t="n">
        <f aca="false">MIN(X166,MAX(0,S166-(T166+U166+V166+W166)))</f>
        <v>0</v>
      </c>
      <c r="AF166" s="19" t="n">
        <f aca="false">MIN(Y166,MAX(0,S166-(T166+U166+V166+W166+X166)))</f>
        <v>0</v>
      </c>
      <c r="AG166" s="19" t="n">
        <f aca="false">MIN(Z166,MAX(0,S166-(T166+U166+V166+W166+X166+Y166)))</f>
        <v>0</v>
      </c>
      <c r="AH166" s="19" t="n">
        <f aca="false">T166-AA166</f>
        <v>0</v>
      </c>
      <c r="AI166" s="19" t="n">
        <f aca="false">U166-AB166</f>
        <v>0</v>
      </c>
      <c r="AJ166" s="19" t="n">
        <f aca="false">V166-AC166</f>
        <v>0</v>
      </c>
      <c r="AK166" s="19" t="n">
        <f aca="false">W166-AD166</f>
        <v>3.26093018743259</v>
      </c>
      <c r="AL166" s="19" t="n">
        <f aca="false">X166-AE166</f>
        <v>10.5</v>
      </c>
      <c r="AM166" s="19" t="n">
        <f aca="false">Y166-AF166</f>
        <v>4.03523459735237</v>
      </c>
      <c r="AN166" s="19" t="n">
        <f aca="false">Z166-AG166</f>
        <v>0</v>
      </c>
      <c r="AO166" s="19" t="n">
        <f aca="false">M166-Q166</f>
        <v>0.0246170954907963</v>
      </c>
      <c r="AP166" s="19" t="n">
        <f aca="false">MIN(AH166,MAX(0,AO166-(AI166+AJ166+AK166+AL166+AM166+AN166)))</f>
        <v>0</v>
      </c>
      <c r="AQ166" s="19" t="n">
        <f aca="false">MIN(AI166,MAX(0,AO166-(AJ166+AK166+AL166+AM166+AN166)))</f>
        <v>0</v>
      </c>
      <c r="AR166" s="19" t="n">
        <f aca="false">MIN(AJ166,MAX(0,AO166-(AK166+AL166+AM166+AN166)))</f>
        <v>0</v>
      </c>
      <c r="AS166" s="19" t="n">
        <f aca="false">MIN(AK166,MAX(0,AO166-(AL166+AM166+AN166)))</f>
        <v>0</v>
      </c>
      <c r="AT166" s="19" t="n">
        <f aca="false">MIN(AL166,MAX(0,AO166-(AM166+AN166)))</f>
        <v>0</v>
      </c>
      <c r="AU166" s="19" t="n">
        <f aca="false">MIN(AM166,MAX(0,AO166-(AN166)))</f>
        <v>0.0246170954907963</v>
      </c>
      <c r="AV166" s="19" t="n">
        <f aca="false">MIN(AN166,MAX(0,AO166-(0)))</f>
        <v>0</v>
      </c>
      <c r="AW166" s="19" t="n">
        <f aca="false">AH166-AP166</f>
        <v>0</v>
      </c>
      <c r="AX166" s="19" t="n">
        <f aca="false">AI166-AQ166</f>
        <v>0</v>
      </c>
      <c r="AY166" s="19" t="n">
        <f aca="false">AJ166-AR166</f>
        <v>0</v>
      </c>
      <c r="AZ166" s="19" t="n">
        <f aca="false">AK166-AS166</f>
        <v>3.26093018743259</v>
      </c>
      <c r="BA166" s="19" t="n">
        <f aca="false">AL166-AT166</f>
        <v>10.5</v>
      </c>
      <c r="BB166" s="19" t="n">
        <f aca="false">AM166-AU166</f>
        <v>4.01061750186157</v>
      </c>
      <c r="BC166" s="19" t="n">
        <f aca="false">AN166-AV166</f>
        <v>0</v>
      </c>
    </row>
    <row r="167" customFormat="false" ht="15" hidden="false" customHeight="false" outlineLevel="0" collapsed="false">
      <c r="B167" s="18" t="n">
        <v>163</v>
      </c>
      <c r="C167" s="18" t="n">
        <f aca="false">RM_TERM-B167+1</f>
        <v>198</v>
      </c>
      <c r="D167" s="19" t="n">
        <f aca="false">K166</f>
        <v>17.7715476892942</v>
      </c>
      <c r="E167" s="19" t="n">
        <f aca="false">D167*(1-(1-RM_CDR_S)^(1/12))</f>
        <v>0.0603531213799437</v>
      </c>
      <c r="F167" s="19" t="n">
        <f aca="false">D167-E167</f>
        <v>17.7111945679143</v>
      </c>
      <c r="G167" s="19" t="n">
        <f aca="false">IF(F167&gt;0,F167*(RM_WAC/12)/(1-(1+RM_WAC/12)^(-C167)),0)</f>
        <v>0.15515014266899</v>
      </c>
      <c r="H167" s="19" t="n">
        <f aca="false">F167*RM_WAC/12</f>
        <v>0.109219033168805</v>
      </c>
      <c r="I167" s="19" t="n">
        <f aca="false">G167-H167+IF(C167&lt;=1,(F167-(G167-H167)-J167),0)</f>
        <v>0.0459311095001855</v>
      </c>
      <c r="J167" s="19" t="n">
        <f aca="false">(F167-(G167-H167))*(1-(1-RM_CPR_S)^(1/12))</f>
        <v>0.237632187993291</v>
      </c>
      <c r="K167" s="19" t="n">
        <f aca="false">IF(C167&lt;=1,0,(F167-(G167-H167)-J167))</f>
        <v>17.4276312704208</v>
      </c>
      <c r="L167" s="19" t="n">
        <f aca="false">E167*(1-RM_SEV_S)</f>
        <v>0.0362118728279662</v>
      </c>
      <c r="M167" s="19" t="n">
        <f aca="false">E167-L167</f>
        <v>0.0241412485519775</v>
      </c>
      <c r="N167" s="19" t="n">
        <f aca="false">H167-D167*(RM_SERV+RM_TR)/12</f>
        <v>0.105368531169458</v>
      </c>
      <c r="O167" s="19" t="n">
        <f aca="false">T167*RM_A1_CP/12+U167*RM_A2_CP/12+V167*RM_A3_CP/12+W167*RM_M1_CP/12+X167*RM_B1_CP/12+Y167*RM_B2_CP/12+Z167*RM_B3_CP/12</f>
        <v>0.111112798590148</v>
      </c>
      <c r="P167" s="19" t="n">
        <f aca="false">MAX(0,N167-O167)</f>
        <v>0</v>
      </c>
      <c r="Q167" s="19" t="n">
        <f aca="false">MIN(P167,M167)</f>
        <v>0</v>
      </c>
      <c r="R167" s="19" t="n">
        <f aca="false">P167-Q167</f>
        <v>0</v>
      </c>
      <c r="S167" s="19" t="n">
        <f aca="false">I167+J167+L167+Q167</f>
        <v>0.319775170321443</v>
      </c>
      <c r="T167" s="19" t="n">
        <f aca="false">AW166</f>
        <v>0</v>
      </c>
      <c r="U167" s="19" t="n">
        <f aca="false">AX166</f>
        <v>0</v>
      </c>
      <c r="V167" s="19" t="n">
        <f aca="false">AY166</f>
        <v>0</v>
      </c>
      <c r="W167" s="19" t="n">
        <f aca="false">AZ166</f>
        <v>3.26093018743259</v>
      </c>
      <c r="X167" s="19" t="n">
        <f aca="false">BA166</f>
        <v>10.5</v>
      </c>
      <c r="Y167" s="19" t="n">
        <f aca="false">BB166</f>
        <v>4.01061750186157</v>
      </c>
      <c r="Z167" s="19" t="n">
        <f aca="false">BC166</f>
        <v>0</v>
      </c>
      <c r="AA167" s="19" t="n">
        <f aca="false">MIN(T167,MAX(0,S167-(0)))</f>
        <v>0</v>
      </c>
      <c r="AB167" s="19" t="n">
        <f aca="false">MIN(U167,MAX(0,S167-(T167)))</f>
        <v>0</v>
      </c>
      <c r="AC167" s="19" t="n">
        <f aca="false">MIN(V167,MAX(0,S167-(T167+U167)))</f>
        <v>0</v>
      </c>
      <c r="AD167" s="19" t="n">
        <f aca="false">MIN(W167,MAX(0,S167-(T167+U167+V167)))</f>
        <v>0.319775170321443</v>
      </c>
      <c r="AE167" s="19" t="n">
        <f aca="false">MIN(X167,MAX(0,S167-(T167+U167+V167+W167)))</f>
        <v>0</v>
      </c>
      <c r="AF167" s="19" t="n">
        <f aca="false">MIN(Y167,MAX(0,S167-(T167+U167+V167+W167+X167)))</f>
        <v>0</v>
      </c>
      <c r="AG167" s="19" t="n">
        <f aca="false">MIN(Z167,MAX(0,S167-(T167+U167+V167+W167+X167+Y167)))</f>
        <v>0</v>
      </c>
      <c r="AH167" s="19" t="n">
        <f aca="false">T167-AA167</f>
        <v>0</v>
      </c>
      <c r="AI167" s="19" t="n">
        <f aca="false">U167-AB167</f>
        <v>0</v>
      </c>
      <c r="AJ167" s="19" t="n">
        <f aca="false">V167-AC167</f>
        <v>0</v>
      </c>
      <c r="AK167" s="19" t="n">
        <f aca="false">W167-AD167</f>
        <v>2.94115501711115</v>
      </c>
      <c r="AL167" s="19" t="n">
        <f aca="false">X167-AE167</f>
        <v>10.5</v>
      </c>
      <c r="AM167" s="19" t="n">
        <f aca="false">Y167-AF167</f>
        <v>4.01061750186157</v>
      </c>
      <c r="AN167" s="19" t="n">
        <f aca="false">Z167-AG167</f>
        <v>0</v>
      </c>
      <c r="AO167" s="19" t="n">
        <f aca="false">M167-Q167</f>
        <v>0.0241412485519775</v>
      </c>
      <c r="AP167" s="19" t="n">
        <f aca="false">MIN(AH167,MAX(0,AO167-(AI167+AJ167+AK167+AL167+AM167+AN167)))</f>
        <v>0</v>
      </c>
      <c r="AQ167" s="19" t="n">
        <f aca="false">MIN(AI167,MAX(0,AO167-(AJ167+AK167+AL167+AM167+AN167)))</f>
        <v>0</v>
      </c>
      <c r="AR167" s="19" t="n">
        <f aca="false">MIN(AJ167,MAX(0,AO167-(AK167+AL167+AM167+AN167)))</f>
        <v>0</v>
      </c>
      <c r="AS167" s="19" t="n">
        <f aca="false">MIN(AK167,MAX(0,AO167-(AL167+AM167+AN167)))</f>
        <v>0</v>
      </c>
      <c r="AT167" s="19" t="n">
        <f aca="false">MIN(AL167,MAX(0,AO167-(AM167+AN167)))</f>
        <v>0</v>
      </c>
      <c r="AU167" s="19" t="n">
        <f aca="false">MIN(AM167,MAX(0,AO167-(AN167)))</f>
        <v>0.0241412485519775</v>
      </c>
      <c r="AV167" s="19" t="n">
        <f aca="false">MIN(AN167,MAX(0,AO167-(0)))</f>
        <v>0</v>
      </c>
      <c r="AW167" s="19" t="n">
        <f aca="false">AH167-AP167</f>
        <v>0</v>
      </c>
      <c r="AX167" s="19" t="n">
        <f aca="false">AI167-AQ167</f>
        <v>0</v>
      </c>
      <c r="AY167" s="19" t="n">
        <f aca="false">AJ167-AR167</f>
        <v>0</v>
      </c>
      <c r="AZ167" s="19" t="n">
        <f aca="false">AK167-AS167</f>
        <v>2.94115501711115</v>
      </c>
      <c r="BA167" s="19" t="n">
        <f aca="false">AL167-AT167</f>
        <v>10.5</v>
      </c>
      <c r="BB167" s="19" t="n">
        <f aca="false">AM167-AU167</f>
        <v>3.9864762533096</v>
      </c>
      <c r="BC167" s="19" t="n">
        <f aca="false">AN167-AV167</f>
        <v>0</v>
      </c>
    </row>
    <row r="168" customFormat="false" ht="15" hidden="false" customHeight="false" outlineLevel="0" collapsed="false">
      <c r="B168" s="18" t="n">
        <v>164</v>
      </c>
      <c r="C168" s="18" t="n">
        <f aca="false">RM_TERM-B168+1</f>
        <v>197</v>
      </c>
      <c r="D168" s="19" t="n">
        <f aca="false">K167</f>
        <v>17.4276312704208</v>
      </c>
      <c r="E168" s="19" t="n">
        <f aca="false">D168*(1-(1-RM_CDR_S)^(1/12))</f>
        <v>0.0591851629254683</v>
      </c>
      <c r="F168" s="19" t="n">
        <f aca="false">D168-E168</f>
        <v>17.3684461074954</v>
      </c>
      <c r="G168" s="19" t="n">
        <f aca="false">IF(F168&gt;0,F168*(RM_WAC/12)/(1-(1+RM_WAC/12)^(-C168)),0)</f>
        <v>0.152543260838437</v>
      </c>
      <c r="H168" s="19" t="n">
        <f aca="false">F168*RM_WAC/12</f>
        <v>0.107105417662888</v>
      </c>
      <c r="I168" s="19" t="n">
        <f aca="false">G168-H168+IF(C168&lt;=1,(F168-(G168-H168)-J168),0)</f>
        <v>0.045437843175549</v>
      </c>
      <c r="J168" s="19" t="n">
        <f aca="false">(F168-(G168-H168))*(1-(1-RM_CPR_S)^(1/12))</f>
        <v>0.233028189257797</v>
      </c>
      <c r="K168" s="19" t="n">
        <f aca="false">IF(C168&lt;=1,0,(F168-(G168-H168)-J168))</f>
        <v>17.089980075062</v>
      </c>
      <c r="L168" s="19" t="n">
        <f aca="false">E168*(1-RM_SEV_S)</f>
        <v>0.035511097755281</v>
      </c>
      <c r="M168" s="19" t="n">
        <f aca="false">E168-L168</f>
        <v>0.0236740651701873</v>
      </c>
      <c r="N168" s="19" t="n">
        <f aca="false">H168-D168*(RM_SERV+RM_TR)/12</f>
        <v>0.10332943088763</v>
      </c>
      <c r="O168" s="19" t="n">
        <f aca="false">T168*RM_A1_CP/12+U168*RM_A2_CP/12+V168*RM_A3_CP/12+W168*RM_M1_CP/12+X168*RM_B1_CP/12+Y168*RM_B2_CP/12+Z168*RM_B3_CP/12</f>
        <v>0.109113149703786</v>
      </c>
      <c r="P168" s="19" t="n">
        <f aca="false">MAX(0,N168-O168)</f>
        <v>0</v>
      </c>
      <c r="Q168" s="19" t="n">
        <f aca="false">MIN(P168,M168)</f>
        <v>0</v>
      </c>
      <c r="R168" s="19" t="n">
        <f aca="false">P168-Q168</f>
        <v>0</v>
      </c>
      <c r="S168" s="19" t="n">
        <f aca="false">I168+J168+L168+Q168</f>
        <v>0.313977130188627</v>
      </c>
      <c r="T168" s="19" t="n">
        <f aca="false">AW167</f>
        <v>0</v>
      </c>
      <c r="U168" s="19" t="n">
        <f aca="false">AX167</f>
        <v>0</v>
      </c>
      <c r="V168" s="19" t="n">
        <f aca="false">AY167</f>
        <v>0</v>
      </c>
      <c r="W168" s="19" t="n">
        <f aca="false">AZ167</f>
        <v>2.94115501711115</v>
      </c>
      <c r="X168" s="19" t="n">
        <f aca="false">BA167</f>
        <v>10.5</v>
      </c>
      <c r="Y168" s="19" t="n">
        <f aca="false">BB167</f>
        <v>3.9864762533096</v>
      </c>
      <c r="Z168" s="19" t="n">
        <f aca="false">BC167</f>
        <v>0</v>
      </c>
      <c r="AA168" s="19" t="n">
        <f aca="false">MIN(T168,MAX(0,S168-(0)))</f>
        <v>0</v>
      </c>
      <c r="AB168" s="19" t="n">
        <f aca="false">MIN(U168,MAX(0,S168-(T168)))</f>
        <v>0</v>
      </c>
      <c r="AC168" s="19" t="n">
        <f aca="false">MIN(V168,MAX(0,S168-(T168+U168)))</f>
        <v>0</v>
      </c>
      <c r="AD168" s="19" t="n">
        <f aca="false">MIN(W168,MAX(0,S168-(T168+U168+V168)))</f>
        <v>0.313977130188627</v>
      </c>
      <c r="AE168" s="19" t="n">
        <f aca="false">MIN(X168,MAX(0,S168-(T168+U168+V168+W168)))</f>
        <v>0</v>
      </c>
      <c r="AF168" s="19" t="n">
        <f aca="false">MIN(Y168,MAX(0,S168-(T168+U168+V168+W168+X168)))</f>
        <v>0</v>
      </c>
      <c r="AG168" s="19" t="n">
        <f aca="false">MIN(Z168,MAX(0,S168-(T168+U168+V168+W168+X168+Y168)))</f>
        <v>0</v>
      </c>
      <c r="AH168" s="19" t="n">
        <f aca="false">T168-AA168</f>
        <v>0</v>
      </c>
      <c r="AI168" s="19" t="n">
        <f aca="false">U168-AB168</f>
        <v>0</v>
      </c>
      <c r="AJ168" s="19" t="n">
        <f aca="false">V168-AC168</f>
        <v>0</v>
      </c>
      <c r="AK168" s="19" t="n">
        <f aca="false">W168-AD168</f>
        <v>2.62717788692252</v>
      </c>
      <c r="AL168" s="19" t="n">
        <f aca="false">X168-AE168</f>
        <v>10.5</v>
      </c>
      <c r="AM168" s="19" t="n">
        <f aca="false">Y168-AF168</f>
        <v>3.9864762533096</v>
      </c>
      <c r="AN168" s="19" t="n">
        <f aca="false">Z168-AG168</f>
        <v>0</v>
      </c>
      <c r="AO168" s="19" t="n">
        <f aca="false">M168-Q168</f>
        <v>0.0236740651701873</v>
      </c>
      <c r="AP168" s="19" t="n">
        <f aca="false">MIN(AH168,MAX(0,AO168-(AI168+AJ168+AK168+AL168+AM168+AN168)))</f>
        <v>0</v>
      </c>
      <c r="AQ168" s="19" t="n">
        <f aca="false">MIN(AI168,MAX(0,AO168-(AJ168+AK168+AL168+AM168+AN168)))</f>
        <v>0</v>
      </c>
      <c r="AR168" s="19" t="n">
        <f aca="false">MIN(AJ168,MAX(0,AO168-(AK168+AL168+AM168+AN168)))</f>
        <v>0</v>
      </c>
      <c r="AS168" s="19" t="n">
        <f aca="false">MIN(AK168,MAX(0,AO168-(AL168+AM168+AN168)))</f>
        <v>0</v>
      </c>
      <c r="AT168" s="19" t="n">
        <f aca="false">MIN(AL168,MAX(0,AO168-(AM168+AN168)))</f>
        <v>0</v>
      </c>
      <c r="AU168" s="19" t="n">
        <f aca="false">MIN(AM168,MAX(0,AO168-(AN168)))</f>
        <v>0.0236740651701873</v>
      </c>
      <c r="AV168" s="19" t="n">
        <f aca="false">MIN(AN168,MAX(0,AO168-(0)))</f>
        <v>0</v>
      </c>
      <c r="AW168" s="19" t="n">
        <f aca="false">AH168-AP168</f>
        <v>0</v>
      </c>
      <c r="AX168" s="19" t="n">
        <f aca="false">AI168-AQ168</f>
        <v>0</v>
      </c>
      <c r="AY168" s="19" t="n">
        <f aca="false">AJ168-AR168</f>
        <v>0</v>
      </c>
      <c r="AZ168" s="19" t="n">
        <f aca="false">AK168-AS168</f>
        <v>2.62717788692252</v>
      </c>
      <c r="BA168" s="19" t="n">
        <f aca="false">AL168-AT168</f>
        <v>10.5</v>
      </c>
      <c r="BB168" s="19" t="n">
        <f aca="false">AM168-AU168</f>
        <v>3.96280218813941</v>
      </c>
      <c r="BC168" s="19" t="n">
        <f aca="false">AN168-AV168</f>
        <v>0</v>
      </c>
    </row>
    <row r="169" customFormat="false" ht="15" hidden="false" customHeight="false" outlineLevel="0" collapsed="false">
      <c r="B169" s="18" t="n">
        <v>165</v>
      </c>
      <c r="C169" s="18" t="n">
        <f aca="false">RM_TERM-B169+1</f>
        <v>196</v>
      </c>
      <c r="D169" s="19" t="n">
        <f aca="false">K168</f>
        <v>17.089980075062</v>
      </c>
      <c r="E169" s="19" t="n">
        <f aca="false">D169*(1-(1-RM_CDR_S)^(1/12))</f>
        <v>0.0580384815033517</v>
      </c>
      <c r="F169" s="19" t="n">
        <f aca="false">D169-E169</f>
        <v>17.0319415935587</v>
      </c>
      <c r="G169" s="19" t="n">
        <f aca="false">IF(F169&gt;0,F169*(RM_WAC/12)/(1-(1+RM_WAC/12)^(-C169)),0)</f>
        <v>0.149980180661956</v>
      </c>
      <c r="H169" s="19" t="n">
        <f aca="false">F169*RM_WAC/12</f>
        <v>0.105030306493612</v>
      </c>
      <c r="I169" s="19" t="n">
        <f aca="false">G169-H169+IF(C169&lt;=1,(F169-(G169-H169)-J169),0)</f>
        <v>0.0449498741683444</v>
      </c>
      <c r="J169" s="19" t="n">
        <f aca="false">(F169-(G169-H169))*(1-(1-RM_CPR_S)^(1/12))</f>
        <v>0.228508112500294</v>
      </c>
      <c r="K169" s="19" t="n">
        <f aca="false">IF(C169&lt;=1,0,(F169-(G169-H169)-J169))</f>
        <v>16.75848360689</v>
      </c>
      <c r="L169" s="19" t="n">
        <f aca="false">E169*(1-RM_SEV_S)</f>
        <v>0.034823088902011</v>
      </c>
      <c r="M169" s="19" t="n">
        <f aca="false">E169-L169</f>
        <v>0.0232153926013407</v>
      </c>
      <c r="N169" s="19" t="n">
        <f aca="false">H169-D169*(RM_SERV+RM_TR)/12</f>
        <v>0.101327477477348</v>
      </c>
      <c r="O169" s="19" t="n">
        <f aca="false">T169*RM_A1_CP/12+U169*RM_A2_CP/12+V169*RM_A3_CP/12+W169*RM_M1_CP/12+X169*RM_B1_CP/12+Y169*RM_B2_CP/12+Z169*RM_B3_CP/12</f>
        <v>0.107149954104067</v>
      </c>
      <c r="P169" s="19" t="n">
        <f aca="false">MAX(0,N169-O169)</f>
        <v>0</v>
      </c>
      <c r="Q169" s="19" t="n">
        <f aca="false">MIN(P169,M169)</f>
        <v>0</v>
      </c>
      <c r="R169" s="19" t="n">
        <f aca="false">P169-Q169</f>
        <v>0</v>
      </c>
      <c r="S169" s="19" t="n">
        <f aca="false">I169+J169+L169+Q169</f>
        <v>0.30828107557065</v>
      </c>
      <c r="T169" s="19" t="n">
        <f aca="false">AW168</f>
        <v>0</v>
      </c>
      <c r="U169" s="19" t="n">
        <f aca="false">AX168</f>
        <v>0</v>
      </c>
      <c r="V169" s="19" t="n">
        <f aca="false">AY168</f>
        <v>0</v>
      </c>
      <c r="W169" s="19" t="n">
        <f aca="false">AZ168</f>
        <v>2.62717788692252</v>
      </c>
      <c r="X169" s="19" t="n">
        <f aca="false">BA168</f>
        <v>10.5</v>
      </c>
      <c r="Y169" s="19" t="n">
        <f aca="false">BB168</f>
        <v>3.96280218813941</v>
      </c>
      <c r="Z169" s="19" t="n">
        <f aca="false">BC168</f>
        <v>0</v>
      </c>
      <c r="AA169" s="19" t="n">
        <f aca="false">MIN(T169,MAX(0,S169-(0)))</f>
        <v>0</v>
      </c>
      <c r="AB169" s="19" t="n">
        <f aca="false">MIN(U169,MAX(0,S169-(T169)))</f>
        <v>0</v>
      </c>
      <c r="AC169" s="19" t="n">
        <f aca="false">MIN(V169,MAX(0,S169-(T169+U169)))</f>
        <v>0</v>
      </c>
      <c r="AD169" s="19" t="n">
        <f aca="false">MIN(W169,MAX(0,S169-(T169+U169+V169)))</f>
        <v>0.30828107557065</v>
      </c>
      <c r="AE169" s="19" t="n">
        <f aca="false">MIN(X169,MAX(0,S169-(T169+U169+V169+W169)))</f>
        <v>0</v>
      </c>
      <c r="AF169" s="19" t="n">
        <f aca="false">MIN(Y169,MAX(0,S169-(T169+U169+V169+W169+X169)))</f>
        <v>0</v>
      </c>
      <c r="AG169" s="19" t="n">
        <f aca="false">MIN(Z169,MAX(0,S169-(T169+U169+V169+W169+X169+Y169)))</f>
        <v>0</v>
      </c>
      <c r="AH169" s="19" t="n">
        <f aca="false">T169-AA169</f>
        <v>0</v>
      </c>
      <c r="AI169" s="19" t="n">
        <f aca="false">U169-AB169</f>
        <v>0</v>
      </c>
      <c r="AJ169" s="19" t="n">
        <f aca="false">V169-AC169</f>
        <v>0</v>
      </c>
      <c r="AK169" s="19" t="n">
        <f aca="false">W169-AD169</f>
        <v>2.31889681135187</v>
      </c>
      <c r="AL169" s="19" t="n">
        <f aca="false">X169-AE169</f>
        <v>10.5</v>
      </c>
      <c r="AM169" s="19" t="n">
        <f aca="false">Y169-AF169</f>
        <v>3.96280218813941</v>
      </c>
      <c r="AN169" s="19" t="n">
        <f aca="false">Z169-AG169</f>
        <v>0</v>
      </c>
      <c r="AO169" s="19" t="n">
        <f aca="false">M169-Q169</f>
        <v>0.0232153926013407</v>
      </c>
      <c r="AP169" s="19" t="n">
        <f aca="false">MIN(AH169,MAX(0,AO169-(AI169+AJ169+AK169+AL169+AM169+AN169)))</f>
        <v>0</v>
      </c>
      <c r="AQ169" s="19" t="n">
        <f aca="false">MIN(AI169,MAX(0,AO169-(AJ169+AK169+AL169+AM169+AN169)))</f>
        <v>0</v>
      </c>
      <c r="AR169" s="19" t="n">
        <f aca="false">MIN(AJ169,MAX(0,AO169-(AK169+AL169+AM169+AN169)))</f>
        <v>0</v>
      </c>
      <c r="AS169" s="19" t="n">
        <f aca="false">MIN(AK169,MAX(0,AO169-(AL169+AM169+AN169)))</f>
        <v>0</v>
      </c>
      <c r="AT169" s="19" t="n">
        <f aca="false">MIN(AL169,MAX(0,AO169-(AM169+AN169)))</f>
        <v>0</v>
      </c>
      <c r="AU169" s="19" t="n">
        <f aca="false">MIN(AM169,MAX(0,AO169-(AN169)))</f>
        <v>0.0232153926013407</v>
      </c>
      <c r="AV169" s="19" t="n">
        <f aca="false">MIN(AN169,MAX(0,AO169-(0)))</f>
        <v>0</v>
      </c>
      <c r="AW169" s="19" t="n">
        <f aca="false">AH169-AP169</f>
        <v>0</v>
      </c>
      <c r="AX169" s="19" t="n">
        <f aca="false">AI169-AQ169</f>
        <v>0</v>
      </c>
      <c r="AY169" s="19" t="n">
        <f aca="false">AJ169-AR169</f>
        <v>0</v>
      </c>
      <c r="AZ169" s="19" t="n">
        <f aca="false">AK169-AS169</f>
        <v>2.31889681135187</v>
      </c>
      <c r="BA169" s="19" t="n">
        <f aca="false">AL169-AT169</f>
        <v>10.5</v>
      </c>
      <c r="BB169" s="19" t="n">
        <f aca="false">AM169-AU169</f>
        <v>3.93958679553807</v>
      </c>
      <c r="BC169" s="19" t="n">
        <f aca="false">AN169-AV169</f>
        <v>0</v>
      </c>
    </row>
    <row r="170" customFormat="false" ht="15" hidden="false" customHeight="false" outlineLevel="0" collapsed="false">
      <c r="B170" s="18" t="n">
        <v>166</v>
      </c>
      <c r="C170" s="18" t="n">
        <f aca="false">RM_TERM-B170+1</f>
        <v>195</v>
      </c>
      <c r="D170" s="19" t="n">
        <f aca="false">K169</f>
        <v>16.75848360689</v>
      </c>
      <c r="E170" s="19" t="n">
        <f aca="false">D170*(1-(1-RM_CDR_S)^(1/12))</f>
        <v>0.0569127018621863</v>
      </c>
      <c r="F170" s="19" t="n">
        <f aca="false">D170-E170</f>
        <v>16.7015709050278</v>
      </c>
      <c r="G170" s="19" t="n">
        <f aca="false">IF(F170&gt;0,F170*(RM_WAC/12)/(1-(1+RM_WAC/12)^(-C170)),0)</f>
        <v>0.147460166170285</v>
      </c>
      <c r="H170" s="19" t="n">
        <f aca="false">F170*RM_WAC/12</f>
        <v>0.102993020581005</v>
      </c>
      <c r="I170" s="19" t="n">
        <f aca="false">G170-H170+IF(C170&lt;=1,(F170-(G170-H170)-J170),0)</f>
        <v>0.0444671455892796</v>
      </c>
      <c r="J170" s="19" t="n">
        <f aca="false">(F170-(G170-H170))*(1-(1-RM_CPR_S)^(1/12))</f>
        <v>0.22407047714317</v>
      </c>
      <c r="K170" s="19" t="n">
        <f aca="false">IF(C170&lt;=1,0,(F170-(G170-H170)-J170))</f>
        <v>16.4330332822954</v>
      </c>
      <c r="L170" s="19" t="n">
        <f aca="false">E170*(1-RM_SEV_S)</f>
        <v>0.0341476211173118</v>
      </c>
      <c r="M170" s="19" t="n">
        <f aca="false">E170-L170</f>
        <v>0.0227650807448745</v>
      </c>
      <c r="N170" s="19" t="n">
        <f aca="false">H170-D170*(RM_SERV+RM_TR)/12</f>
        <v>0.0993620157995121</v>
      </c>
      <c r="O170" s="19" t="n">
        <f aca="false">T170*RM_A1_CP/12+U170*RM_A2_CP/12+V170*RM_A3_CP/12+W170*RM_M1_CP/12+X170*RM_B1_CP/12+Y170*RM_B2_CP/12+Z170*RM_B3_CP/12</f>
        <v>0.105222568635527</v>
      </c>
      <c r="P170" s="19" t="n">
        <f aca="false">MAX(0,N170-O170)</f>
        <v>0</v>
      </c>
      <c r="Q170" s="19" t="n">
        <f aca="false">MIN(P170,M170)</f>
        <v>0</v>
      </c>
      <c r="R170" s="19" t="n">
        <f aca="false">P170-Q170</f>
        <v>0</v>
      </c>
      <c r="S170" s="19" t="n">
        <f aca="false">I170+J170+L170+Q170</f>
        <v>0.302685243849761</v>
      </c>
      <c r="T170" s="19" t="n">
        <f aca="false">AW169</f>
        <v>0</v>
      </c>
      <c r="U170" s="19" t="n">
        <f aca="false">AX169</f>
        <v>0</v>
      </c>
      <c r="V170" s="19" t="n">
        <f aca="false">AY169</f>
        <v>0</v>
      </c>
      <c r="W170" s="19" t="n">
        <f aca="false">AZ169</f>
        <v>2.31889681135187</v>
      </c>
      <c r="X170" s="19" t="n">
        <f aca="false">BA169</f>
        <v>10.5</v>
      </c>
      <c r="Y170" s="19" t="n">
        <f aca="false">BB169</f>
        <v>3.93958679553807</v>
      </c>
      <c r="Z170" s="19" t="n">
        <f aca="false">BC169</f>
        <v>0</v>
      </c>
      <c r="AA170" s="19" t="n">
        <f aca="false">MIN(T170,MAX(0,S170-(0)))</f>
        <v>0</v>
      </c>
      <c r="AB170" s="19" t="n">
        <f aca="false">MIN(U170,MAX(0,S170-(T170)))</f>
        <v>0</v>
      </c>
      <c r="AC170" s="19" t="n">
        <f aca="false">MIN(V170,MAX(0,S170-(T170+U170)))</f>
        <v>0</v>
      </c>
      <c r="AD170" s="19" t="n">
        <f aca="false">MIN(W170,MAX(0,S170-(T170+U170+V170)))</f>
        <v>0.302685243849761</v>
      </c>
      <c r="AE170" s="19" t="n">
        <f aca="false">MIN(X170,MAX(0,S170-(T170+U170+V170+W170)))</f>
        <v>0</v>
      </c>
      <c r="AF170" s="19" t="n">
        <f aca="false">MIN(Y170,MAX(0,S170-(T170+U170+V170+W170+X170)))</f>
        <v>0</v>
      </c>
      <c r="AG170" s="19" t="n">
        <f aca="false">MIN(Z170,MAX(0,S170-(T170+U170+V170+W170+X170+Y170)))</f>
        <v>0</v>
      </c>
      <c r="AH170" s="19" t="n">
        <f aca="false">T170-AA170</f>
        <v>0</v>
      </c>
      <c r="AI170" s="19" t="n">
        <f aca="false">U170-AB170</f>
        <v>0</v>
      </c>
      <c r="AJ170" s="19" t="n">
        <f aca="false">V170-AC170</f>
        <v>0</v>
      </c>
      <c r="AK170" s="19" t="n">
        <f aca="false">W170-AD170</f>
        <v>2.01621156750211</v>
      </c>
      <c r="AL170" s="19" t="n">
        <f aca="false">X170-AE170</f>
        <v>10.5</v>
      </c>
      <c r="AM170" s="19" t="n">
        <f aca="false">Y170-AF170</f>
        <v>3.93958679553807</v>
      </c>
      <c r="AN170" s="19" t="n">
        <f aca="false">Z170-AG170</f>
        <v>0</v>
      </c>
      <c r="AO170" s="19" t="n">
        <f aca="false">M170-Q170</f>
        <v>0.0227650807448745</v>
      </c>
      <c r="AP170" s="19" t="n">
        <f aca="false">MIN(AH170,MAX(0,AO170-(AI170+AJ170+AK170+AL170+AM170+AN170)))</f>
        <v>0</v>
      </c>
      <c r="AQ170" s="19" t="n">
        <f aca="false">MIN(AI170,MAX(0,AO170-(AJ170+AK170+AL170+AM170+AN170)))</f>
        <v>0</v>
      </c>
      <c r="AR170" s="19" t="n">
        <f aca="false">MIN(AJ170,MAX(0,AO170-(AK170+AL170+AM170+AN170)))</f>
        <v>0</v>
      </c>
      <c r="AS170" s="19" t="n">
        <f aca="false">MIN(AK170,MAX(0,AO170-(AL170+AM170+AN170)))</f>
        <v>0</v>
      </c>
      <c r="AT170" s="19" t="n">
        <f aca="false">MIN(AL170,MAX(0,AO170-(AM170+AN170)))</f>
        <v>0</v>
      </c>
      <c r="AU170" s="19" t="n">
        <f aca="false">MIN(AM170,MAX(0,AO170-(AN170)))</f>
        <v>0.0227650807448745</v>
      </c>
      <c r="AV170" s="19" t="n">
        <f aca="false">MIN(AN170,MAX(0,AO170-(0)))</f>
        <v>0</v>
      </c>
      <c r="AW170" s="19" t="n">
        <f aca="false">AH170-AP170</f>
        <v>0</v>
      </c>
      <c r="AX170" s="19" t="n">
        <f aca="false">AI170-AQ170</f>
        <v>0</v>
      </c>
      <c r="AY170" s="19" t="n">
        <f aca="false">AJ170-AR170</f>
        <v>0</v>
      </c>
      <c r="AZ170" s="19" t="n">
        <f aca="false">AK170-AS170</f>
        <v>2.01621156750211</v>
      </c>
      <c r="BA170" s="19" t="n">
        <f aca="false">AL170-AT170</f>
        <v>10.5</v>
      </c>
      <c r="BB170" s="19" t="n">
        <f aca="false">AM170-AU170</f>
        <v>3.91682171479319</v>
      </c>
      <c r="BC170" s="19" t="n">
        <f aca="false">AN170-AV170</f>
        <v>0</v>
      </c>
    </row>
    <row r="171" customFormat="false" ht="15" hidden="false" customHeight="false" outlineLevel="0" collapsed="false">
      <c r="B171" s="18" t="n">
        <v>167</v>
      </c>
      <c r="C171" s="18" t="n">
        <f aca="false">RM_TERM-B171+1</f>
        <v>194</v>
      </c>
      <c r="D171" s="19" t="n">
        <f aca="false">K170</f>
        <v>16.4330332822954</v>
      </c>
      <c r="E171" s="19" t="n">
        <f aca="false">D171*(1-(1-RM_CDR_S)^(1/12))</f>
        <v>0.055807455246258</v>
      </c>
      <c r="F171" s="19" t="n">
        <f aca="false">D171-E171</f>
        <v>16.3772258270491</v>
      </c>
      <c r="G171" s="19" t="n">
        <f aca="false">IF(F171&gt;0,F171*(RM_WAC/12)/(1-(1+RM_WAC/12)^(-C171)),0)</f>
        <v>0.144982493760148</v>
      </c>
      <c r="H171" s="19" t="n">
        <f aca="false">F171*RM_WAC/12</f>
        <v>0.100992892600136</v>
      </c>
      <c r="I171" s="19" t="n">
        <f aca="false">G171-H171+IF(C171&lt;=1,(F171-(G171-H171)-J171),0)</f>
        <v>0.0439896011600119</v>
      </c>
      <c r="J171" s="19" t="n">
        <f aca="false">(F171-(G171-H171))*(1-(1-RM_CPR_S)^(1/12))</f>
        <v>0.219713828242998</v>
      </c>
      <c r="K171" s="19" t="n">
        <f aca="false">IF(C171&lt;=1,0,(F171-(G171-H171)-J171))</f>
        <v>16.1135223976461</v>
      </c>
      <c r="L171" s="19" t="n">
        <f aca="false">E171*(1-RM_SEV_S)</f>
        <v>0.0334844731477548</v>
      </c>
      <c r="M171" s="19" t="n">
        <f aca="false">E171-L171</f>
        <v>0.0223229820985032</v>
      </c>
      <c r="N171" s="19" t="n">
        <f aca="false">H171-D171*(RM_SERV+RM_TR)/12</f>
        <v>0.0974324020556389</v>
      </c>
      <c r="O171" s="19" t="n">
        <f aca="false">T171*RM_A1_CP/12+U171*RM_A2_CP/12+V171*RM_A3_CP/12+W171*RM_M1_CP/12+X171*RM_B1_CP/12+Y171*RM_B2_CP/12+Z171*RM_B3_CP/12</f>
        <v>0.103330361278425</v>
      </c>
      <c r="P171" s="19" t="n">
        <f aca="false">MAX(0,N171-O171)</f>
        <v>0</v>
      </c>
      <c r="Q171" s="19" t="n">
        <f aca="false">MIN(P171,M171)</f>
        <v>0</v>
      </c>
      <c r="R171" s="19" t="n">
        <f aca="false">P171-Q171</f>
        <v>0</v>
      </c>
      <c r="S171" s="19" t="n">
        <f aca="false">I171+J171+L171+Q171</f>
        <v>0.297187902550765</v>
      </c>
      <c r="T171" s="19" t="n">
        <f aca="false">AW170</f>
        <v>0</v>
      </c>
      <c r="U171" s="19" t="n">
        <f aca="false">AX170</f>
        <v>0</v>
      </c>
      <c r="V171" s="19" t="n">
        <f aca="false">AY170</f>
        <v>0</v>
      </c>
      <c r="W171" s="19" t="n">
        <f aca="false">AZ170</f>
        <v>2.01621156750211</v>
      </c>
      <c r="X171" s="19" t="n">
        <f aca="false">BA170</f>
        <v>10.5</v>
      </c>
      <c r="Y171" s="19" t="n">
        <f aca="false">BB170</f>
        <v>3.91682171479319</v>
      </c>
      <c r="Z171" s="19" t="n">
        <f aca="false">BC170</f>
        <v>0</v>
      </c>
      <c r="AA171" s="19" t="n">
        <f aca="false">MIN(T171,MAX(0,S171-(0)))</f>
        <v>0</v>
      </c>
      <c r="AB171" s="19" t="n">
        <f aca="false">MIN(U171,MAX(0,S171-(T171)))</f>
        <v>0</v>
      </c>
      <c r="AC171" s="19" t="n">
        <f aca="false">MIN(V171,MAX(0,S171-(T171+U171)))</f>
        <v>0</v>
      </c>
      <c r="AD171" s="19" t="n">
        <f aca="false">MIN(W171,MAX(0,S171-(T171+U171+V171)))</f>
        <v>0.297187902550765</v>
      </c>
      <c r="AE171" s="19" t="n">
        <f aca="false">MIN(X171,MAX(0,S171-(T171+U171+V171+W171)))</f>
        <v>0</v>
      </c>
      <c r="AF171" s="19" t="n">
        <f aca="false">MIN(Y171,MAX(0,S171-(T171+U171+V171+W171+X171)))</f>
        <v>0</v>
      </c>
      <c r="AG171" s="19" t="n">
        <f aca="false">MIN(Z171,MAX(0,S171-(T171+U171+V171+W171+X171+Y171)))</f>
        <v>0</v>
      </c>
      <c r="AH171" s="19" t="n">
        <f aca="false">T171-AA171</f>
        <v>0</v>
      </c>
      <c r="AI171" s="19" t="n">
        <f aca="false">U171-AB171</f>
        <v>0</v>
      </c>
      <c r="AJ171" s="19" t="n">
        <f aca="false">V171-AC171</f>
        <v>0</v>
      </c>
      <c r="AK171" s="19" t="n">
        <f aca="false">W171-AD171</f>
        <v>1.71902366495134</v>
      </c>
      <c r="AL171" s="19" t="n">
        <f aca="false">X171-AE171</f>
        <v>10.5</v>
      </c>
      <c r="AM171" s="19" t="n">
        <f aca="false">Y171-AF171</f>
        <v>3.91682171479319</v>
      </c>
      <c r="AN171" s="19" t="n">
        <f aca="false">Z171-AG171</f>
        <v>0</v>
      </c>
      <c r="AO171" s="19" t="n">
        <f aca="false">M171-Q171</f>
        <v>0.0223229820985032</v>
      </c>
      <c r="AP171" s="19" t="n">
        <f aca="false">MIN(AH171,MAX(0,AO171-(AI171+AJ171+AK171+AL171+AM171+AN171)))</f>
        <v>0</v>
      </c>
      <c r="AQ171" s="19" t="n">
        <f aca="false">MIN(AI171,MAX(0,AO171-(AJ171+AK171+AL171+AM171+AN171)))</f>
        <v>0</v>
      </c>
      <c r="AR171" s="19" t="n">
        <f aca="false">MIN(AJ171,MAX(0,AO171-(AK171+AL171+AM171+AN171)))</f>
        <v>0</v>
      </c>
      <c r="AS171" s="19" t="n">
        <f aca="false">MIN(AK171,MAX(0,AO171-(AL171+AM171+AN171)))</f>
        <v>0</v>
      </c>
      <c r="AT171" s="19" t="n">
        <f aca="false">MIN(AL171,MAX(0,AO171-(AM171+AN171)))</f>
        <v>0</v>
      </c>
      <c r="AU171" s="19" t="n">
        <f aca="false">MIN(AM171,MAX(0,AO171-(AN171)))</f>
        <v>0.0223229820985032</v>
      </c>
      <c r="AV171" s="19" t="n">
        <f aca="false">MIN(AN171,MAX(0,AO171-(0)))</f>
        <v>0</v>
      </c>
      <c r="AW171" s="19" t="n">
        <f aca="false">AH171-AP171</f>
        <v>0</v>
      </c>
      <c r="AX171" s="19" t="n">
        <f aca="false">AI171-AQ171</f>
        <v>0</v>
      </c>
      <c r="AY171" s="19" t="n">
        <f aca="false">AJ171-AR171</f>
        <v>0</v>
      </c>
      <c r="AZ171" s="19" t="n">
        <f aca="false">AK171-AS171</f>
        <v>1.71902366495134</v>
      </c>
      <c r="BA171" s="19" t="n">
        <f aca="false">AL171-AT171</f>
        <v>10.5</v>
      </c>
      <c r="BB171" s="19" t="n">
        <f aca="false">AM171-AU171</f>
        <v>3.89449873269469</v>
      </c>
      <c r="BC171" s="19" t="n">
        <f aca="false">AN171-AV171</f>
        <v>0</v>
      </c>
    </row>
    <row r="172" customFormat="false" ht="15" hidden="false" customHeight="false" outlineLevel="0" collapsed="false">
      <c r="B172" s="18" t="n">
        <v>168</v>
      </c>
      <c r="C172" s="18" t="n">
        <f aca="false">RM_TERM-B172+1</f>
        <v>193</v>
      </c>
      <c r="D172" s="19" t="n">
        <f aca="false">K171</f>
        <v>16.1135223976461</v>
      </c>
      <c r="E172" s="19" t="n">
        <f aca="false">D172*(1-(1-RM_CDR_S)^(1/12))</f>
        <v>0.0547223792843558</v>
      </c>
      <c r="F172" s="19" t="n">
        <f aca="false">D172-E172</f>
        <v>16.0588000183618</v>
      </c>
      <c r="G172" s="19" t="n">
        <f aca="false">IF(F172&gt;0,F172*(RM_WAC/12)/(1-(1+RM_WAC/12)^(-C172)),0)</f>
        <v>0.142546451986484</v>
      </c>
      <c r="H172" s="19" t="n">
        <f aca="false">F172*RM_WAC/12</f>
        <v>0.0990292667798975</v>
      </c>
      <c r="I172" s="19" t="n">
        <f aca="false">G172-H172+IF(C172&lt;=1,(F172-(G172-H172)-J172),0)</f>
        <v>0.0435171852065863</v>
      </c>
      <c r="J172" s="19" t="n">
        <f aca="false">(F172-(G172-H172))*(1-(1-RM_CPR_S)^(1/12))</f>
        <v>0.215436736051697</v>
      </c>
      <c r="K172" s="19" t="n">
        <f aca="false">IF(C172&lt;=1,0,(F172-(G172-H172)-J172))</f>
        <v>15.7998460971035</v>
      </c>
      <c r="L172" s="19" t="n">
        <f aca="false">E172*(1-RM_SEV_S)</f>
        <v>0.0328334275706135</v>
      </c>
      <c r="M172" s="19" t="n">
        <f aca="false">E172-L172</f>
        <v>0.0218889517137423</v>
      </c>
      <c r="N172" s="19" t="n">
        <f aca="false">H172-D172*(RM_SERV+RM_TR)/12</f>
        <v>0.0955380035937409</v>
      </c>
      <c r="O172" s="19" t="n">
        <f aca="false">T172*RM_A1_CP/12+U172*RM_A2_CP/12+V172*RM_A3_CP/12+W172*RM_M1_CP/12+X172*RM_B1_CP/12+Y172*RM_B2_CP/12+Z172*RM_B3_CP/12</f>
        <v>0.101472710958102</v>
      </c>
      <c r="P172" s="19" t="n">
        <f aca="false">MAX(0,N172-O172)</f>
        <v>0</v>
      </c>
      <c r="Q172" s="19" t="n">
        <f aca="false">MIN(P172,M172)</f>
        <v>0</v>
      </c>
      <c r="R172" s="19" t="n">
        <f aca="false">P172-Q172</f>
        <v>0</v>
      </c>
      <c r="S172" s="19" t="n">
        <f aca="false">I172+J172+L172+Q172</f>
        <v>0.291787348828897</v>
      </c>
      <c r="T172" s="19" t="n">
        <f aca="false">AW171</f>
        <v>0</v>
      </c>
      <c r="U172" s="19" t="n">
        <f aca="false">AX171</f>
        <v>0</v>
      </c>
      <c r="V172" s="19" t="n">
        <f aca="false">AY171</f>
        <v>0</v>
      </c>
      <c r="W172" s="19" t="n">
        <f aca="false">AZ171</f>
        <v>1.71902366495134</v>
      </c>
      <c r="X172" s="19" t="n">
        <f aca="false">BA171</f>
        <v>10.5</v>
      </c>
      <c r="Y172" s="19" t="n">
        <f aca="false">BB171</f>
        <v>3.89449873269469</v>
      </c>
      <c r="Z172" s="19" t="n">
        <f aca="false">BC171</f>
        <v>0</v>
      </c>
      <c r="AA172" s="19" t="n">
        <f aca="false">MIN(T172,MAX(0,S172-(0)))</f>
        <v>0</v>
      </c>
      <c r="AB172" s="19" t="n">
        <f aca="false">MIN(U172,MAX(0,S172-(T172)))</f>
        <v>0</v>
      </c>
      <c r="AC172" s="19" t="n">
        <f aca="false">MIN(V172,MAX(0,S172-(T172+U172)))</f>
        <v>0</v>
      </c>
      <c r="AD172" s="19" t="n">
        <f aca="false">MIN(W172,MAX(0,S172-(T172+U172+V172)))</f>
        <v>0.291787348828897</v>
      </c>
      <c r="AE172" s="19" t="n">
        <f aca="false">MIN(X172,MAX(0,S172-(T172+U172+V172+W172)))</f>
        <v>0</v>
      </c>
      <c r="AF172" s="19" t="n">
        <f aca="false">MIN(Y172,MAX(0,S172-(T172+U172+V172+W172+X172)))</f>
        <v>0</v>
      </c>
      <c r="AG172" s="19" t="n">
        <f aca="false">MIN(Z172,MAX(0,S172-(T172+U172+V172+W172+X172+Y172)))</f>
        <v>0</v>
      </c>
      <c r="AH172" s="19" t="n">
        <f aca="false">T172-AA172</f>
        <v>0</v>
      </c>
      <c r="AI172" s="19" t="n">
        <f aca="false">U172-AB172</f>
        <v>0</v>
      </c>
      <c r="AJ172" s="19" t="n">
        <f aca="false">V172-AC172</f>
        <v>0</v>
      </c>
      <c r="AK172" s="19" t="n">
        <f aca="false">W172-AD172</f>
        <v>1.42723631612245</v>
      </c>
      <c r="AL172" s="19" t="n">
        <f aca="false">X172-AE172</f>
        <v>10.5</v>
      </c>
      <c r="AM172" s="19" t="n">
        <f aca="false">Y172-AF172</f>
        <v>3.89449873269469</v>
      </c>
      <c r="AN172" s="19" t="n">
        <f aca="false">Z172-AG172</f>
        <v>0</v>
      </c>
      <c r="AO172" s="19" t="n">
        <f aca="false">M172-Q172</f>
        <v>0.0218889517137423</v>
      </c>
      <c r="AP172" s="19" t="n">
        <f aca="false">MIN(AH172,MAX(0,AO172-(AI172+AJ172+AK172+AL172+AM172+AN172)))</f>
        <v>0</v>
      </c>
      <c r="AQ172" s="19" t="n">
        <f aca="false">MIN(AI172,MAX(0,AO172-(AJ172+AK172+AL172+AM172+AN172)))</f>
        <v>0</v>
      </c>
      <c r="AR172" s="19" t="n">
        <f aca="false">MIN(AJ172,MAX(0,AO172-(AK172+AL172+AM172+AN172)))</f>
        <v>0</v>
      </c>
      <c r="AS172" s="19" t="n">
        <f aca="false">MIN(AK172,MAX(0,AO172-(AL172+AM172+AN172)))</f>
        <v>0</v>
      </c>
      <c r="AT172" s="19" t="n">
        <f aca="false">MIN(AL172,MAX(0,AO172-(AM172+AN172)))</f>
        <v>0</v>
      </c>
      <c r="AU172" s="19" t="n">
        <f aca="false">MIN(AM172,MAX(0,AO172-(AN172)))</f>
        <v>0.0218889517137423</v>
      </c>
      <c r="AV172" s="19" t="n">
        <f aca="false">MIN(AN172,MAX(0,AO172-(0)))</f>
        <v>0</v>
      </c>
      <c r="AW172" s="19" t="n">
        <f aca="false">AH172-AP172</f>
        <v>0</v>
      </c>
      <c r="AX172" s="19" t="n">
        <f aca="false">AI172-AQ172</f>
        <v>0</v>
      </c>
      <c r="AY172" s="19" t="n">
        <f aca="false">AJ172-AR172</f>
        <v>0</v>
      </c>
      <c r="AZ172" s="19" t="n">
        <f aca="false">AK172-AS172</f>
        <v>1.42723631612245</v>
      </c>
      <c r="BA172" s="19" t="n">
        <f aca="false">AL172-AT172</f>
        <v>10.5</v>
      </c>
      <c r="BB172" s="19" t="n">
        <f aca="false">AM172-AU172</f>
        <v>3.87260978098095</v>
      </c>
      <c r="BC172" s="19" t="n">
        <f aca="false">AN172-AV172</f>
        <v>0</v>
      </c>
    </row>
    <row r="173" customFormat="false" ht="15" hidden="false" customHeight="false" outlineLevel="0" collapsed="false">
      <c r="B173" s="18" t="n">
        <v>169</v>
      </c>
      <c r="C173" s="18" t="n">
        <f aca="false">RM_TERM-B173+1</f>
        <v>192</v>
      </c>
      <c r="D173" s="19" t="n">
        <f aca="false">K172</f>
        <v>15.7998460971035</v>
      </c>
      <c r="E173" s="19" t="n">
        <f aca="false">D173*(1-(1-RM_CDR_S)^(1/12))</f>
        <v>0.0536571178804734</v>
      </c>
      <c r="F173" s="19" t="n">
        <f aca="false">D173-E173</f>
        <v>15.746188979223</v>
      </c>
      <c r="G173" s="19" t="n">
        <f aca="false">IF(F173&gt;0,F173*(RM_WAC/12)/(1-(1+RM_WAC/12)^(-C173)),0)</f>
        <v>0.140151341358154</v>
      </c>
      <c r="H173" s="19" t="n">
        <f aca="false">F173*RM_WAC/12</f>
        <v>0.0971014987052085</v>
      </c>
      <c r="I173" s="19" t="n">
        <f aca="false">G173-H173+IF(C173&lt;=1,(F173-(G173-H173)-J173),0)</f>
        <v>0.0430498426529454</v>
      </c>
      <c r="J173" s="19" t="n">
        <f aca="false">(F173-(G173-H173))*(1-(1-RM_CPR_S)^(1/12))</f>
        <v>0.211237795585145</v>
      </c>
      <c r="K173" s="19" t="n">
        <f aca="false">IF(C173&lt;=1,0,(F173-(G173-H173)-J173))</f>
        <v>15.4919013409849</v>
      </c>
      <c r="L173" s="19" t="n">
        <f aca="false">E173*(1-RM_SEV_S)</f>
        <v>0.032194270728284</v>
      </c>
      <c r="M173" s="19" t="n">
        <f aca="false">E173-L173</f>
        <v>0.0214628471521894</v>
      </c>
      <c r="N173" s="19" t="n">
        <f aca="false">H173-D173*(RM_SERV+RM_TR)/12</f>
        <v>0.0936781987175028</v>
      </c>
      <c r="O173" s="19" t="n">
        <f aca="false">T173*RM_A1_CP/12+U173*RM_A2_CP/12+V173*RM_A3_CP/12+W173*RM_M1_CP/12+X173*RM_B1_CP/12+Y173*RM_B2_CP/12+Z173*RM_B3_CP/12</f>
        <v>0.0996490073575771</v>
      </c>
      <c r="P173" s="19" t="n">
        <f aca="false">MAX(0,N173-O173)</f>
        <v>0</v>
      </c>
      <c r="Q173" s="19" t="n">
        <f aca="false">MIN(P173,M173)</f>
        <v>0</v>
      </c>
      <c r="R173" s="19" t="n">
        <f aca="false">P173-Q173</f>
        <v>0</v>
      </c>
      <c r="S173" s="19" t="n">
        <f aca="false">I173+J173+L173+Q173</f>
        <v>0.286481908966375</v>
      </c>
      <c r="T173" s="19" t="n">
        <f aca="false">AW172</f>
        <v>0</v>
      </c>
      <c r="U173" s="19" t="n">
        <f aca="false">AX172</f>
        <v>0</v>
      </c>
      <c r="V173" s="19" t="n">
        <f aca="false">AY172</f>
        <v>0</v>
      </c>
      <c r="W173" s="19" t="n">
        <f aca="false">AZ172</f>
        <v>1.42723631612245</v>
      </c>
      <c r="X173" s="19" t="n">
        <f aca="false">BA172</f>
        <v>10.5</v>
      </c>
      <c r="Y173" s="19" t="n">
        <f aca="false">BB172</f>
        <v>3.87260978098095</v>
      </c>
      <c r="Z173" s="19" t="n">
        <f aca="false">BC172</f>
        <v>0</v>
      </c>
      <c r="AA173" s="19" t="n">
        <f aca="false">MIN(T173,MAX(0,S173-(0)))</f>
        <v>0</v>
      </c>
      <c r="AB173" s="19" t="n">
        <f aca="false">MIN(U173,MAX(0,S173-(T173)))</f>
        <v>0</v>
      </c>
      <c r="AC173" s="19" t="n">
        <f aca="false">MIN(V173,MAX(0,S173-(T173+U173)))</f>
        <v>0</v>
      </c>
      <c r="AD173" s="19" t="n">
        <f aca="false">MIN(W173,MAX(0,S173-(T173+U173+V173)))</f>
        <v>0.286481908966375</v>
      </c>
      <c r="AE173" s="19" t="n">
        <f aca="false">MIN(X173,MAX(0,S173-(T173+U173+V173+W173)))</f>
        <v>0</v>
      </c>
      <c r="AF173" s="19" t="n">
        <f aca="false">MIN(Y173,MAX(0,S173-(T173+U173+V173+W173+X173)))</f>
        <v>0</v>
      </c>
      <c r="AG173" s="19" t="n">
        <f aca="false">MIN(Z173,MAX(0,S173-(T173+U173+V173+W173+X173+Y173)))</f>
        <v>0</v>
      </c>
      <c r="AH173" s="19" t="n">
        <f aca="false">T173-AA173</f>
        <v>0</v>
      </c>
      <c r="AI173" s="19" t="n">
        <f aca="false">U173-AB173</f>
        <v>0</v>
      </c>
      <c r="AJ173" s="19" t="n">
        <f aca="false">V173-AC173</f>
        <v>0</v>
      </c>
      <c r="AK173" s="19" t="n">
        <f aca="false">W173-AD173</f>
        <v>1.14075440715607</v>
      </c>
      <c r="AL173" s="19" t="n">
        <f aca="false">X173-AE173</f>
        <v>10.5</v>
      </c>
      <c r="AM173" s="19" t="n">
        <f aca="false">Y173-AF173</f>
        <v>3.87260978098095</v>
      </c>
      <c r="AN173" s="19" t="n">
        <f aca="false">Z173-AG173</f>
        <v>0</v>
      </c>
      <c r="AO173" s="19" t="n">
        <f aca="false">M173-Q173</f>
        <v>0.0214628471521894</v>
      </c>
      <c r="AP173" s="19" t="n">
        <f aca="false">MIN(AH173,MAX(0,AO173-(AI173+AJ173+AK173+AL173+AM173+AN173)))</f>
        <v>0</v>
      </c>
      <c r="AQ173" s="19" t="n">
        <f aca="false">MIN(AI173,MAX(0,AO173-(AJ173+AK173+AL173+AM173+AN173)))</f>
        <v>0</v>
      </c>
      <c r="AR173" s="19" t="n">
        <f aca="false">MIN(AJ173,MAX(0,AO173-(AK173+AL173+AM173+AN173)))</f>
        <v>0</v>
      </c>
      <c r="AS173" s="19" t="n">
        <f aca="false">MIN(AK173,MAX(0,AO173-(AL173+AM173+AN173)))</f>
        <v>0</v>
      </c>
      <c r="AT173" s="19" t="n">
        <f aca="false">MIN(AL173,MAX(0,AO173-(AM173+AN173)))</f>
        <v>0</v>
      </c>
      <c r="AU173" s="19" t="n">
        <f aca="false">MIN(AM173,MAX(0,AO173-(AN173)))</f>
        <v>0.0214628471521894</v>
      </c>
      <c r="AV173" s="19" t="n">
        <f aca="false">MIN(AN173,MAX(0,AO173-(0)))</f>
        <v>0</v>
      </c>
      <c r="AW173" s="19" t="n">
        <f aca="false">AH173-AP173</f>
        <v>0</v>
      </c>
      <c r="AX173" s="19" t="n">
        <f aca="false">AI173-AQ173</f>
        <v>0</v>
      </c>
      <c r="AY173" s="19" t="n">
        <f aca="false">AJ173-AR173</f>
        <v>0</v>
      </c>
      <c r="AZ173" s="19" t="n">
        <f aca="false">AK173-AS173</f>
        <v>1.14075440715607</v>
      </c>
      <c r="BA173" s="19" t="n">
        <f aca="false">AL173-AT173</f>
        <v>10.5</v>
      </c>
      <c r="BB173" s="19" t="n">
        <f aca="false">AM173-AU173</f>
        <v>3.85114693382876</v>
      </c>
      <c r="BC173" s="19" t="n">
        <f aca="false">AN173-AV173</f>
        <v>0</v>
      </c>
    </row>
    <row r="174" customFormat="false" ht="15" hidden="false" customHeight="false" outlineLevel="0" collapsed="false">
      <c r="B174" s="18" t="n">
        <v>170</v>
      </c>
      <c r="C174" s="18" t="n">
        <f aca="false">RM_TERM-B174+1</f>
        <v>191</v>
      </c>
      <c r="D174" s="19" t="n">
        <f aca="false">K173</f>
        <v>15.4919013409849</v>
      </c>
      <c r="E174" s="19" t="n">
        <f aca="false">D174*(1-(1-RM_CDR_S)^(1/12))</f>
        <v>0.0526113211063671</v>
      </c>
      <c r="F174" s="19" t="n">
        <f aca="false">D174-E174</f>
        <v>15.4392900198786</v>
      </c>
      <c r="G174" s="19" t="n">
        <f aca="false">IF(F174&gt;0,F174*(RM_WAC/12)/(1-(1+RM_WAC/12)^(-C174)),0)</f>
        <v>0.137796474137092</v>
      </c>
      <c r="H174" s="19" t="n">
        <f aca="false">F174*RM_WAC/12</f>
        <v>0.0952089551225844</v>
      </c>
      <c r="I174" s="19" t="n">
        <f aca="false">G174-H174+IF(C174&lt;=1,(F174-(G174-H174)-J174),0)</f>
        <v>0.0425875190145079</v>
      </c>
      <c r="J174" s="19" t="n">
        <f aca="false">(F174-(G174-H174))*(1-(1-RM_CPR_S)^(1/12))</f>
        <v>0.207115626199133</v>
      </c>
      <c r="K174" s="19" t="n">
        <f aca="false">IF(C174&lt;=1,0,(F174-(G174-H174)-J174))</f>
        <v>15.1895868746649</v>
      </c>
      <c r="L174" s="19" t="n">
        <f aca="false">E174*(1-RM_SEV_S)</f>
        <v>0.0315667926638202</v>
      </c>
      <c r="M174" s="19" t="n">
        <f aca="false">E174-L174</f>
        <v>0.0210445284425468</v>
      </c>
      <c r="N174" s="19" t="n">
        <f aca="false">H174-D174*(RM_SERV+RM_TR)/12</f>
        <v>0.0918523764987043</v>
      </c>
      <c r="O174" s="19" t="n">
        <f aca="false">T174*RM_A1_CP/12+U174*RM_A2_CP/12+V174*RM_A3_CP/12+W174*RM_M1_CP/12+X174*RM_B1_CP/12+Y174*RM_B2_CP/12+Z174*RM_B3_CP/12</f>
        <v>0.0978586507333391</v>
      </c>
      <c r="P174" s="19" t="n">
        <f aca="false">MAX(0,N174-O174)</f>
        <v>0</v>
      </c>
      <c r="Q174" s="19" t="n">
        <f aca="false">MIN(P174,M174)</f>
        <v>0</v>
      </c>
      <c r="R174" s="19" t="n">
        <f aca="false">P174-Q174</f>
        <v>0</v>
      </c>
      <c r="S174" s="19" t="n">
        <f aca="false">I174+J174+L174+Q174</f>
        <v>0.281269937877461</v>
      </c>
      <c r="T174" s="19" t="n">
        <f aca="false">AW173</f>
        <v>0</v>
      </c>
      <c r="U174" s="19" t="n">
        <f aca="false">AX173</f>
        <v>0</v>
      </c>
      <c r="V174" s="19" t="n">
        <f aca="false">AY173</f>
        <v>0</v>
      </c>
      <c r="W174" s="19" t="n">
        <f aca="false">AZ173</f>
        <v>1.14075440715607</v>
      </c>
      <c r="X174" s="19" t="n">
        <f aca="false">BA173</f>
        <v>10.5</v>
      </c>
      <c r="Y174" s="19" t="n">
        <f aca="false">BB173</f>
        <v>3.85114693382876</v>
      </c>
      <c r="Z174" s="19" t="n">
        <f aca="false">BC173</f>
        <v>0</v>
      </c>
      <c r="AA174" s="19" t="n">
        <f aca="false">MIN(T174,MAX(0,S174-(0)))</f>
        <v>0</v>
      </c>
      <c r="AB174" s="19" t="n">
        <f aca="false">MIN(U174,MAX(0,S174-(T174)))</f>
        <v>0</v>
      </c>
      <c r="AC174" s="19" t="n">
        <f aca="false">MIN(V174,MAX(0,S174-(T174+U174)))</f>
        <v>0</v>
      </c>
      <c r="AD174" s="19" t="n">
        <f aca="false">MIN(W174,MAX(0,S174-(T174+U174+V174)))</f>
        <v>0.281269937877461</v>
      </c>
      <c r="AE174" s="19" t="n">
        <f aca="false">MIN(X174,MAX(0,S174-(T174+U174+V174+W174)))</f>
        <v>0</v>
      </c>
      <c r="AF174" s="19" t="n">
        <f aca="false">MIN(Y174,MAX(0,S174-(T174+U174+V174+W174+X174)))</f>
        <v>0</v>
      </c>
      <c r="AG174" s="19" t="n">
        <f aca="false">MIN(Z174,MAX(0,S174-(T174+U174+V174+W174+X174+Y174)))</f>
        <v>0</v>
      </c>
      <c r="AH174" s="19" t="n">
        <f aca="false">T174-AA174</f>
        <v>0</v>
      </c>
      <c r="AI174" s="19" t="n">
        <f aca="false">U174-AB174</f>
        <v>0</v>
      </c>
      <c r="AJ174" s="19" t="n">
        <f aca="false">V174-AC174</f>
        <v>0</v>
      </c>
      <c r="AK174" s="19" t="n">
        <f aca="false">W174-AD174</f>
        <v>0.859484469278611</v>
      </c>
      <c r="AL174" s="19" t="n">
        <f aca="false">X174-AE174</f>
        <v>10.5</v>
      </c>
      <c r="AM174" s="19" t="n">
        <f aca="false">Y174-AF174</f>
        <v>3.85114693382876</v>
      </c>
      <c r="AN174" s="19" t="n">
        <f aca="false">Z174-AG174</f>
        <v>0</v>
      </c>
      <c r="AO174" s="19" t="n">
        <f aca="false">M174-Q174</f>
        <v>0.0210445284425468</v>
      </c>
      <c r="AP174" s="19" t="n">
        <f aca="false">MIN(AH174,MAX(0,AO174-(AI174+AJ174+AK174+AL174+AM174+AN174)))</f>
        <v>0</v>
      </c>
      <c r="AQ174" s="19" t="n">
        <f aca="false">MIN(AI174,MAX(0,AO174-(AJ174+AK174+AL174+AM174+AN174)))</f>
        <v>0</v>
      </c>
      <c r="AR174" s="19" t="n">
        <f aca="false">MIN(AJ174,MAX(0,AO174-(AK174+AL174+AM174+AN174)))</f>
        <v>0</v>
      </c>
      <c r="AS174" s="19" t="n">
        <f aca="false">MIN(AK174,MAX(0,AO174-(AL174+AM174+AN174)))</f>
        <v>0</v>
      </c>
      <c r="AT174" s="19" t="n">
        <f aca="false">MIN(AL174,MAX(0,AO174-(AM174+AN174)))</f>
        <v>0</v>
      </c>
      <c r="AU174" s="19" t="n">
        <f aca="false">MIN(AM174,MAX(0,AO174-(AN174)))</f>
        <v>0.0210445284425468</v>
      </c>
      <c r="AV174" s="19" t="n">
        <f aca="false">MIN(AN174,MAX(0,AO174-(0)))</f>
        <v>0</v>
      </c>
      <c r="AW174" s="19" t="n">
        <f aca="false">AH174-AP174</f>
        <v>0</v>
      </c>
      <c r="AX174" s="19" t="n">
        <f aca="false">AI174-AQ174</f>
        <v>0</v>
      </c>
      <c r="AY174" s="19" t="n">
        <f aca="false">AJ174-AR174</f>
        <v>0</v>
      </c>
      <c r="AZ174" s="19" t="n">
        <f aca="false">AK174-AS174</f>
        <v>0.859484469278611</v>
      </c>
      <c r="BA174" s="19" t="n">
        <f aca="false">AL174-AT174</f>
        <v>10.5</v>
      </c>
      <c r="BB174" s="19" t="n">
        <f aca="false">AM174-AU174</f>
        <v>3.83010240538621</v>
      </c>
      <c r="BC174" s="19" t="n">
        <f aca="false">AN174-AV174</f>
        <v>0</v>
      </c>
    </row>
    <row r="175" customFormat="false" ht="15" hidden="false" customHeight="false" outlineLevel="0" collapsed="false">
      <c r="B175" s="18" t="n">
        <v>171</v>
      </c>
      <c r="C175" s="18" t="n">
        <f aca="false">RM_TERM-B175+1</f>
        <v>190</v>
      </c>
      <c r="D175" s="19" t="n">
        <f aca="false">K174</f>
        <v>15.1895868746649</v>
      </c>
      <c r="E175" s="19" t="n">
        <f aca="false">D175*(1-(1-RM_CDR_S)^(1/12))</f>
        <v>0.0515846450959419</v>
      </c>
      <c r="F175" s="19" t="n">
        <f aca="false">D175-E175</f>
        <v>15.138002229569</v>
      </c>
      <c r="G175" s="19" t="n">
        <f aca="false">IF(F175&gt;0,F175*(RM_WAC/12)/(1-(1+RM_WAC/12)^(-C175)),0)</f>
        <v>0.135481174140826</v>
      </c>
      <c r="H175" s="19" t="n">
        <f aca="false">F175*RM_WAC/12</f>
        <v>0.0933510137490086</v>
      </c>
      <c r="I175" s="19" t="n">
        <f aca="false">G175-H175+IF(C175&lt;=1,(F175-(G175-H175)-J175),0)</f>
        <v>0.0421301603918169</v>
      </c>
      <c r="J175" s="19" t="n">
        <f aca="false">(F175-(G175-H175))*(1-(1-RM_CPR_S)^(1/12))</f>
        <v>0.203068871172523</v>
      </c>
      <c r="K175" s="19" t="n">
        <f aca="false">IF(C175&lt;=1,0,(F175-(G175-H175)-J175))</f>
        <v>14.8928031980046</v>
      </c>
      <c r="L175" s="19" t="n">
        <f aca="false">E175*(1-RM_SEV_S)</f>
        <v>0.0309507870575652</v>
      </c>
      <c r="M175" s="19" t="n">
        <f aca="false">E175-L175</f>
        <v>0.0206338580383768</v>
      </c>
      <c r="N175" s="19" t="n">
        <f aca="false">H175-D175*(RM_SERV+RM_TR)/12</f>
        <v>0.0900599365928312</v>
      </c>
      <c r="O175" s="19" t="n">
        <f aca="false">T175*RM_A1_CP/12+U175*RM_A2_CP/12+V175*RM_A3_CP/12+W175*RM_M1_CP/12+X175*RM_B1_CP/12+Y175*RM_B2_CP/12+Z175*RM_B3_CP/12</f>
        <v>0.0961010517342601</v>
      </c>
      <c r="P175" s="19" t="n">
        <f aca="false">MAX(0,N175-O175)</f>
        <v>0</v>
      </c>
      <c r="Q175" s="19" t="n">
        <f aca="false">MIN(P175,M175)</f>
        <v>0</v>
      </c>
      <c r="R175" s="19" t="n">
        <f aca="false">P175-Q175</f>
        <v>0</v>
      </c>
      <c r="S175" s="19" t="n">
        <f aca="false">I175+J175+L175+Q175</f>
        <v>0.276149818621905</v>
      </c>
      <c r="T175" s="19" t="n">
        <f aca="false">AW174</f>
        <v>0</v>
      </c>
      <c r="U175" s="19" t="n">
        <f aca="false">AX174</f>
        <v>0</v>
      </c>
      <c r="V175" s="19" t="n">
        <f aca="false">AY174</f>
        <v>0</v>
      </c>
      <c r="W175" s="19" t="n">
        <f aca="false">AZ174</f>
        <v>0.859484469278611</v>
      </c>
      <c r="X175" s="19" t="n">
        <f aca="false">BA174</f>
        <v>10.5</v>
      </c>
      <c r="Y175" s="19" t="n">
        <f aca="false">BB174</f>
        <v>3.83010240538621</v>
      </c>
      <c r="Z175" s="19" t="n">
        <f aca="false">BC174</f>
        <v>0</v>
      </c>
      <c r="AA175" s="19" t="n">
        <f aca="false">MIN(T175,MAX(0,S175-(0)))</f>
        <v>0</v>
      </c>
      <c r="AB175" s="19" t="n">
        <f aca="false">MIN(U175,MAX(0,S175-(T175)))</f>
        <v>0</v>
      </c>
      <c r="AC175" s="19" t="n">
        <f aca="false">MIN(V175,MAX(0,S175-(T175+U175)))</f>
        <v>0</v>
      </c>
      <c r="AD175" s="19" t="n">
        <f aca="false">MIN(W175,MAX(0,S175-(T175+U175+V175)))</f>
        <v>0.276149818621905</v>
      </c>
      <c r="AE175" s="19" t="n">
        <f aca="false">MIN(X175,MAX(0,S175-(T175+U175+V175+W175)))</f>
        <v>0</v>
      </c>
      <c r="AF175" s="19" t="n">
        <f aca="false">MIN(Y175,MAX(0,S175-(T175+U175+V175+W175+X175)))</f>
        <v>0</v>
      </c>
      <c r="AG175" s="19" t="n">
        <f aca="false">MIN(Z175,MAX(0,S175-(T175+U175+V175+W175+X175+Y175)))</f>
        <v>0</v>
      </c>
      <c r="AH175" s="19" t="n">
        <f aca="false">T175-AA175</f>
        <v>0</v>
      </c>
      <c r="AI175" s="19" t="n">
        <f aca="false">U175-AB175</f>
        <v>0</v>
      </c>
      <c r="AJ175" s="19" t="n">
        <f aca="false">V175-AC175</f>
        <v>0</v>
      </c>
      <c r="AK175" s="19" t="n">
        <f aca="false">W175-AD175</f>
        <v>0.583334650656706</v>
      </c>
      <c r="AL175" s="19" t="n">
        <f aca="false">X175-AE175</f>
        <v>10.5</v>
      </c>
      <c r="AM175" s="19" t="n">
        <f aca="false">Y175-AF175</f>
        <v>3.83010240538621</v>
      </c>
      <c r="AN175" s="19" t="n">
        <f aca="false">Z175-AG175</f>
        <v>0</v>
      </c>
      <c r="AO175" s="19" t="n">
        <f aca="false">M175-Q175</f>
        <v>0.0206338580383768</v>
      </c>
      <c r="AP175" s="19" t="n">
        <f aca="false">MIN(AH175,MAX(0,AO175-(AI175+AJ175+AK175+AL175+AM175+AN175)))</f>
        <v>0</v>
      </c>
      <c r="AQ175" s="19" t="n">
        <f aca="false">MIN(AI175,MAX(0,AO175-(AJ175+AK175+AL175+AM175+AN175)))</f>
        <v>0</v>
      </c>
      <c r="AR175" s="19" t="n">
        <f aca="false">MIN(AJ175,MAX(0,AO175-(AK175+AL175+AM175+AN175)))</f>
        <v>0</v>
      </c>
      <c r="AS175" s="19" t="n">
        <f aca="false">MIN(AK175,MAX(0,AO175-(AL175+AM175+AN175)))</f>
        <v>0</v>
      </c>
      <c r="AT175" s="19" t="n">
        <f aca="false">MIN(AL175,MAX(0,AO175-(AM175+AN175)))</f>
        <v>0</v>
      </c>
      <c r="AU175" s="19" t="n">
        <f aca="false">MIN(AM175,MAX(0,AO175-(AN175)))</f>
        <v>0.0206338580383768</v>
      </c>
      <c r="AV175" s="19" t="n">
        <f aca="false">MIN(AN175,MAX(0,AO175-(0)))</f>
        <v>0</v>
      </c>
      <c r="AW175" s="19" t="n">
        <f aca="false">AH175-AP175</f>
        <v>0</v>
      </c>
      <c r="AX175" s="19" t="n">
        <f aca="false">AI175-AQ175</f>
        <v>0</v>
      </c>
      <c r="AY175" s="19" t="n">
        <f aca="false">AJ175-AR175</f>
        <v>0</v>
      </c>
      <c r="AZ175" s="19" t="n">
        <f aca="false">AK175-AS175</f>
        <v>0.583334650656706</v>
      </c>
      <c r="BA175" s="19" t="n">
        <f aca="false">AL175-AT175</f>
        <v>10.5</v>
      </c>
      <c r="BB175" s="19" t="n">
        <f aca="false">AM175-AU175</f>
        <v>3.80946854734783</v>
      </c>
      <c r="BC175" s="19" t="n">
        <f aca="false">AN175-AV175</f>
        <v>0</v>
      </c>
    </row>
    <row r="176" customFormat="false" ht="15" hidden="false" customHeight="false" outlineLevel="0" collapsed="false">
      <c r="B176" s="18" t="n">
        <v>172</v>
      </c>
      <c r="C176" s="18" t="n">
        <f aca="false">RM_TERM-B176+1</f>
        <v>189</v>
      </c>
      <c r="D176" s="19" t="n">
        <f aca="false">K175</f>
        <v>14.8928031980046</v>
      </c>
      <c r="E176" s="19" t="n">
        <f aca="false">D176*(1-(1-RM_CDR_S)^(1/12))</f>
        <v>0.0505767519414333</v>
      </c>
      <c r="F176" s="19" t="n">
        <f aca="false">D176-E176</f>
        <v>14.8422264460632</v>
      </c>
      <c r="G176" s="19" t="n">
        <f aca="false">IF(F176&gt;0,F176*(RM_WAC/12)/(1-(1+RM_WAC/12)^(-C176)),0)</f>
        <v>0.133204776548312</v>
      </c>
      <c r="H176" s="19" t="n">
        <f aca="false">F176*RM_WAC/12</f>
        <v>0.0915270630840564</v>
      </c>
      <c r="I176" s="19" t="n">
        <f aca="false">G176-H176+IF(C176&lt;=1,(F176-(G176-H176)-J176),0)</f>
        <v>0.0416777134642561</v>
      </c>
      <c r="J176" s="19" t="n">
        <f aca="false">(F176-(G176-H176))*(1-(1-RM_CPR_S)^(1/12))</f>
        <v>0.199096197297505</v>
      </c>
      <c r="K176" s="19" t="n">
        <f aca="false">IF(C176&lt;=1,0,(F176-(G176-H176)-J176))</f>
        <v>14.6014525353014</v>
      </c>
      <c r="L176" s="19" t="n">
        <f aca="false">E176*(1-RM_SEV_S)</f>
        <v>0.03034605116486</v>
      </c>
      <c r="M176" s="19" t="n">
        <f aca="false">E176-L176</f>
        <v>0.0202307007765733</v>
      </c>
      <c r="N176" s="19" t="n">
        <f aca="false">H176-D176*(RM_SERV+RM_TR)/12</f>
        <v>0.088300289057822</v>
      </c>
      <c r="O176" s="19" t="n">
        <f aca="false">T176*RM_A1_CP/12+U176*RM_A2_CP/12+V176*RM_A3_CP/12+W176*RM_M1_CP/12+X176*RM_B1_CP/12+Y176*RM_B2_CP/12+Z176*RM_B3_CP/12</f>
        <v>0.094375631223595</v>
      </c>
      <c r="P176" s="19" t="n">
        <f aca="false">MAX(0,N176-O176)</f>
        <v>0</v>
      </c>
      <c r="Q176" s="19" t="n">
        <f aca="false">MIN(P176,M176)</f>
        <v>0</v>
      </c>
      <c r="R176" s="19" t="n">
        <f aca="false">P176-Q176</f>
        <v>0</v>
      </c>
      <c r="S176" s="19" t="n">
        <f aca="false">I176+J176+L176+Q176</f>
        <v>0.271119961926621</v>
      </c>
      <c r="T176" s="19" t="n">
        <f aca="false">AW175</f>
        <v>0</v>
      </c>
      <c r="U176" s="19" t="n">
        <f aca="false">AX175</f>
        <v>0</v>
      </c>
      <c r="V176" s="19" t="n">
        <f aca="false">AY175</f>
        <v>0</v>
      </c>
      <c r="W176" s="19" t="n">
        <f aca="false">AZ175</f>
        <v>0.583334650656706</v>
      </c>
      <c r="X176" s="19" t="n">
        <f aca="false">BA175</f>
        <v>10.5</v>
      </c>
      <c r="Y176" s="19" t="n">
        <f aca="false">BB175</f>
        <v>3.80946854734783</v>
      </c>
      <c r="Z176" s="19" t="n">
        <f aca="false">BC175</f>
        <v>0</v>
      </c>
      <c r="AA176" s="19" t="n">
        <f aca="false">MIN(T176,MAX(0,S176-(0)))</f>
        <v>0</v>
      </c>
      <c r="AB176" s="19" t="n">
        <f aca="false">MIN(U176,MAX(0,S176-(T176)))</f>
        <v>0</v>
      </c>
      <c r="AC176" s="19" t="n">
        <f aca="false">MIN(V176,MAX(0,S176-(T176+U176)))</f>
        <v>0</v>
      </c>
      <c r="AD176" s="19" t="n">
        <f aca="false">MIN(W176,MAX(0,S176-(T176+U176+V176)))</f>
        <v>0.271119961926621</v>
      </c>
      <c r="AE176" s="19" t="n">
        <f aca="false">MIN(X176,MAX(0,S176-(T176+U176+V176+W176)))</f>
        <v>0</v>
      </c>
      <c r="AF176" s="19" t="n">
        <f aca="false">MIN(Y176,MAX(0,S176-(T176+U176+V176+W176+X176)))</f>
        <v>0</v>
      </c>
      <c r="AG176" s="19" t="n">
        <f aca="false">MIN(Z176,MAX(0,S176-(T176+U176+V176+W176+X176+Y176)))</f>
        <v>0</v>
      </c>
      <c r="AH176" s="19" t="n">
        <f aca="false">T176-AA176</f>
        <v>0</v>
      </c>
      <c r="AI176" s="19" t="n">
        <f aca="false">U176-AB176</f>
        <v>0</v>
      </c>
      <c r="AJ176" s="19" t="n">
        <f aca="false">V176-AC176</f>
        <v>0</v>
      </c>
      <c r="AK176" s="19" t="n">
        <f aca="false">W176-AD176</f>
        <v>0.312214688730085</v>
      </c>
      <c r="AL176" s="19" t="n">
        <f aca="false">X176-AE176</f>
        <v>10.5</v>
      </c>
      <c r="AM176" s="19" t="n">
        <f aca="false">Y176-AF176</f>
        <v>3.80946854734783</v>
      </c>
      <c r="AN176" s="19" t="n">
        <f aca="false">Z176-AG176</f>
        <v>0</v>
      </c>
      <c r="AO176" s="19" t="n">
        <f aca="false">M176-Q176</f>
        <v>0.0202307007765733</v>
      </c>
      <c r="AP176" s="19" t="n">
        <f aca="false">MIN(AH176,MAX(0,AO176-(AI176+AJ176+AK176+AL176+AM176+AN176)))</f>
        <v>0</v>
      </c>
      <c r="AQ176" s="19" t="n">
        <f aca="false">MIN(AI176,MAX(0,AO176-(AJ176+AK176+AL176+AM176+AN176)))</f>
        <v>0</v>
      </c>
      <c r="AR176" s="19" t="n">
        <f aca="false">MIN(AJ176,MAX(0,AO176-(AK176+AL176+AM176+AN176)))</f>
        <v>0</v>
      </c>
      <c r="AS176" s="19" t="n">
        <f aca="false">MIN(AK176,MAX(0,AO176-(AL176+AM176+AN176)))</f>
        <v>0</v>
      </c>
      <c r="AT176" s="19" t="n">
        <f aca="false">MIN(AL176,MAX(0,AO176-(AM176+AN176)))</f>
        <v>0</v>
      </c>
      <c r="AU176" s="19" t="n">
        <f aca="false">MIN(AM176,MAX(0,AO176-(AN176)))</f>
        <v>0.0202307007765733</v>
      </c>
      <c r="AV176" s="19" t="n">
        <f aca="false">MIN(AN176,MAX(0,AO176-(0)))</f>
        <v>0</v>
      </c>
      <c r="AW176" s="19" t="n">
        <f aca="false">AH176-AP176</f>
        <v>0</v>
      </c>
      <c r="AX176" s="19" t="n">
        <f aca="false">AI176-AQ176</f>
        <v>0</v>
      </c>
      <c r="AY176" s="19" t="n">
        <f aca="false">AJ176-AR176</f>
        <v>0</v>
      </c>
      <c r="AZ176" s="19" t="n">
        <f aca="false">AK176-AS176</f>
        <v>0.312214688730085</v>
      </c>
      <c r="BA176" s="19" t="n">
        <f aca="false">AL176-AT176</f>
        <v>10.5</v>
      </c>
      <c r="BB176" s="19" t="n">
        <f aca="false">AM176-AU176</f>
        <v>3.78923784657126</v>
      </c>
      <c r="BC176" s="19" t="n">
        <f aca="false">AN176-AV176</f>
        <v>0</v>
      </c>
    </row>
    <row r="177" customFormat="false" ht="15" hidden="false" customHeight="false" outlineLevel="0" collapsed="false">
      <c r="B177" s="18" t="n">
        <v>173</v>
      </c>
      <c r="C177" s="18" t="n">
        <f aca="false">RM_TERM-B177+1</f>
        <v>188</v>
      </c>
      <c r="D177" s="19" t="n">
        <f aca="false">K176</f>
        <v>14.6014525353014</v>
      </c>
      <c r="E177" s="19" t="n">
        <f aca="false">D177*(1-(1-RM_CDR_S)^(1/12))</f>
        <v>0.0495873095913533</v>
      </c>
      <c r="F177" s="19" t="n">
        <f aca="false">D177-E177</f>
        <v>14.5518652257101</v>
      </c>
      <c r="G177" s="19" t="n">
        <f aca="false">IF(F177&gt;0,F177*(RM_WAC/12)/(1-(1+RM_WAC/12)^(-C177)),0)</f>
        <v>0.130966627709045</v>
      </c>
      <c r="H177" s="19" t="n">
        <f aca="false">F177*RM_WAC/12</f>
        <v>0.0897365022252122</v>
      </c>
      <c r="I177" s="19" t="n">
        <f aca="false">G177-H177+IF(C177&lt;=1,(F177-(G177-H177)-J177),0)</f>
        <v>0.0412301254838332</v>
      </c>
      <c r="J177" s="19" t="n">
        <f aca="false">(F177-(G177-H177))*(1-(1-RM_CPR_S)^(1/12))</f>
        <v>0.195196294476809</v>
      </c>
      <c r="K177" s="19" t="n">
        <f aca="false">IF(C177&lt;=1,0,(F177-(G177-H177)-J177))</f>
        <v>14.3154388057494</v>
      </c>
      <c r="L177" s="19" t="n">
        <f aca="false">E177*(1-RM_SEV_S)</f>
        <v>0.029752385754812</v>
      </c>
      <c r="M177" s="19" t="n">
        <f aca="false">E177-L177</f>
        <v>0.0198349238365413</v>
      </c>
      <c r="N177" s="19" t="n">
        <f aca="false">H177-D177*(RM_SERV+RM_TR)/12</f>
        <v>0.0865728541758969</v>
      </c>
      <c r="O177" s="19" t="n">
        <f aca="false">T177*RM_A1_CP/12+U177*RM_A2_CP/12+V177*RM_A3_CP/12+W177*RM_M1_CP/12+X177*RM_B1_CP/12+Y177*RM_B2_CP/12+Z177*RM_B3_CP/12</f>
        <v>0.0926818201040064</v>
      </c>
      <c r="P177" s="19" t="n">
        <f aca="false">MAX(0,N177-O177)</f>
        <v>0</v>
      </c>
      <c r="Q177" s="19" t="n">
        <f aca="false">MIN(P177,M177)</f>
        <v>0</v>
      </c>
      <c r="R177" s="19" t="n">
        <f aca="false">P177-Q177</f>
        <v>0</v>
      </c>
      <c r="S177" s="19" t="n">
        <f aca="false">I177+J177+L177+Q177</f>
        <v>0.266178805715454</v>
      </c>
      <c r="T177" s="19" t="n">
        <f aca="false">AW176</f>
        <v>0</v>
      </c>
      <c r="U177" s="19" t="n">
        <f aca="false">AX176</f>
        <v>0</v>
      </c>
      <c r="V177" s="19" t="n">
        <f aca="false">AY176</f>
        <v>0</v>
      </c>
      <c r="W177" s="19" t="n">
        <f aca="false">AZ176</f>
        <v>0.312214688730085</v>
      </c>
      <c r="X177" s="19" t="n">
        <f aca="false">BA176</f>
        <v>10.5</v>
      </c>
      <c r="Y177" s="19" t="n">
        <f aca="false">BB176</f>
        <v>3.78923784657126</v>
      </c>
      <c r="Z177" s="19" t="n">
        <f aca="false">BC176</f>
        <v>0</v>
      </c>
      <c r="AA177" s="19" t="n">
        <f aca="false">MIN(T177,MAX(0,S177-(0)))</f>
        <v>0</v>
      </c>
      <c r="AB177" s="19" t="n">
        <f aca="false">MIN(U177,MAX(0,S177-(T177)))</f>
        <v>0</v>
      </c>
      <c r="AC177" s="19" t="n">
        <f aca="false">MIN(V177,MAX(0,S177-(T177+U177)))</f>
        <v>0</v>
      </c>
      <c r="AD177" s="19" t="n">
        <f aca="false">MIN(W177,MAX(0,S177-(T177+U177+V177)))</f>
        <v>0.266178805715454</v>
      </c>
      <c r="AE177" s="19" t="n">
        <f aca="false">MIN(X177,MAX(0,S177-(T177+U177+V177+W177)))</f>
        <v>0</v>
      </c>
      <c r="AF177" s="19" t="n">
        <f aca="false">MIN(Y177,MAX(0,S177-(T177+U177+V177+W177+X177)))</f>
        <v>0</v>
      </c>
      <c r="AG177" s="19" t="n">
        <f aca="false">MIN(Z177,MAX(0,S177-(T177+U177+V177+W177+X177+Y177)))</f>
        <v>0</v>
      </c>
      <c r="AH177" s="19" t="n">
        <f aca="false">T177-AA177</f>
        <v>0</v>
      </c>
      <c r="AI177" s="19" t="n">
        <f aca="false">U177-AB177</f>
        <v>0</v>
      </c>
      <c r="AJ177" s="19" t="n">
        <f aca="false">V177-AC177</f>
        <v>0</v>
      </c>
      <c r="AK177" s="19" t="n">
        <f aca="false">W177-AD177</f>
        <v>0.0460358830146315</v>
      </c>
      <c r="AL177" s="19" t="n">
        <f aca="false">X177-AE177</f>
        <v>10.5</v>
      </c>
      <c r="AM177" s="19" t="n">
        <f aca="false">Y177-AF177</f>
        <v>3.78923784657126</v>
      </c>
      <c r="AN177" s="19" t="n">
        <f aca="false">Z177-AG177</f>
        <v>0</v>
      </c>
      <c r="AO177" s="19" t="n">
        <f aca="false">M177-Q177</f>
        <v>0.0198349238365413</v>
      </c>
      <c r="AP177" s="19" t="n">
        <f aca="false">MIN(AH177,MAX(0,AO177-(AI177+AJ177+AK177+AL177+AM177+AN177)))</f>
        <v>0</v>
      </c>
      <c r="AQ177" s="19" t="n">
        <f aca="false">MIN(AI177,MAX(0,AO177-(AJ177+AK177+AL177+AM177+AN177)))</f>
        <v>0</v>
      </c>
      <c r="AR177" s="19" t="n">
        <f aca="false">MIN(AJ177,MAX(0,AO177-(AK177+AL177+AM177+AN177)))</f>
        <v>0</v>
      </c>
      <c r="AS177" s="19" t="n">
        <f aca="false">MIN(AK177,MAX(0,AO177-(AL177+AM177+AN177)))</f>
        <v>0</v>
      </c>
      <c r="AT177" s="19" t="n">
        <f aca="false">MIN(AL177,MAX(0,AO177-(AM177+AN177)))</f>
        <v>0</v>
      </c>
      <c r="AU177" s="19" t="n">
        <f aca="false">MIN(AM177,MAX(0,AO177-(AN177)))</f>
        <v>0.0198349238365413</v>
      </c>
      <c r="AV177" s="19" t="n">
        <f aca="false">MIN(AN177,MAX(0,AO177-(0)))</f>
        <v>0</v>
      </c>
      <c r="AW177" s="19" t="n">
        <f aca="false">AH177-AP177</f>
        <v>0</v>
      </c>
      <c r="AX177" s="19" t="n">
        <f aca="false">AI177-AQ177</f>
        <v>0</v>
      </c>
      <c r="AY177" s="19" t="n">
        <f aca="false">AJ177-AR177</f>
        <v>0</v>
      </c>
      <c r="AZ177" s="19" t="n">
        <f aca="false">AK177-AS177</f>
        <v>0.0460358830146315</v>
      </c>
      <c r="BA177" s="19" t="n">
        <f aca="false">AL177-AT177</f>
        <v>10.5</v>
      </c>
      <c r="BB177" s="19" t="n">
        <f aca="false">AM177-AU177</f>
        <v>3.76940292273472</v>
      </c>
      <c r="BC177" s="19" t="n">
        <f aca="false">AN177-AV177</f>
        <v>0</v>
      </c>
    </row>
    <row r="178" customFormat="false" ht="15" hidden="false" customHeight="false" outlineLevel="0" collapsed="false">
      <c r="B178" s="18" t="n">
        <v>174</v>
      </c>
      <c r="C178" s="18" t="n">
        <f aca="false">RM_TERM-B178+1</f>
        <v>187</v>
      </c>
      <c r="D178" s="19" t="n">
        <f aca="false">K177</f>
        <v>14.3154388057494</v>
      </c>
      <c r="E178" s="19" t="n">
        <f aca="false">D178*(1-(1-RM_CDR_S)^(1/12))</f>
        <v>0.0486159917501739</v>
      </c>
      <c r="F178" s="19" t="n">
        <f aca="false">D178-E178</f>
        <v>14.2668228139993</v>
      </c>
      <c r="G178" s="19" t="n">
        <f aca="false">IF(F178&gt;0,F178*(RM_WAC/12)/(1-(1+RM_WAC/12)^(-C178)),0)</f>
        <v>0.12876608495536</v>
      </c>
      <c r="H178" s="19" t="n">
        <f aca="false">F178*RM_WAC/12</f>
        <v>0.0879787406863288</v>
      </c>
      <c r="I178" s="19" t="n">
        <f aca="false">G178-H178+IF(C178&lt;=1,(F178-(G178-H178)-J178),0)</f>
        <v>0.0407873442690309</v>
      </c>
      <c r="J178" s="19" t="n">
        <f aca="false">(F178-(G178-H178))*(1-(1-RM_CPR_S)^(1/12))</f>
        <v>0.191367875327779</v>
      </c>
      <c r="K178" s="19" t="n">
        <f aca="false">IF(C178&lt;=1,0,(F178-(G178-H178)-J178))</f>
        <v>14.0346675944025</v>
      </c>
      <c r="L178" s="19" t="n">
        <f aca="false">E178*(1-RM_SEV_S)</f>
        <v>0.0291695950501044</v>
      </c>
      <c r="M178" s="19" t="n">
        <f aca="false">E178-L178</f>
        <v>0.0194463967000696</v>
      </c>
      <c r="N178" s="19" t="n">
        <f aca="false">H178-D178*(RM_SERV+RM_TR)/12</f>
        <v>0.0848770622784164</v>
      </c>
      <c r="O178" s="19" t="n">
        <f aca="false">T178*RM_A1_CP/12+U178*RM_A2_CP/12+V178*RM_A3_CP/12+W178*RM_M1_CP/12+X178*RM_B1_CP/12+Y178*RM_B2_CP/12+Z178*RM_B3_CP/12</f>
        <v>0.0910190591455656</v>
      </c>
      <c r="P178" s="19" t="n">
        <f aca="false">MAX(0,N178-O178)</f>
        <v>0</v>
      </c>
      <c r="Q178" s="19" t="n">
        <f aca="false">MIN(P178,M178)</f>
        <v>0</v>
      </c>
      <c r="R178" s="19" t="n">
        <f aca="false">P178-Q178</f>
        <v>0</v>
      </c>
      <c r="S178" s="19" t="n">
        <f aca="false">I178+J178+L178+Q178</f>
        <v>0.261324814646914</v>
      </c>
      <c r="T178" s="19" t="n">
        <f aca="false">AW177</f>
        <v>0</v>
      </c>
      <c r="U178" s="19" t="n">
        <f aca="false">AX177</f>
        <v>0</v>
      </c>
      <c r="V178" s="19" t="n">
        <f aca="false">AY177</f>
        <v>0</v>
      </c>
      <c r="W178" s="19" t="n">
        <f aca="false">AZ177</f>
        <v>0.0460358830146315</v>
      </c>
      <c r="X178" s="19" t="n">
        <f aca="false">BA177</f>
        <v>10.5</v>
      </c>
      <c r="Y178" s="19" t="n">
        <f aca="false">BB177</f>
        <v>3.76940292273472</v>
      </c>
      <c r="Z178" s="19" t="n">
        <f aca="false">BC177</f>
        <v>0</v>
      </c>
      <c r="AA178" s="19" t="n">
        <f aca="false">MIN(T178,MAX(0,S178-(0)))</f>
        <v>0</v>
      </c>
      <c r="AB178" s="19" t="n">
        <f aca="false">MIN(U178,MAX(0,S178-(T178)))</f>
        <v>0</v>
      </c>
      <c r="AC178" s="19" t="n">
        <f aca="false">MIN(V178,MAX(0,S178-(T178+U178)))</f>
        <v>0</v>
      </c>
      <c r="AD178" s="19" t="n">
        <f aca="false">MIN(W178,MAX(0,S178-(T178+U178+V178)))</f>
        <v>0.0460358830146315</v>
      </c>
      <c r="AE178" s="19" t="n">
        <f aca="false">MIN(X178,MAX(0,S178-(T178+U178+V178+W178)))</f>
        <v>0.215288931632283</v>
      </c>
      <c r="AF178" s="19" t="n">
        <f aca="false">MIN(Y178,MAX(0,S178-(T178+U178+V178+W178+X178)))</f>
        <v>0</v>
      </c>
      <c r="AG178" s="19" t="n">
        <f aca="false">MIN(Z178,MAX(0,S178-(T178+U178+V178+W178+X178+Y178)))</f>
        <v>0</v>
      </c>
      <c r="AH178" s="19" t="n">
        <f aca="false">T178-AA178</f>
        <v>0</v>
      </c>
      <c r="AI178" s="19" t="n">
        <f aca="false">U178-AB178</f>
        <v>0</v>
      </c>
      <c r="AJ178" s="19" t="n">
        <f aca="false">V178-AC178</f>
        <v>0</v>
      </c>
      <c r="AK178" s="19" t="n">
        <f aca="false">W178-AD178</f>
        <v>0</v>
      </c>
      <c r="AL178" s="19" t="n">
        <f aca="false">X178-AE178</f>
        <v>10.2847110683677</v>
      </c>
      <c r="AM178" s="19" t="n">
        <f aca="false">Y178-AF178</f>
        <v>3.76940292273472</v>
      </c>
      <c r="AN178" s="19" t="n">
        <f aca="false">Z178-AG178</f>
        <v>0</v>
      </c>
      <c r="AO178" s="19" t="n">
        <f aca="false">M178-Q178</f>
        <v>0.0194463967000696</v>
      </c>
      <c r="AP178" s="19" t="n">
        <f aca="false">MIN(AH178,MAX(0,AO178-(AI178+AJ178+AK178+AL178+AM178+AN178)))</f>
        <v>0</v>
      </c>
      <c r="AQ178" s="19" t="n">
        <f aca="false">MIN(AI178,MAX(0,AO178-(AJ178+AK178+AL178+AM178+AN178)))</f>
        <v>0</v>
      </c>
      <c r="AR178" s="19" t="n">
        <f aca="false">MIN(AJ178,MAX(0,AO178-(AK178+AL178+AM178+AN178)))</f>
        <v>0</v>
      </c>
      <c r="AS178" s="19" t="n">
        <f aca="false">MIN(AK178,MAX(0,AO178-(AL178+AM178+AN178)))</f>
        <v>0</v>
      </c>
      <c r="AT178" s="19" t="n">
        <f aca="false">MIN(AL178,MAX(0,AO178-(AM178+AN178)))</f>
        <v>0</v>
      </c>
      <c r="AU178" s="19" t="n">
        <f aca="false">MIN(AM178,MAX(0,AO178-(AN178)))</f>
        <v>0.0194463967000696</v>
      </c>
      <c r="AV178" s="19" t="n">
        <f aca="false">MIN(AN178,MAX(0,AO178-(0)))</f>
        <v>0</v>
      </c>
      <c r="AW178" s="19" t="n">
        <f aca="false">AH178-AP178</f>
        <v>0</v>
      </c>
      <c r="AX178" s="19" t="n">
        <f aca="false">AI178-AQ178</f>
        <v>0</v>
      </c>
      <c r="AY178" s="19" t="n">
        <f aca="false">AJ178-AR178</f>
        <v>0</v>
      </c>
      <c r="AZ178" s="19" t="n">
        <f aca="false">AK178-AS178</f>
        <v>0</v>
      </c>
      <c r="BA178" s="19" t="n">
        <f aca="false">AL178-AT178</f>
        <v>10.2847110683677</v>
      </c>
      <c r="BB178" s="19" t="n">
        <f aca="false">AM178-AU178</f>
        <v>3.74995652603465</v>
      </c>
      <c r="BC178" s="19" t="n">
        <f aca="false">AN178-AV178</f>
        <v>0</v>
      </c>
    </row>
    <row r="179" customFormat="false" ht="15" hidden="false" customHeight="false" outlineLevel="0" collapsed="false">
      <c r="B179" s="18" t="n">
        <v>175</v>
      </c>
      <c r="C179" s="18" t="n">
        <f aca="false">RM_TERM-B179+1</f>
        <v>186</v>
      </c>
      <c r="D179" s="19" t="n">
        <f aca="false">K178</f>
        <v>14.0346675944025</v>
      </c>
      <c r="E179" s="19" t="n">
        <f aca="false">D179*(1-(1-RM_CDR_S)^(1/12))</f>
        <v>0.0476624777797151</v>
      </c>
      <c r="F179" s="19" t="n">
        <f aca="false">D179-E179</f>
        <v>13.9870051166227</v>
      </c>
      <c r="G179" s="19" t="n">
        <f aca="false">IF(F179&gt;0,F179*(RM_WAC/12)/(1-(1+RM_WAC/12)^(-C179)),0)</f>
        <v>0.126602516417896</v>
      </c>
      <c r="H179" s="19" t="n">
        <f aca="false">F179*RM_WAC/12</f>
        <v>0.0862531982191735</v>
      </c>
      <c r="I179" s="19" t="n">
        <f aca="false">G179-H179+IF(C179&lt;=1,(F179-(G179-H179)-J179),0)</f>
        <v>0.0403493181987226</v>
      </c>
      <c r="J179" s="19" t="n">
        <f aca="false">(F179-(G179-H179))*(1-(1-RM_CPR_S)^(1/12))</f>
        <v>0.187609674793174</v>
      </c>
      <c r="K179" s="19" t="n">
        <f aca="false">IF(C179&lt;=1,0,(F179-(G179-H179)-J179))</f>
        <v>13.7590461236308</v>
      </c>
      <c r="L179" s="19" t="n">
        <f aca="false">E179*(1-RM_SEV_S)</f>
        <v>0.028597486667829</v>
      </c>
      <c r="M179" s="19" t="n">
        <f aca="false">E179-L179</f>
        <v>0.019064991111886</v>
      </c>
      <c r="N179" s="19" t="n">
        <f aca="false">H179-D179*(RM_SERV+RM_TR)/12</f>
        <v>0.0832123535737197</v>
      </c>
      <c r="O179" s="19" t="n">
        <f aca="false">T179*RM_A1_CP/12+U179*RM_A2_CP/12+V179*RM_A3_CP/12+W179*RM_M1_CP/12+X179*RM_B1_CP/12+Y179*RM_B2_CP/12+Z179*RM_B3_CP/12</f>
        <v>0.0892791543508626</v>
      </c>
      <c r="P179" s="19" t="n">
        <f aca="false">MAX(0,N179-O179)</f>
        <v>0</v>
      </c>
      <c r="Q179" s="19" t="n">
        <f aca="false">MIN(P179,M179)</f>
        <v>0</v>
      </c>
      <c r="R179" s="19" t="n">
        <f aca="false">P179-Q179</f>
        <v>0</v>
      </c>
      <c r="S179" s="19" t="n">
        <f aca="false">I179+J179+L179+Q179</f>
        <v>0.256556479659726</v>
      </c>
      <c r="T179" s="19" t="n">
        <f aca="false">AW178</f>
        <v>0</v>
      </c>
      <c r="U179" s="19" t="n">
        <f aca="false">AX178</f>
        <v>0</v>
      </c>
      <c r="V179" s="19" t="n">
        <f aca="false">AY178</f>
        <v>0</v>
      </c>
      <c r="W179" s="19" t="n">
        <f aca="false">AZ178</f>
        <v>0</v>
      </c>
      <c r="X179" s="19" t="n">
        <f aca="false">BA178</f>
        <v>10.2847110683677</v>
      </c>
      <c r="Y179" s="19" t="n">
        <f aca="false">BB178</f>
        <v>3.74995652603465</v>
      </c>
      <c r="Z179" s="19" t="n">
        <f aca="false">BC178</f>
        <v>0</v>
      </c>
      <c r="AA179" s="19" t="n">
        <f aca="false">MIN(T179,MAX(0,S179-(0)))</f>
        <v>0</v>
      </c>
      <c r="AB179" s="19" t="n">
        <f aca="false">MIN(U179,MAX(0,S179-(T179)))</f>
        <v>0</v>
      </c>
      <c r="AC179" s="19" t="n">
        <f aca="false">MIN(V179,MAX(0,S179-(T179+U179)))</f>
        <v>0</v>
      </c>
      <c r="AD179" s="19" t="n">
        <f aca="false">MIN(W179,MAX(0,S179-(T179+U179+V179)))</f>
        <v>0</v>
      </c>
      <c r="AE179" s="19" t="n">
        <f aca="false">MIN(X179,MAX(0,S179-(T179+U179+V179+W179)))</f>
        <v>0.256556479659726</v>
      </c>
      <c r="AF179" s="19" t="n">
        <f aca="false">MIN(Y179,MAX(0,S179-(T179+U179+V179+W179+X179)))</f>
        <v>0</v>
      </c>
      <c r="AG179" s="19" t="n">
        <f aca="false">MIN(Z179,MAX(0,S179-(T179+U179+V179+W179+X179+Y179)))</f>
        <v>0</v>
      </c>
      <c r="AH179" s="19" t="n">
        <f aca="false">T179-AA179</f>
        <v>0</v>
      </c>
      <c r="AI179" s="19" t="n">
        <f aca="false">U179-AB179</f>
        <v>0</v>
      </c>
      <c r="AJ179" s="19" t="n">
        <f aca="false">V179-AC179</f>
        <v>0</v>
      </c>
      <c r="AK179" s="19" t="n">
        <f aca="false">W179-AD179</f>
        <v>0</v>
      </c>
      <c r="AL179" s="19" t="n">
        <f aca="false">X179-AE179</f>
        <v>10.028154588708</v>
      </c>
      <c r="AM179" s="19" t="n">
        <f aca="false">Y179-AF179</f>
        <v>3.74995652603465</v>
      </c>
      <c r="AN179" s="19" t="n">
        <f aca="false">Z179-AG179</f>
        <v>0</v>
      </c>
      <c r="AO179" s="19" t="n">
        <f aca="false">M179-Q179</f>
        <v>0.019064991111886</v>
      </c>
      <c r="AP179" s="19" t="n">
        <f aca="false">MIN(AH179,MAX(0,AO179-(AI179+AJ179+AK179+AL179+AM179+AN179)))</f>
        <v>0</v>
      </c>
      <c r="AQ179" s="19" t="n">
        <f aca="false">MIN(AI179,MAX(0,AO179-(AJ179+AK179+AL179+AM179+AN179)))</f>
        <v>0</v>
      </c>
      <c r="AR179" s="19" t="n">
        <f aca="false">MIN(AJ179,MAX(0,AO179-(AK179+AL179+AM179+AN179)))</f>
        <v>0</v>
      </c>
      <c r="AS179" s="19" t="n">
        <f aca="false">MIN(AK179,MAX(0,AO179-(AL179+AM179+AN179)))</f>
        <v>0</v>
      </c>
      <c r="AT179" s="19" t="n">
        <f aca="false">MIN(AL179,MAX(0,AO179-(AM179+AN179)))</f>
        <v>0</v>
      </c>
      <c r="AU179" s="19" t="n">
        <f aca="false">MIN(AM179,MAX(0,AO179-(AN179)))</f>
        <v>0.019064991111886</v>
      </c>
      <c r="AV179" s="19" t="n">
        <f aca="false">MIN(AN179,MAX(0,AO179-(0)))</f>
        <v>0</v>
      </c>
      <c r="AW179" s="19" t="n">
        <f aca="false">AH179-AP179</f>
        <v>0</v>
      </c>
      <c r="AX179" s="19" t="n">
        <f aca="false">AI179-AQ179</f>
        <v>0</v>
      </c>
      <c r="AY179" s="19" t="n">
        <f aca="false">AJ179-AR179</f>
        <v>0</v>
      </c>
      <c r="AZ179" s="19" t="n">
        <f aca="false">AK179-AS179</f>
        <v>0</v>
      </c>
      <c r="BA179" s="19" t="n">
        <f aca="false">AL179-AT179</f>
        <v>10.028154588708</v>
      </c>
      <c r="BB179" s="19" t="n">
        <f aca="false">AM179-AU179</f>
        <v>3.73089153492276</v>
      </c>
      <c r="BC179" s="19" t="n">
        <f aca="false">AN179-AV179</f>
        <v>0</v>
      </c>
    </row>
    <row r="180" customFormat="false" ht="15" hidden="false" customHeight="false" outlineLevel="0" collapsed="false">
      <c r="B180" s="18" t="n">
        <v>176</v>
      </c>
      <c r="C180" s="18" t="n">
        <f aca="false">RM_TERM-B180+1</f>
        <v>185</v>
      </c>
      <c r="D180" s="19" t="n">
        <f aca="false">K179</f>
        <v>13.7590461236308</v>
      </c>
      <c r="E180" s="19" t="n">
        <f aca="false">D180*(1-(1-RM_CDR_S)^(1/12))</f>
        <v>0.0467264526022108</v>
      </c>
      <c r="F180" s="19" t="n">
        <f aca="false">D180-E180</f>
        <v>13.7123196710286</v>
      </c>
      <c r="G180" s="19" t="n">
        <f aca="false">IF(F180&gt;0,F180*(RM_WAC/12)/(1-(1+RM_WAC/12)^(-C180)),0)</f>
        <v>0.124475300844165</v>
      </c>
      <c r="H180" s="19" t="n">
        <f aca="false">F180*RM_WAC/12</f>
        <v>0.0845593046380099</v>
      </c>
      <c r="I180" s="19" t="n">
        <f aca="false">G180-H180+IF(C180&lt;=1,(F180-(G180-H180)-J180),0)</f>
        <v>0.0399159962061547</v>
      </c>
      <c r="J180" s="19" t="n">
        <f aca="false">(F180-(G180-H180))*(1-(1-RM_CPR_S)^(1/12))</f>
        <v>0.183920449758594</v>
      </c>
      <c r="K180" s="19" t="n">
        <f aca="false">IF(C180&lt;=1,0,(F180-(G180-H180)-J180))</f>
        <v>13.4884832250639</v>
      </c>
      <c r="L180" s="19" t="n">
        <f aca="false">E180*(1-RM_SEV_S)</f>
        <v>0.0280358715613265</v>
      </c>
      <c r="M180" s="19" t="n">
        <f aca="false">E180-L180</f>
        <v>0.0186905810408843</v>
      </c>
      <c r="N180" s="19" t="n">
        <f aca="false">H180-D180*(RM_SERV+RM_TR)/12</f>
        <v>0.0815781779778899</v>
      </c>
      <c r="O180" s="19" t="n">
        <f aca="false">T180*RM_A1_CP/12+U180*RM_A2_CP/12+V180*RM_A3_CP/12+W180*RM_M1_CP/12+X180*RM_B1_CP/12+Y180*RM_B2_CP/12+Z180*RM_B3_CP/12</f>
        <v>0.0875485764122434</v>
      </c>
      <c r="P180" s="19" t="n">
        <f aca="false">MAX(0,N180-O180)</f>
        <v>0</v>
      </c>
      <c r="Q180" s="19" t="n">
        <f aca="false">MIN(P180,M180)</f>
        <v>0</v>
      </c>
      <c r="R180" s="19" t="n">
        <f aca="false">P180-Q180</f>
        <v>0</v>
      </c>
      <c r="S180" s="19" t="n">
        <f aca="false">I180+J180+L180+Q180</f>
        <v>0.251872317526075</v>
      </c>
      <c r="T180" s="19" t="n">
        <f aca="false">AW179</f>
        <v>0</v>
      </c>
      <c r="U180" s="19" t="n">
        <f aca="false">AX179</f>
        <v>0</v>
      </c>
      <c r="V180" s="19" t="n">
        <f aca="false">AY179</f>
        <v>0</v>
      </c>
      <c r="W180" s="19" t="n">
        <f aca="false">AZ179</f>
        <v>0</v>
      </c>
      <c r="X180" s="19" t="n">
        <f aca="false">BA179</f>
        <v>10.028154588708</v>
      </c>
      <c r="Y180" s="19" t="n">
        <f aca="false">BB179</f>
        <v>3.73089153492276</v>
      </c>
      <c r="Z180" s="19" t="n">
        <f aca="false">BC179</f>
        <v>0</v>
      </c>
      <c r="AA180" s="19" t="n">
        <f aca="false">MIN(T180,MAX(0,S180-(0)))</f>
        <v>0</v>
      </c>
      <c r="AB180" s="19" t="n">
        <f aca="false">MIN(U180,MAX(0,S180-(T180)))</f>
        <v>0</v>
      </c>
      <c r="AC180" s="19" t="n">
        <f aca="false">MIN(V180,MAX(0,S180-(T180+U180)))</f>
        <v>0</v>
      </c>
      <c r="AD180" s="19" t="n">
        <f aca="false">MIN(W180,MAX(0,S180-(T180+U180+V180)))</f>
        <v>0</v>
      </c>
      <c r="AE180" s="19" t="n">
        <f aca="false">MIN(X180,MAX(0,S180-(T180+U180+V180+W180)))</f>
        <v>0.251872317526075</v>
      </c>
      <c r="AF180" s="19" t="n">
        <f aca="false">MIN(Y180,MAX(0,S180-(T180+U180+V180+W180+X180)))</f>
        <v>0</v>
      </c>
      <c r="AG180" s="19" t="n">
        <f aca="false">MIN(Z180,MAX(0,S180-(T180+U180+V180+W180+X180+Y180)))</f>
        <v>0</v>
      </c>
      <c r="AH180" s="19" t="n">
        <f aca="false">T180-AA180</f>
        <v>0</v>
      </c>
      <c r="AI180" s="19" t="n">
        <f aca="false">U180-AB180</f>
        <v>0</v>
      </c>
      <c r="AJ180" s="19" t="n">
        <f aca="false">V180-AC180</f>
        <v>0</v>
      </c>
      <c r="AK180" s="19" t="n">
        <f aca="false">W180-AD180</f>
        <v>0</v>
      </c>
      <c r="AL180" s="19" t="n">
        <f aca="false">X180-AE180</f>
        <v>9.77628227118192</v>
      </c>
      <c r="AM180" s="19" t="n">
        <f aca="false">Y180-AF180</f>
        <v>3.73089153492276</v>
      </c>
      <c r="AN180" s="19" t="n">
        <f aca="false">Z180-AG180</f>
        <v>0</v>
      </c>
      <c r="AO180" s="19" t="n">
        <f aca="false">M180-Q180</f>
        <v>0.0186905810408843</v>
      </c>
      <c r="AP180" s="19" t="n">
        <f aca="false">MIN(AH180,MAX(0,AO180-(AI180+AJ180+AK180+AL180+AM180+AN180)))</f>
        <v>0</v>
      </c>
      <c r="AQ180" s="19" t="n">
        <f aca="false">MIN(AI180,MAX(0,AO180-(AJ180+AK180+AL180+AM180+AN180)))</f>
        <v>0</v>
      </c>
      <c r="AR180" s="19" t="n">
        <f aca="false">MIN(AJ180,MAX(0,AO180-(AK180+AL180+AM180+AN180)))</f>
        <v>0</v>
      </c>
      <c r="AS180" s="19" t="n">
        <f aca="false">MIN(AK180,MAX(0,AO180-(AL180+AM180+AN180)))</f>
        <v>0</v>
      </c>
      <c r="AT180" s="19" t="n">
        <f aca="false">MIN(AL180,MAX(0,AO180-(AM180+AN180)))</f>
        <v>0</v>
      </c>
      <c r="AU180" s="19" t="n">
        <f aca="false">MIN(AM180,MAX(0,AO180-(AN180)))</f>
        <v>0.0186905810408843</v>
      </c>
      <c r="AV180" s="19" t="n">
        <f aca="false">MIN(AN180,MAX(0,AO180-(0)))</f>
        <v>0</v>
      </c>
      <c r="AW180" s="19" t="n">
        <f aca="false">AH180-AP180</f>
        <v>0</v>
      </c>
      <c r="AX180" s="19" t="n">
        <f aca="false">AI180-AQ180</f>
        <v>0</v>
      </c>
      <c r="AY180" s="19" t="n">
        <f aca="false">AJ180-AR180</f>
        <v>0</v>
      </c>
      <c r="AZ180" s="19" t="n">
        <f aca="false">AK180-AS180</f>
        <v>0</v>
      </c>
      <c r="BA180" s="19" t="n">
        <f aca="false">AL180-AT180</f>
        <v>9.77628227118192</v>
      </c>
      <c r="BB180" s="19" t="n">
        <f aca="false">AM180-AU180</f>
        <v>3.71220095388188</v>
      </c>
      <c r="BC180" s="19" t="n">
        <f aca="false">AN180-AV180</f>
        <v>0</v>
      </c>
    </row>
    <row r="181" customFormat="false" ht="15" hidden="false" customHeight="false" outlineLevel="0" collapsed="false">
      <c r="B181" s="18" t="n">
        <v>177</v>
      </c>
      <c r="C181" s="18" t="n">
        <f aca="false">RM_TERM-B181+1</f>
        <v>184</v>
      </c>
      <c r="D181" s="19" t="n">
        <f aca="false">K180</f>
        <v>13.4884832250639</v>
      </c>
      <c r="E181" s="19" t="n">
        <f aca="false">D181*(1-(1-RM_CDR_S)^(1/12))</f>
        <v>0.045807606605024</v>
      </c>
      <c r="F181" s="19" t="n">
        <f aca="false">D181-E181</f>
        <v>13.4426756184589</v>
      </c>
      <c r="G181" s="19" t="n">
        <f aca="false">IF(F181&gt;0,F181*(RM_WAC/12)/(1-(1+RM_WAC/12)^(-C181)),0)</f>
        <v>0.122383827420156</v>
      </c>
      <c r="H181" s="19" t="n">
        <f aca="false">F181*RM_WAC/12</f>
        <v>0.082896499647163</v>
      </c>
      <c r="I181" s="19" t="n">
        <f aca="false">G181-H181+IF(C181&lt;=1,(F181-(G181-H181)-J181),0)</f>
        <v>0.0394873277729932</v>
      </c>
      <c r="J181" s="19" t="n">
        <f aca="false">(F181-(G181-H181))*(1-(1-RM_CPR_S)^(1/12))</f>
        <v>0.180298978676408</v>
      </c>
      <c r="K181" s="19" t="n">
        <f aca="false">IF(C181&lt;=1,0,(F181-(G181-H181)-J181))</f>
        <v>13.2228893120095</v>
      </c>
      <c r="L181" s="19" t="n">
        <f aca="false">E181*(1-RM_SEV_S)</f>
        <v>0.0274845639630144</v>
      </c>
      <c r="M181" s="19" t="n">
        <f aca="false">E181-L181</f>
        <v>0.0183230426420096</v>
      </c>
      <c r="N181" s="19" t="n">
        <f aca="false">H181-D181*(RM_SERV+RM_TR)/12</f>
        <v>0.0799739949483991</v>
      </c>
      <c r="O181" s="19" t="n">
        <f aca="false">T181*RM_A1_CP/12+U181*RM_A2_CP/12+V181*RM_A3_CP/12+W181*RM_M1_CP/12+X181*RM_B1_CP/12+Y181*RM_B2_CP/12+Z181*RM_B3_CP/12</f>
        <v>0.0858497705540995</v>
      </c>
      <c r="P181" s="19" t="n">
        <f aca="false">MAX(0,N181-O181)</f>
        <v>0</v>
      </c>
      <c r="Q181" s="19" t="n">
        <f aca="false">MIN(P181,M181)</f>
        <v>0</v>
      </c>
      <c r="R181" s="19" t="n">
        <f aca="false">P181-Q181</f>
        <v>0</v>
      </c>
      <c r="S181" s="19" t="n">
        <f aca="false">I181+J181+L181+Q181</f>
        <v>0.247270870412416</v>
      </c>
      <c r="T181" s="19" t="n">
        <f aca="false">AW180</f>
        <v>0</v>
      </c>
      <c r="U181" s="19" t="n">
        <f aca="false">AX180</f>
        <v>0</v>
      </c>
      <c r="V181" s="19" t="n">
        <f aca="false">AY180</f>
        <v>0</v>
      </c>
      <c r="W181" s="19" t="n">
        <f aca="false">AZ180</f>
        <v>0</v>
      </c>
      <c r="X181" s="19" t="n">
        <f aca="false">BA180</f>
        <v>9.77628227118192</v>
      </c>
      <c r="Y181" s="19" t="n">
        <f aca="false">BB180</f>
        <v>3.71220095388188</v>
      </c>
      <c r="Z181" s="19" t="n">
        <f aca="false">BC180</f>
        <v>0</v>
      </c>
      <c r="AA181" s="19" t="n">
        <f aca="false">MIN(T181,MAX(0,S181-(0)))</f>
        <v>0</v>
      </c>
      <c r="AB181" s="19" t="n">
        <f aca="false">MIN(U181,MAX(0,S181-(T181)))</f>
        <v>0</v>
      </c>
      <c r="AC181" s="19" t="n">
        <f aca="false">MIN(V181,MAX(0,S181-(T181+U181)))</f>
        <v>0</v>
      </c>
      <c r="AD181" s="19" t="n">
        <f aca="false">MIN(W181,MAX(0,S181-(T181+U181+V181)))</f>
        <v>0</v>
      </c>
      <c r="AE181" s="19" t="n">
        <f aca="false">MIN(X181,MAX(0,S181-(T181+U181+V181+W181)))</f>
        <v>0.247270870412416</v>
      </c>
      <c r="AF181" s="19" t="n">
        <f aca="false">MIN(Y181,MAX(0,S181-(T181+U181+V181+W181+X181)))</f>
        <v>0</v>
      </c>
      <c r="AG181" s="19" t="n">
        <f aca="false">MIN(Z181,MAX(0,S181-(T181+U181+V181+W181+X181+Y181)))</f>
        <v>0</v>
      </c>
      <c r="AH181" s="19" t="n">
        <f aca="false">T181-AA181</f>
        <v>0</v>
      </c>
      <c r="AI181" s="19" t="n">
        <f aca="false">U181-AB181</f>
        <v>0</v>
      </c>
      <c r="AJ181" s="19" t="n">
        <f aca="false">V181-AC181</f>
        <v>0</v>
      </c>
      <c r="AK181" s="19" t="n">
        <f aca="false">W181-AD181</f>
        <v>0</v>
      </c>
      <c r="AL181" s="19" t="n">
        <f aca="false">X181-AE181</f>
        <v>9.5290114007695</v>
      </c>
      <c r="AM181" s="19" t="n">
        <f aca="false">Y181-AF181</f>
        <v>3.71220095388188</v>
      </c>
      <c r="AN181" s="19" t="n">
        <f aca="false">Z181-AG181</f>
        <v>0</v>
      </c>
      <c r="AO181" s="19" t="n">
        <f aca="false">M181-Q181</f>
        <v>0.0183230426420096</v>
      </c>
      <c r="AP181" s="19" t="n">
        <f aca="false">MIN(AH181,MAX(0,AO181-(AI181+AJ181+AK181+AL181+AM181+AN181)))</f>
        <v>0</v>
      </c>
      <c r="AQ181" s="19" t="n">
        <f aca="false">MIN(AI181,MAX(0,AO181-(AJ181+AK181+AL181+AM181+AN181)))</f>
        <v>0</v>
      </c>
      <c r="AR181" s="19" t="n">
        <f aca="false">MIN(AJ181,MAX(0,AO181-(AK181+AL181+AM181+AN181)))</f>
        <v>0</v>
      </c>
      <c r="AS181" s="19" t="n">
        <f aca="false">MIN(AK181,MAX(0,AO181-(AL181+AM181+AN181)))</f>
        <v>0</v>
      </c>
      <c r="AT181" s="19" t="n">
        <f aca="false">MIN(AL181,MAX(0,AO181-(AM181+AN181)))</f>
        <v>0</v>
      </c>
      <c r="AU181" s="19" t="n">
        <f aca="false">MIN(AM181,MAX(0,AO181-(AN181)))</f>
        <v>0.0183230426420096</v>
      </c>
      <c r="AV181" s="19" t="n">
        <f aca="false">MIN(AN181,MAX(0,AO181-(0)))</f>
        <v>0</v>
      </c>
      <c r="AW181" s="19" t="n">
        <f aca="false">AH181-AP181</f>
        <v>0</v>
      </c>
      <c r="AX181" s="19" t="n">
        <f aca="false">AI181-AQ181</f>
        <v>0</v>
      </c>
      <c r="AY181" s="19" t="n">
        <f aca="false">AJ181-AR181</f>
        <v>0</v>
      </c>
      <c r="AZ181" s="19" t="n">
        <f aca="false">AK181-AS181</f>
        <v>0</v>
      </c>
      <c r="BA181" s="19" t="n">
        <f aca="false">AL181-AT181</f>
        <v>9.5290114007695</v>
      </c>
      <c r="BB181" s="19" t="n">
        <f aca="false">AM181-AU181</f>
        <v>3.69387791123987</v>
      </c>
      <c r="BC181" s="19" t="n">
        <f aca="false">AN181-AV181</f>
        <v>0</v>
      </c>
    </row>
    <row r="182" customFormat="false" ht="15" hidden="false" customHeight="false" outlineLevel="0" collapsed="false">
      <c r="B182" s="18" t="n">
        <v>178</v>
      </c>
      <c r="C182" s="18" t="n">
        <f aca="false">RM_TERM-B182+1</f>
        <v>183</v>
      </c>
      <c r="D182" s="19" t="n">
        <f aca="false">K181</f>
        <v>13.2228893120095</v>
      </c>
      <c r="E182" s="19" t="n">
        <f aca="false">D182*(1-(1-RM_CDR_S)^(1/12))</f>
        <v>0.0449056355469825</v>
      </c>
      <c r="F182" s="19" t="n">
        <f aca="false">D182-E182</f>
        <v>13.1779836764625</v>
      </c>
      <c r="G182" s="19" t="n">
        <f aca="false">IF(F182&gt;0,F182*(RM_WAC/12)/(1-(1+RM_WAC/12)^(-C182)),0)</f>
        <v>0.120327495594952</v>
      </c>
      <c r="H182" s="19" t="n">
        <f aca="false">F182*RM_WAC/12</f>
        <v>0.0812642326715186</v>
      </c>
      <c r="I182" s="19" t="n">
        <f aca="false">G182-H182+IF(C182&lt;=1,(F182-(G182-H182)-J182),0)</f>
        <v>0.0390632629234336</v>
      </c>
      <c r="J182" s="19" t="n">
        <f aca="false">(F182-(G182-H182))*(1-(1-RM_CPR_S)^(1/12))</f>
        <v>0.17674406119609</v>
      </c>
      <c r="K182" s="19" t="n">
        <f aca="false">IF(C182&lt;=1,0,(F182-(G182-H182)-J182))</f>
        <v>12.962176352343</v>
      </c>
      <c r="L182" s="19" t="n">
        <f aca="false">E182*(1-RM_SEV_S)</f>
        <v>0.0269433813281895</v>
      </c>
      <c r="M182" s="19" t="n">
        <f aca="false">E182-L182</f>
        <v>0.017962254218793</v>
      </c>
      <c r="N182" s="19" t="n">
        <f aca="false">H182-D182*(RM_SERV+RM_TR)/12</f>
        <v>0.0783992733205832</v>
      </c>
      <c r="O182" s="19" t="n">
        <f aca="false">T182*RM_A1_CP/12+U182*RM_A2_CP/12+V182*RM_A3_CP/12+W182*RM_M1_CP/12+X182*RM_B1_CP/12+Y182*RM_B2_CP/12+Z182*RM_B3_CP/12</f>
        <v>0.0841821739964085</v>
      </c>
      <c r="P182" s="19" t="n">
        <f aca="false">MAX(0,N182-O182)</f>
        <v>0</v>
      </c>
      <c r="Q182" s="19" t="n">
        <f aca="false">MIN(P182,M182)</f>
        <v>0</v>
      </c>
      <c r="R182" s="19" t="n">
        <f aca="false">P182-Q182</f>
        <v>0</v>
      </c>
      <c r="S182" s="19" t="n">
        <f aca="false">I182+J182+L182+Q182</f>
        <v>0.242750705447713</v>
      </c>
      <c r="T182" s="19" t="n">
        <f aca="false">AW181</f>
        <v>0</v>
      </c>
      <c r="U182" s="19" t="n">
        <f aca="false">AX181</f>
        <v>0</v>
      </c>
      <c r="V182" s="19" t="n">
        <f aca="false">AY181</f>
        <v>0</v>
      </c>
      <c r="W182" s="19" t="n">
        <f aca="false">AZ181</f>
        <v>0</v>
      </c>
      <c r="X182" s="19" t="n">
        <f aca="false">BA181</f>
        <v>9.5290114007695</v>
      </c>
      <c r="Y182" s="19" t="n">
        <f aca="false">BB181</f>
        <v>3.69387791123987</v>
      </c>
      <c r="Z182" s="19" t="n">
        <f aca="false">BC181</f>
        <v>0</v>
      </c>
      <c r="AA182" s="19" t="n">
        <f aca="false">MIN(T182,MAX(0,S182-(0)))</f>
        <v>0</v>
      </c>
      <c r="AB182" s="19" t="n">
        <f aca="false">MIN(U182,MAX(0,S182-(T182)))</f>
        <v>0</v>
      </c>
      <c r="AC182" s="19" t="n">
        <f aca="false">MIN(V182,MAX(0,S182-(T182+U182)))</f>
        <v>0</v>
      </c>
      <c r="AD182" s="19" t="n">
        <f aca="false">MIN(W182,MAX(0,S182-(T182+U182+V182)))</f>
        <v>0</v>
      </c>
      <c r="AE182" s="19" t="n">
        <f aca="false">MIN(X182,MAX(0,S182-(T182+U182+V182+W182)))</f>
        <v>0.242750705447713</v>
      </c>
      <c r="AF182" s="19" t="n">
        <f aca="false">MIN(Y182,MAX(0,S182-(T182+U182+V182+W182+X182)))</f>
        <v>0</v>
      </c>
      <c r="AG182" s="19" t="n">
        <f aca="false">MIN(Z182,MAX(0,S182-(T182+U182+V182+W182+X182+Y182)))</f>
        <v>0</v>
      </c>
      <c r="AH182" s="19" t="n">
        <f aca="false">T182-AA182</f>
        <v>0</v>
      </c>
      <c r="AI182" s="19" t="n">
        <f aca="false">U182-AB182</f>
        <v>0</v>
      </c>
      <c r="AJ182" s="19" t="n">
        <f aca="false">V182-AC182</f>
        <v>0</v>
      </c>
      <c r="AK182" s="19" t="n">
        <f aca="false">W182-AD182</f>
        <v>0</v>
      </c>
      <c r="AL182" s="19" t="n">
        <f aca="false">X182-AE182</f>
        <v>9.28626069532179</v>
      </c>
      <c r="AM182" s="19" t="n">
        <f aca="false">Y182-AF182</f>
        <v>3.69387791123987</v>
      </c>
      <c r="AN182" s="19" t="n">
        <f aca="false">Z182-AG182</f>
        <v>0</v>
      </c>
      <c r="AO182" s="19" t="n">
        <f aca="false">M182-Q182</f>
        <v>0.017962254218793</v>
      </c>
      <c r="AP182" s="19" t="n">
        <f aca="false">MIN(AH182,MAX(0,AO182-(AI182+AJ182+AK182+AL182+AM182+AN182)))</f>
        <v>0</v>
      </c>
      <c r="AQ182" s="19" t="n">
        <f aca="false">MIN(AI182,MAX(0,AO182-(AJ182+AK182+AL182+AM182+AN182)))</f>
        <v>0</v>
      </c>
      <c r="AR182" s="19" t="n">
        <f aca="false">MIN(AJ182,MAX(0,AO182-(AK182+AL182+AM182+AN182)))</f>
        <v>0</v>
      </c>
      <c r="AS182" s="19" t="n">
        <f aca="false">MIN(AK182,MAX(0,AO182-(AL182+AM182+AN182)))</f>
        <v>0</v>
      </c>
      <c r="AT182" s="19" t="n">
        <f aca="false">MIN(AL182,MAX(0,AO182-(AM182+AN182)))</f>
        <v>0</v>
      </c>
      <c r="AU182" s="19" t="n">
        <f aca="false">MIN(AM182,MAX(0,AO182-(AN182)))</f>
        <v>0.017962254218793</v>
      </c>
      <c r="AV182" s="19" t="n">
        <f aca="false">MIN(AN182,MAX(0,AO182-(0)))</f>
        <v>0</v>
      </c>
      <c r="AW182" s="19" t="n">
        <f aca="false">AH182-AP182</f>
        <v>0</v>
      </c>
      <c r="AX182" s="19" t="n">
        <f aca="false">AI182-AQ182</f>
        <v>0</v>
      </c>
      <c r="AY182" s="19" t="n">
        <f aca="false">AJ182-AR182</f>
        <v>0</v>
      </c>
      <c r="AZ182" s="19" t="n">
        <f aca="false">AK182-AS182</f>
        <v>0</v>
      </c>
      <c r="BA182" s="19" t="n">
        <f aca="false">AL182-AT182</f>
        <v>9.28626069532179</v>
      </c>
      <c r="BB182" s="19" t="n">
        <f aca="false">AM182-AU182</f>
        <v>3.67591565702108</v>
      </c>
      <c r="BC182" s="19" t="n">
        <f aca="false">AN182-AV182</f>
        <v>0</v>
      </c>
    </row>
    <row r="183" customFormat="false" ht="15" hidden="false" customHeight="false" outlineLevel="0" collapsed="false">
      <c r="B183" s="18" t="n">
        <v>179</v>
      </c>
      <c r="C183" s="18" t="n">
        <f aca="false">RM_TERM-B183+1</f>
        <v>182</v>
      </c>
      <c r="D183" s="19" t="n">
        <f aca="false">K182</f>
        <v>12.962176352343</v>
      </c>
      <c r="E183" s="19" t="n">
        <f aca="false">D183*(1-(1-RM_CDR_S)^(1/12))</f>
        <v>0.0440202404663078</v>
      </c>
      <c r="F183" s="19" t="n">
        <f aca="false">D183-E183</f>
        <v>12.9181561118766</v>
      </c>
      <c r="G183" s="19" t="n">
        <f aca="false">IF(F183&gt;0,F183*(RM_WAC/12)/(1-(1+RM_WAC/12)^(-C183)),0)</f>
        <v>0.118305714908281</v>
      </c>
      <c r="H183" s="19" t="n">
        <f aca="false">F183*RM_WAC/12</f>
        <v>0.079661962689906</v>
      </c>
      <c r="I183" s="19" t="n">
        <f aca="false">G183-H183+IF(C183&lt;=1,(F183-(G183-H183)-J183),0)</f>
        <v>0.038643752218375</v>
      </c>
      <c r="J183" s="19" t="n">
        <f aca="false">(F183-(G183-H183))*(1-(1-RM_CPR_S)^(1/12))</f>
        <v>0.173254517800834</v>
      </c>
      <c r="K183" s="19" t="n">
        <f aca="false">IF(C183&lt;=1,0,(F183-(G183-H183)-J183))</f>
        <v>12.7062578418574</v>
      </c>
      <c r="L183" s="19" t="n">
        <f aca="false">E183*(1-RM_SEV_S)</f>
        <v>0.0264121442797847</v>
      </c>
      <c r="M183" s="19" t="n">
        <f aca="false">E183-L183</f>
        <v>0.0176080961865231</v>
      </c>
      <c r="N183" s="19" t="n">
        <f aca="false">H183-D183*(RM_SERV+RM_TR)/12</f>
        <v>0.0768534911468983</v>
      </c>
      <c r="O183" s="19" t="n">
        <f aca="false">T183*RM_A1_CP/12+U183*RM_A2_CP/12+V183*RM_A3_CP/12+W183*RM_M1_CP/12+X183*RM_B1_CP/12+Y183*RM_B2_CP/12+Z183*RM_B3_CP/12</f>
        <v>0.0825452337259017</v>
      </c>
      <c r="P183" s="19" t="n">
        <f aca="false">MAX(0,N183-O183)</f>
        <v>0</v>
      </c>
      <c r="Q183" s="19" t="n">
        <f aca="false">MIN(P183,M183)</f>
        <v>0</v>
      </c>
      <c r="R183" s="19" t="n">
        <f aca="false">P183-Q183</f>
        <v>0</v>
      </c>
      <c r="S183" s="19" t="n">
        <f aca="false">I183+J183+L183+Q183</f>
        <v>0.238310414298993</v>
      </c>
      <c r="T183" s="19" t="n">
        <f aca="false">AW182</f>
        <v>0</v>
      </c>
      <c r="U183" s="19" t="n">
        <f aca="false">AX182</f>
        <v>0</v>
      </c>
      <c r="V183" s="19" t="n">
        <f aca="false">AY182</f>
        <v>0</v>
      </c>
      <c r="W183" s="19" t="n">
        <f aca="false">AZ182</f>
        <v>0</v>
      </c>
      <c r="X183" s="19" t="n">
        <f aca="false">BA182</f>
        <v>9.28626069532179</v>
      </c>
      <c r="Y183" s="19" t="n">
        <f aca="false">BB182</f>
        <v>3.67591565702108</v>
      </c>
      <c r="Z183" s="19" t="n">
        <f aca="false">BC182</f>
        <v>0</v>
      </c>
      <c r="AA183" s="19" t="n">
        <f aca="false">MIN(T183,MAX(0,S183-(0)))</f>
        <v>0</v>
      </c>
      <c r="AB183" s="19" t="n">
        <f aca="false">MIN(U183,MAX(0,S183-(T183)))</f>
        <v>0</v>
      </c>
      <c r="AC183" s="19" t="n">
        <f aca="false">MIN(V183,MAX(0,S183-(T183+U183)))</f>
        <v>0</v>
      </c>
      <c r="AD183" s="19" t="n">
        <f aca="false">MIN(W183,MAX(0,S183-(T183+U183+V183)))</f>
        <v>0</v>
      </c>
      <c r="AE183" s="19" t="n">
        <f aca="false">MIN(X183,MAX(0,S183-(T183+U183+V183+W183)))</f>
        <v>0.238310414298993</v>
      </c>
      <c r="AF183" s="19" t="n">
        <f aca="false">MIN(Y183,MAX(0,S183-(T183+U183+V183+W183+X183)))</f>
        <v>0</v>
      </c>
      <c r="AG183" s="19" t="n">
        <f aca="false">MIN(Z183,MAX(0,S183-(T183+U183+V183+W183+X183+Y183)))</f>
        <v>0</v>
      </c>
      <c r="AH183" s="19" t="n">
        <f aca="false">T183-AA183</f>
        <v>0</v>
      </c>
      <c r="AI183" s="19" t="n">
        <f aca="false">U183-AB183</f>
        <v>0</v>
      </c>
      <c r="AJ183" s="19" t="n">
        <f aca="false">V183-AC183</f>
        <v>0</v>
      </c>
      <c r="AK183" s="19" t="n">
        <f aca="false">W183-AD183</f>
        <v>0</v>
      </c>
      <c r="AL183" s="19" t="n">
        <f aca="false">X183-AE183</f>
        <v>9.04795028102279</v>
      </c>
      <c r="AM183" s="19" t="n">
        <f aca="false">Y183-AF183</f>
        <v>3.67591565702108</v>
      </c>
      <c r="AN183" s="19" t="n">
        <f aca="false">Z183-AG183</f>
        <v>0</v>
      </c>
      <c r="AO183" s="19" t="n">
        <f aca="false">M183-Q183</f>
        <v>0.0176080961865231</v>
      </c>
      <c r="AP183" s="19" t="n">
        <f aca="false">MIN(AH183,MAX(0,AO183-(AI183+AJ183+AK183+AL183+AM183+AN183)))</f>
        <v>0</v>
      </c>
      <c r="AQ183" s="19" t="n">
        <f aca="false">MIN(AI183,MAX(0,AO183-(AJ183+AK183+AL183+AM183+AN183)))</f>
        <v>0</v>
      </c>
      <c r="AR183" s="19" t="n">
        <f aca="false">MIN(AJ183,MAX(0,AO183-(AK183+AL183+AM183+AN183)))</f>
        <v>0</v>
      </c>
      <c r="AS183" s="19" t="n">
        <f aca="false">MIN(AK183,MAX(0,AO183-(AL183+AM183+AN183)))</f>
        <v>0</v>
      </c>
      <c r="AT183" s="19" t="n">
        <f aca="false">MIN(AL183,MAX(0,AO183-(AM183+AN183)))</f>
        <v>0</v>
      </c>
      <c r="AU183" s="19" t="n">
        <f aca="false">MIN(AM183,MAX(0,AO183-(AN183)))</f>
        <v>0.0176080961865231</v>
      </c>
      <c r="AV183" s="19" t="n">
        <f aca="false">MIN(AN183,MAX(0,AO183-(0)))</f>
        <v>0</v>
      </c>
      <c r="AW183" s="19" t="n">
        <f aca="false">AH183-AP183</f>
        <v>0</v>
      </c>
      <c r="AX183" s="19" t="n">
        <f aca="false">AI183-AQ183</f>
        <v>0</v>
      </c>
      <c r="AY183" s="19" t="n">
        <f aca="false">AJ183-AR183</f>
        <v>0</v>
      </c>
      <c r="AZ183" s="19" t="n">
        <f aca="false">AK183-AS183</f>
        <v>0</v>
      </c>
      <c r="BA183" s="19" t="n">
        <f aca="false">AL183-AT183</f>
        <v>9.04795028102279</v>
      </c>
      <c r="BB183" s="19" t="n">
        <f aca="false">AM183-AU183</f>
        <v>3.65830756083455</v>
      </c>
      <c r="BC183" s="19" t="n">
        <f aca="false">AN183-AV183</f>
        <v>0</v>
      </c>
    </row>
    <row r="184" customFormat="false" ht="15" hidden="false" customHeight="false" outlineLevel="0" collapsed="false">
      <c r="B184" s="18" t="n">
        <v>180</v>
      </c>
      <c r="C184" s="18" t="n">
        <f aca="false">RM_TERM-B184+1</f>
        <v>181</v>
      </c>
      <c r="D184" s="19" t="n">
        <f aca="false">K183</f>
        <v>12.7062578418574</v>
      </c>
      <c r="E184" s="19" t="n">
        <f aca="false">D184*(1-(1-RM_CDR_S)^(1/12))</f>
        <v>0.0431511275901113</v>
      </c>
      <c r="F184" s="19" t="n">
        <f aca="false">D184-E184</f>
        <v>12.6631067142673</v>
      </c>
      <c r="G184" s="19" t="n">
        <f aca="false">IF(F184&gt;0,F184*(RM_WAC/12)/(1-(1+RM_WAC/12)^(-C184)),0)</f>
        <v>0.116317904820971</v>
      </c>
      <c r="H184" s="19" t="n">
        <f aca="false">F184*RM_WAC/12</f>
        <v>0.0780891580713152</v>
      </c>
      <c r="I184" s="19" t="n">
        <f aca="false">G184-H184+IF(C184&lt;=1,(F184-(G184-H184)-J184),0)</f>
        <v>0.0382287467496557</v>
      </c>
      <c r="J184" s="19" t="n">
        <f aca="false">(F184-(G184-H184))*(1-(1-RM_CPR_S)^(1/12))</f>
        <v>0.169829189450359</v>
      </c>
      <c r="K184" s="19" t="n">
        <f aca="false">IF(C184&lt;=1,0,(F184-(G184-H184)-J184))</f>
        <v>12.4550487780673</v>
      </c>
      <c r="L184" s="19" t="n">
        <f aca="false">E184*(1-RM_SEV_S)</f>
        <v>0.0258906765540668</v>
      </c>
      <c r="M184" s="19" t="n">
        <f aca="false">E184-L184</f>
        <v>0.0172604510360445</v>
      </c>
      <c r="N184" s="19" t="n">
        <f aca="false">H184-D184*(RM_SERV+RM_TR)/12</f>
        <v>0.0753361355389127</v>
      </c>
      <c r="O184" s="19" t="n">
        <f aca="false">T184*RM_A1_CP/12+U184*RM_A2_CP/12+V184*RM_A3_CP/12+W184*RM_M1_CP/12+X184*RM_B1_CP/12+Y184*RM_B2_CP/12+Z184*RM_B3_CP/12</f>
        <v>0.0809384063286228</v>
      </c>
      <c r="P184" s="19" t="n">
        <f aca="false">MAX(0,N184-O184)</f>
        <v>0</v>
      </c>
      <c r="Q184" s="19" t="n">
        <f aca="false">MIN(P184,M184)</f>
        <v>0</v>
      </c>
      <c r="R184" s="19" t="n">
        <f aca="false">P184-Q184</f>
        <v>0</v>
      </c>
      <c r="S184" s="19" t="n">
        <f aca="false">I184+J184+L184+Q184</f>
        <v>0.233948612754081</v>
      </c>
      <c r="T184" s="19" t="n">
        <f aca="false">AW183</f>
        <v>0</v>
      </c>
      <c r="U184" s="19" t="n">
        <f aca="false">AX183</f>
        <v>0</v>
      </c>
      <c r="V184" s="19" t="n">
        <f aca="false">AY183</f>
        <v>0</v>
      </c>
      <c r="W184" s="19" t="n">
        <f aca="false">AZ183</f>
        <v>0</v>
      </c>
      <c r="X184" s="19" t="n">
        <f aca="false">BA183</f>
        <v>9.04795028102279</v>
      </c>
      <c r="Y184" s="19" t="n">
        <f aca="false">BB183</f>
        <v>3.65830756083455</v>
      </c>
      <c r="Z184" s="19" t="n">
        <f aca="false">BC183</f>
        <v>0</v>
      </c>
      <c r="AA184" s="19" t="n">
        <f aca="false">MIN(T184,MAX(0,S184-(0)))</f>
        <v>0</v>
      </c>
      <c r="AB184" s="19" t="n">
        <f aca="false">MIN(U184,MAX(0,S184-(T184)))</f>
        <v>0</v>
      </c>
      <c r="AC184" s="19" t="n">
        <f aca="false">MIN(V184,MAX(0,S184-(T184+U184)))</f>
        <v>0</v>
      </c>
      <c r="AD184" s="19" t="n">
        <f aca="false">MIN(W184,MAX(0,S184-(T184+U184+V184)))</f>
        <v>0</v>
      </c>
      <c r="AE184" s="19" t="n">
        <f aca="false">MIN(X184,MAX(0,S184-(T184+U184+V184+W184)))</f>
        <v>0.233948612754081</v>
      </c>
      <c r="AF184" s="19" t="n">
        <f aca="false">MIN(Y184,MAX(0,S184-(T184+U184+V184+W184+X184)))</f>
        <v>0</v>
      </c>
      <c r="AG184" s="19" t="n">
        <f aca="false">MIN(Z184,MAX(0,S184-(T184+U184+V184+W184+X184+Y184)))</f>
        <v>0</v>
      </c>
      <c r="AH184" s="19" t="n">
        <f aca="false">T184-AA184</f>
        <v>0</v>
      </c>
      <c r="AI184" s="19" t="n">
        <f aca="false">U184-AB184</f>
        <v>0</v>
      </c>
      <c r="AJ184" s="19" t="n">
        <f aca="false">V184-AC184</f>
        <v>0</v>
      </c>
      <c r="AK184" s="19" t="n">
        <f aca="false">W184-AD184</f>
        <v>0</v>
      </c>
      <c r="AL184" s="19" t="n">
        <f aca="false">X184-AE184</f>
        <v>8.81400166826871</v>
      </c>
      <c r="AM184" s="19" t="n">
        <f aca="false">Y184-AF184</f>
        <v>3.65830756083455</v>
      </c>
      <c r="AN184" s="19" t="n">
        <f aca="false">Z184-AG184</f>
        <v>0</v>
      </c>
      <c r="AO184" s="19" t="n">
        <f aca="false">M184-Q184</f>
        <v>0.0172604510360445</v>
      </c>
      <c r="AP184" s="19" t="n">
        <f aca="false">MIN(AH184,MAX(0,AO184-(AI184+AJ184+AK184+AL184+AM184+AN184)))</f>
        <v>0</v>
      </c>
      <c r="AQ184" s="19" t="n">
        <f aca="false">MIN(AI184,MAX(0,AO184-(AJ184+AK184+AL184+AM184+AN184)))</f>
        <v>0</v>
      </c>
      <c r="AR184" s="19" t="n">
        <f aca="false">MIN(AJ184,MAX(0,AO184-(AK184+AL184+AM184+AN184)))</f>
        <v>0</v>
      </c>
      <c r="AS184" s="19" t="n">
        <f aca="false">MIN(AK184,MAX(0,AO184-(AL184+AM184+AN184)))</f>
        <v>0</v>
      </c>
      <c r="AT184" s="19" t="n">
        <f aca="false">MIN(AL184,MAX(0,AO184-(AM184+AN184)))</f>
        <v>0</v>
      </c>
      <c r="AU184" s="19" t="n">
        <f aca="false">MIN(AM184,MAX(0,AO184-(AN184)))</f>
        <v>0.0172604510360445</v>
      </c>
      <c r="AV184" s="19" t="n">
        <f aca="false">MIN(AN184,MAX(0,AO184-(0)))</f>
        <v>0</v>
      </c>
      <c r="AW184" s="19" t="n">
        <f aca="false">AH184-AP184</f>
        <v>0</v>
      </c>
      <c r="AX184" s="19" t="n">
        <f aca="false">AI184-AQ184</f>
        <v>0</v>
      </c>
      <c r="AY184" s="19" t="n">
        <f aca="false">AJ184-AR184</f>
        <v>0</v>
      </c>
      <c r="AZ184" s="19" t="n">
        <f aca="false">AK184-AS184</f>
        <v>0</v>
      </c>
      <c r="BA184" s="19" t="n">
        <f aca="false">AL184-AT184</f>
        <v>8.81400166826871</v>
      </c>
      <c r="BB184" s="19" t="n">
        <f aca="false">AM184-AU184</f>
        <v>3.64104710979851</v>
      </c>
      <c r="BC184" s="19" t="n">
        <f aca="false">AN184-AV184</f>
        <v>0</v>
      </c>
    </row>
    <row r="185" customFormat="false" ht="15" hidden="false" customHeight="false" outlineLevel="0" collapsed="false">
      <c r="B185" s="18" t="n">
        <v>181</v>
      </c>
      <c r="C185" s="18" t="n">
        <f aca="false">RM_TERM-B185+1</f>
        <v>180</v>
      </c>
      <c r="D185" s="19" t="n">
        <f aca="false">K184</f>
        <v>12.4550487780673</v>
      </c>
      <c r="E185" s="19" t="n">
        <f aca="false">D185*(1-(1-RM_CDR_S)^(1/12))</f>
        <v>0.0422980082454297</v>
      </c>
      <c r="F185" s="19" t="n">
        <f aca="false">D185-E185</f>
        <v>12.4127507698219</v>
      </c>
      <c r="G185" s="19" t="n">
        <f aca="false">IF(F185&gt;0,F185*(RM_WAC/12)/(1-(1+RM_WAC/12)^(-C185)),0)</f>
        <v>0.114363494548254</v>
      </c>
      <c r="H185" s="19" t="n">
        <f aca="false">F185*RM_WAC/12</f>
        <v>0.0765452964139016</v>
      </c>
      <c r="I185" s="19" t="n">
        <f aca="false">G185-H185+IF(C185&lt;=1,(F185-(G185-H185)-J185),0)</f>
        <v>0.037818198134352</v>
      </c>
      <c r="J185" s="19" t="n">
        <f aca="false">(F185-(G185-H185))*(1-(1-RM_CPR_S)^(1/12))</f>
        <v>0.166466937229791</v>
      </c>
      <c r="K185" s="19" t="n">
        <f aca="false">IF(C185&lt;=1,0,(F185-(G185-H185)-J185))</f>
        <v>12.2084656344577</v>
      </c>
      <c r="L185" s="19" t="n">
        <f aca="false">E185*(1-RM_SEV_S)</f>
        <v>0.0253788049472578</v>
      </c>
      <c r="M185" s="19" t="n">
        <f aca="false">E185-L185</f>
        <v>0.0169192032981719</v>
      </c>
      <c r="N185" s="19" t="n">
        <f aca="false">H185-D185*(RM_SERV+RM_TR)/12</f>
        <v>0.073846702511987</v>
      </c>
      <c r="O185" s="19" t="n">
        <f aca="false">T185*RM_A1_CP/12+U185*RM_A2_CP/12+V185*RM_A3_CP/12+W185*RM_M1_CP/12+X185*RM_B1_CP/12+Y185*RM_B2_CP/12+Z185*RM_B3_CP/12</f>
        <v>0.0793611578253362</v>
      </c>
      <c r="P185" s="19" t="n">
        <f aca="false">MAX(0,N185-O185)</f>
        <v>0</v>
      </c>
      <c r="Q185" s="19" t="n">
        <f aca="false">MIN(P185,M185)</f>
        <v>0</v>
      </c>
      <c r="R185" s="19" t="n">
        <f aca="false">P185-Q185</f>
        <v>0</v>
      </c>
      <c r="S185" s="19" t="n">
        <f aca="false">I185+J185+L185+Q185</f>
        <v>0.229663940311401</v>
      </c>
      <c r="T185" s="19" t="n">
        <f aca="false">AW184</f>
        <v>0</v>
      </c>
      <c r="U185" s="19" t="n">
        <f aca="false">AX184</f>
        <v>0</v>
      </c>
      <c r="V185" s="19" t="n">
        <f aca="false">AY184</f>
        <v>0</v>
      </c>
      <c r="W185" s="19" t="n">
        <f aca="false">AZ184</f>
        <v>0</v>
      </c>
      <c r="X185" s="19" t="n">
        <f aca="false">BA184</f>
        <v>8.81400166826871</v>
      </c>
      <c r="Y185" s="19" t="n">
        <f aca="false">BB184</f>
        <v>3.64104710979851</v>
      </c>
      <c r="Z185" s="19" t="n">
        <f aca="false">BC184</f>
        <v>0</v>
      </c>
      <c r="AA185" s="19" t="n">
        <f aca="false">MIN(T185,MAX(0,S185-(0)))</f>
        <v>0</v>
      </c>
      <c r="AB185" s="19" t="n">
        <f aca="false">MIN(U185,MAX(0,S185-(T185)))</f>
        <v>0</v>
      </c>
      <c r="AC185" s="19" t="n">
        <f aca="false">MIN(V185,MAX(0,S185-(T185+U185)))</f>
        <v>0</v>
      </c>
      <c r="AD185" s="19" t="n">
        <f aca="false">MIN(W185,MAX(0,S185-(T185+U185+V185)))</f>
        <v>0</v>
      </c>
      <c r="AE185" s="19" t="n">
        <f aca="false">MIN(X185,MAX(0,S185-(T185+U185+V185+W185)))</f>
        <v>0.229663940311401</v>
      </c>
      <c r="AF185" s="19" t="n">
        <f aca="false">MIN(Y185,MAX(0,S185-(T185+U185+V185+W185+X185)))</f>
        <v>0</v>
      </c>
      <c r="AG185" s="19" t="n">
        <f aca="false">MIN(Z185,MAX(0,S185-(T185+U185+V185+W185+X185+Y185)))</f>
        <v>0</v>
      </c>
      <c r="AH185" s="19" t="n">
        <f aca="false">T185-AA185</f>
        <v>0</v>
      </c>
      <c r="AI185" s="19" t="n">
        <f aca="false">U185-AB185</f>
        <v>0</v>
      </c>
      <c r="AJ185" s="19" t="n">
        <f aca="false">V185-AC185</f>
        <v>0</v>
      </c>
      <c r="AK185" s="19" t="n">
        <f aca="false">W185-AD185</f>
        <v>0</v>
      </c>
      <c r="AL185" s="19" t="n">
        <f aca="false">X185-AE185</f>
        <v>8.58433772795731</v>
      </c>
      <c r="AM185" s="19" t="n">
        <f aca="false">Y185-AF185</f>
        <v>3.64104710979851</v>
      </c>
      <c r="AN185" s="19" t="n">
        <f aca="false">Z185-AG185</f>
        <v>0</v>
      </c>
      <c r="AO185" s="19" t="n">
        <f aca="false">M185-Q185</f>
        <v>0.0169192032981719</v>
      </c>
      <c r="AP185" s="19" t="n">
        <f aca="false">MIN(AH185,MAX(0,AO185-(AI185+AJ185+AK185+AL185+AM185+AN185)))</f>
        <v>0</v>
      </c>
      <c r="AQ185" s="19" t="n">
        <f aca="false">MIN(AI185,MAX(0,AO185-(AJ185+AK185+AL185+AM185+AN185)))</f>
        <v>0</v>
      </c>
      <c r="AR185" s="19" t="n">
        <f aca="false">MIN(AJ185,MAX(0,AO185-(AK185+AL185+AM185+AN185)))</f>
        <v>0</v>
      </c>
      <c r="AS185" s="19" t="n">
        <f aca="false">MIN(AK185,MAX(0,AO185-(AL185+AM185+AN185)))</f>
        <v>0</v>
      </c>
      <c r="AT185" s="19" t="n">
        <f aca="false">MIN(AL185,MAX(0,AO185-(AM185+AN185)))</f>
        <v>0</v>
      </c>
      <c r="AU185" s="19" t="n">
        <f aca="false">MIN(AM185,MAX(0,AO185-(AN185)))</f>
        <v>0.0169192032981719</v>
      </c>
      <c r="AV185" s="19" t="n">
        <f aca="false">MIN(AN185,MAX(0,AO185-(0)))</f>
        <v>0</v>
      </c>
      <c r="AW185" s="19" t="n">
        <f aca="false">AH185-AP185</f>
        <v>0</v>
      </c>
      <c r="AX185" s="19" t="n">
        <f aca="false">AI185-AQ185</f>
        <v>0</v>
      </c>
      <c r="AY185" s="19" t="n">
        <f aca="false">AJ185-AR185</f>
        <v>0</v>
      </c>
      <c r="AZ185" s="19" t="n">
        <f aca="false">AK185-AS185</f>
        <v>0</v>
      </c>
      <c r="BA185" s="19" t="n">
        <f aca="false">AL185-AT185</f>
        <v>8.58433772795731</v>
      </c>
      <c r="BB185" s="19" t="n">
        <f aca="false">AM185-AU185</f>
        <v>3.62412790650034</v>
      </c>
      <c r="BC185" s="19" t="n">
        <f aca="false">AN185-AV185</f>
        <v>0</v>
      </c>
    </row>
    <row r="186" customFormat="false" ht="15" hidden="false" customHeight="false" outlineLevel="0" collapsed="false">
      <c r="B186" s="18" t="n">
        <v>182</v>
      </c>
      <c r="C186" s="18" t="n">
        <f aca="false">RM_TERM-B186+1</f>
        <v>179</v>
      </c>
      <c r="D186" s="19" t="n">
        <f aca="false">K185</f>
        <v>12.2084656344577</v>
      </c>
      <c r="E186" s="19" t="n">
        <f aca="false">D186*(1-(1-RM_CDR_S)^(1/12))</f>
        <v>0.0414605987717753</v>
      </c>
      <c r="F186" s="19" t="n">
        <f aca="false">D186-E186</f>
        <v>12.167005035686</v>
      </c>
      <c r="G186" s="19" t="n">
        <f aca="false">IF(F186&gt;0,F186*(RM_WAC/12)/(1-(1+RM_WAC/12)^(-C186)),0)</f>
        <v>0.112441922895867</v>
      </c>
      <c r="H186" s="19" t="n">
        <f aca="false">F186*RM_WAC/12</f>
        <v>0.0750298643867301</v>
      </c>
      <c r="I186" s="19" t="n">
        <f aca="false">G186-H186+IF(C186&lt;=1,(F186-(G186-H186)-J186),0)</f>
        <v>0.0374120585091372</v>
      </c>
      <c r="J186" s="19" t="n">
        <f aca="false">(F186-(G186-H186))*(1-(1-RM_CPR_S)^(1/12))</f>
        <v>0.16316664200452</v>
      </c>
      <c r="K186" s="19" t="n">
        <f aca="false">IF(C186&lt;=1,0,(F186-(G186-H186)-J186))</f>
        <v>11.9664263351723</v>
      </c>
      <c r="L186" s="19" t="n">
        <f aca="false">E186*(1-RM_SEV_S)</f>
        <v>0.0248763592630652</v>
      </c>
      <c r="M186" s="19" t="n">
        <f aca="false">E186-L186</f>
        <v>0.0165842395087101</v>
      </c>
      <c r="N186" s="19" t="n">
        <f aca="false">H186-D186*(RM_SERV+RM_TR)/12</f>
        <v>0.0723846968325976</v>
      </c>
      <c r="O186" s="19" t="n">
        <f aca="false">T186*RM_A1_CP/12+U186*RM_A2_CP/12+V186*RM_A3_CP/12+W186*RM_M1_CP/12+X186*RM_B1_CP/12+Y186*RM_B2_CP/12+Z186*RM_B3_CP/12</f>
        <v>0.0778129635097355</v>
      </c>
      <c r="P186" s="19" t="n">
        <f aca="false">MAX(0,N186-O186)</f>
        <v>0</v>
      </c>
      <c r="Q186" s="19" t="n">
        <f aca="false">MIN(P186,M186)</f>
        <v>0</v>
      </c>
      <c r="R186" s="19" t="n">
        <f aca="false">P186-Q186</f>
        <v>0</v>
      </c>
      <c r="S186" s="19" t="n">
        <f aca="false">I186+J186+L186+Q186</f>
        <v>0.225455059776722</v>
      </c>
      <c r="T186" s="19" t="n">
        <f aca="false">AW185</f>
        <v>0</v>
      </c>
      <c r="U186" s="19" t="n">
        <f aca="false">AX185</f>
        <v>0</v>
      </c>
      <c r="V186" s="19" t="n">
        <f aca="false">AY185</f>
        <v>0</v>
      </c>
      <c r="W186" s="19" t="n">
        <f aca="false">AZ185</f>
        <v>0</v>
      </c>
      <c r="X186" s="19" t="n">
        <f aca="false">BA185</f>
        <v>8.58433772795731</v>
      </c>
      <c r="Y186" s="19" t="n">
        <f aca="false">BB185</f>
        <v>3.62412790650034</v>
      </c>
      <c r="Z186" s="19" t="n">
        <f aca="false">BC185</f>
        <v>0</v>
      </c>
      <c r="AA186" s="19" t="n">
        <f aca="false">MIN(T186,MAX(0,S186-(0)))</f>
        <v>0</v>
      </c>
      <c r="AB186" s="19" t="n">
        <f aca="false">MIN(U186,MAX(0,S186-(T186)))</f>
        <v>0</v>
      </c>
      <c r="AC186" s="19" t="n">
        <f aca="false">MIN(V186,MAX(0,S186-(T186+U186)))</f>
        <v>0</v>
      </c>
      <c r="AD186" s="19" t="n">
        <f aca="false">MIN(W186,MAX(0,S186-(T186+U186+V186)))</f>
        <v>0</v>
      </c>
      <c r="AE186" s="19" t="n">
        <f aca="false">MIN(X186,MAX(0,S186-(T186+U186+V186+W186)))</f>
        <v>0.225455059776722</v>
      </c>
      <c r="AF186" s="19" t="n">
        <f aca="false">MIN(Y186,MAX(0,S186-(T186+U186+V186+W186+X186)))</f>
        <v>0</v>
      </c>
      <c r="AG186" s="19" t="n">
        <f aca="false">MIN(Z186,MAX(0,S186-(T186+U186+V186+W186+X186+Y186)))</f>
        <v>0</v>
      </c>
      <c r="AH186" s="19" t="n">
        <f aca="false">T186-AA186</f>
        <v>0</v>
      </c>
      <c r="AI186" s="19" t="n">
        <f aca="false">U186-AB186</f>
        <v>0</v>
      </c>
      <c r="AJ186" s="19" t="n">
        <f aca="false">V186-AC186</f>
        <v>0</v>
      </c>
      <c r="AK186" s="19" t="n">
        <f aca="false">W186-AD186</f>
        <v>0</v>
      </c>
      <c r="AL186" s="19" t="n">
        <f aca="false">X186-AE186</f>
        <v>8.35888266818059</v>
      </c>
      <c r="AM186" s="19" t="n">
        <f aca="false">Y186-AF186</f>
        <v>3.62412790650034</v>
      </c>
      <c r="AN186" s="19" t="n">
        <f aca="false">Z186-AG186</f>
        <v>0</v>
      </c>
      <c r="AO186" s="19" t="n">
        <f aca="false">M186-Q186</f>
        <v>0.0165842395087101</v>
      </c>
      <c r="AP186" s="19" t="n">
        <f aca="false">MIN(AH186,MAX(0,AO186-(AI186+AJ186+AK186+AL186+AM186+AN186)))</f>
        <v>0</v>
      </c>
      <c r="AQ186" s="19" t="n">
        <f aca="false">MIN(AI186,MAX(0,AO186-(AJ186+AK186+AL186+AM186+AN186)))</f>
        <v>0</v>
      </c>
      <c r="AR186" s="19" t="n">
        <f aca="false">MIN(AJ186,MAX(0,AO186-(AK186+AL186+AM186+AN186)))</f>
        <v>0</v>
      </c>
      <c r="AS186" s="19" t="n">
        <f aca="false">MIN(AK186,MAX(0,AO186-(AL186+AM186+AN186)))</f>
        <v>0</v>
      </c>
      <c r="AT186" s="19" t="n">
        <f aca="false">MIN(AL186,MAX(0,AO186-(AM186+AN186)))</f>
        <v>0</v>
      </c>
      <c r="AU186" s="19" t="n">
        <f aca="false">MIN(AM186,MAX(0,AO186-(AN186)))</f>
        <v>0.0165842395087101</v>
      </c>
      <c r="AV186" s="19" t="n">
        <f aca="false">MIN(AN186,MAX(0,AO186-(0)))</f>
        <v>0</v>
      </c>
      <c r="AW186" s="19" t="n">
        <f aca="false">AH186-AP186</f>
        <v>0</v>
      </c>
      <c r="AX186" s="19" t="n">
        <f aca="false">AI186-AQ186</f>
        <v>0</v>
      </c>
      <c r="AY186" s="19" t="n">
        <f aca="false">AJ186-AR186</f>
        <v>0</v>
      </c>
      <c r="AZ186" s="19" t="n">
        <f aca="false">AK186-AS186</f>
        <v>0</v>
      </c>
      <c r="BA186" s="19" t="n">
        <f aca="false">AL186-AT186</f>
        <v>8.35888266818059</v>
      </c>
      <c r="BB186" s="19" t="n">
        <f aca="false">AM186-AU186</f>
        <v>3.60754366699163</v>
      </c>
      <c r="BC186" s="19" t="n">
        <f aca="false">AN186-AV186</f>
        <v>0</v>
      </c>
    </row>
    <row r="187" customFormat="false" ht="15" hidden="false" customHeight="false" outlineLevel="0" collapsed="false">
      <c r="B187" s="18" t="n">
        <v>183</v>
      </c>
      <c r="C187" s="18" t="n">
        <f aca="false">RM_TERM-B187+1</f>
        <v>178</v>
      </c>
      <c r="D187" s="19" t="n">
        <f aca="false">K186</f>
        <v>11.9664263351723</v>
      </c>
      <c r="E187" s="19" t="n">
        <f aca="false">D187*(1-(1-RM_CDR_S)^(1/12))</f>
        <v>0.0406386204351732</v>
      </c>
      <c r="F187" s="19" t="n">
        <f aca="false">D187-E187</f>
        <v>11.9257877147371</v>
      </c>
      <c r="G187" s="19" t="n">
        <f aca="false">IF(F187&gt;0,F187*(RM_WAC/12)/(1-(1+RM_WAC/12)^(-C187)),0)</f>
        <v>0.110552638098914</v>
      </c>
      <c r="H187" s="19" t="n">
        <f aca="false">F187*RM_WAC/12</f>
        <v>0.0735423575742123</v>
      </c>
      <c r="I187" s="19" t="n">
        <f aca="false">G187-H187+IF(C187&lt;=1,(F187-(G187-H187)-J187),0)</f>
        <v>0.0370102805247013</v>
      </c>
      <c r="J187" s="19" t="n">
        <f aca="false">(F187-(G187-H187))*(1-(1-RM_CPR_S)^(1/12))</f>
        <v>0.159927204080928</v>
      </c>
      <c r="K187" s="19" t="n">
        <f aca="false">IF(C187&lt;=1,0,(F187-(G187-H187)-J187))</f>
        <v>11.7288502301315</v>
      </c>
      <c r="L187" s="19" t="n">
        <f aca="false">E187*(1-RM_SEV_S)</f>
        <v>0.0243831722611039</v>
      </c>
      <c r="M187" s="19" t="n">
        <f aca="false">E187-L187</f>
        <v>0.0162554481740693</v>
      </c>
      <c r="N187" s="19" t="n">
        <f aca="false">H187-D187*(RM_SERV+RM_TR)/12</f>
        <v>0.0709496318682583</v>
      </c>
      <c r="O187" s="19" t="n">
        <f aca="false">T187*RM_A1_CP/12+U187*RM_A2_CP/12+V187*RM_A3_CP/12+W187*RM_M1_CP/12+X187*RM_B1_CP/12+Y187*RM_B2_CP/12+Z187*RM_B3_CP/12</f>
        <v>0.0762933077894062</v>
      </c>
      <c r="P187" s="19" t="n">
        <f aca="false">MAX(0,N187-O187)</f>
        <v>0</v>
      </c>
      <c r="Q187" s="19" t="n">
        <f aca="false">MIN(P187,M187)</f>
        <v>0</v>
      </c>
      <c r="R187" s="19" t="n">
        <f aca="false">P187-Q187</f>
        <v>0</v>
      </c>
      <c r="S187" s="19" t="n">
        <f aca="false">I187+J187+L187+Q187</f>
        <v>0.221320656866734</v>
      </c>
      <c r="T187" s="19" t="n">
        <f aca="false">AW186</f>
        <v>0</v>
      </c>
      <c r="U187" s="19" t="n">
        <f aca="false">AX186</f>
        <v>0</v>
      </c>
      <c r="V187" s="19" t="n">
        <f aca="false">AY186</f>
        <v>0</v>
      </c>
      <c r="W187" s="19" t="n">
        <f aca="false">AZ186</f>
        <v>0</v>
      </c>
      <c r="X187" s="19" t="n">
        <f aca="false">BA186</f>
        <v>8.35888266818059</v>
      </c>
      <c r="Y187" s="19" t="n">
        <f aca="false">BB186</f>
        <v>3.60754366699163</v>
      </c>
      <c r="Z187" s="19" t="n">
        <f aca="false">BC186</f>
        <v>0</v>
      </c>
      <c r="AA187" s="19" t="n">
        <f aca="false">MIN(T187,MAX(0,S187-(0)))</f>
        <v>0</v>
      </c>
      <c r="AB187" s="19" t="n">
        <f aca="false">MIN(U187,MAX(0,S187-(T187)))</f>
        <v>0</v>
      </c>
      <c r="AC187" s="19" t="n">
        <f aca="false">MIN(V187,MAX(0,S187-(T187+U187)))</f>
        <v>0</v>
      </c>
      <c r="AD187" s="19" t="n">
        <f aca="false">MIN(W187,MAX(0,S187-(T187+U187+V187)))</f>
        <v>0</v>
      </c>
      <c r="AE187" s="19" t="n">
        <f aca="false">MIN(X187,MAX(0,S187-(T187+U187+V187+W187)))</f>
        <v>0.221320656866734</v>
      </c>
      <c r="AF187" s="19" t="n">
        <f aca="false">MIN(Y187,MAX(0,S187-(T187+U187+V187+W187+X187)))</f>
        <v>0</v>
      </c>
      <c r="AG187" s="19" t="n">
        <f aca="false">MIN(Z187,MAX(0,S187-(T187+U187+V187+W187+X187+Y187)))</f>
        <v>0</v>
      </c>
      <c r="AH187" s="19" t="n">
        <f aca="false">T187-AA187</f>
        <v>0</v>
      </c>
      <c r="AI187" s="19" t="n">
        <f aca="false">U187-AB187</f>
        <v>0</v>
      </c>
      <c r="AJ187" s="19" t="n">
        <f aca="false">V187-AC187</f>
        <v>0</v>
      </c>
      <c r="AK187" s="19" t="n">
        <f aca="false">W187-AD187</f>
        <v>0</v>
      </c>
      <c r="AL187" s="19" t="n">
        <f aca="false">X187-AE187</f>
        <v>8.13756201131385</v>
      </c>
      <c r="AM187" s="19" t="n">
        <f aca="false">Y187-AF187</f>
        <v>3.60754366699163</v>
      </c>
      <c r="AN187" s="19" t="n">
        <f aca="false">Z187-AG187</f>
        <v>0</v>
      </c>
      <c r="AO187" s="19" t="n">
        <f aca="false">M187-Q187</f>
        <v>0.0162554481740693</v>
      </c>
      <c r="AP187" s="19" t="n">
        <f aca="false">MIN(AH187,MAX(0,AO187-(AI187+AJ187+AK187+AL187+AM187+AN187)))</f>
        <v>0</v>
      </c>
      <c r="AQ187" s="19" t="n">
        <f aca="false">MIN(AI187,MAX(0,AO187-(AJ187+AK187+AL187+AM187+AN187)))</f>
        <v>0</v>
      </c>
      <c r="AR187" s="19" t="n">
        <f aca="false">MIN(AJ187,MAX(0,AO187-(AK187+AL187+AM187+AN187)))</f>
        <v>0</v>
      </c>
      <c r="AS187" s="19" t="n">
        <f aca="false">MIN(AK187,MAX(0,AO187-(AL187+AM187+AN187)))</f>
        <v>0</v>
      </c>
      <c r="AT187" s="19" t="n">
        <f aca="false">MIN(AL187,MAX(0,AO187-(AM187+AN187)))</f>
        <v>0</v>
      </c>
      <c r="AU187" s="19" t="n">
        <f aca="false">MIN(AM187,MAX(0,AO187-(AN187)))</f>
        <v>0.0162554481740693</v>
      </c>
      <c r="AV187" s="19" t="n">
        <f aca="false">MIN(AN187,MAX(0,AO187-(0)))</f>
        <v>0</v>
      </c>
      <c r="AW187" s="19" t="n">
        <f aca="false">AH187-AP187</f>
        <v>0</v>
      </c>
      <c r="AX187" s="19" t="n">
        <f aca="false">AI187-AQ187</f>
        <v>0</v>
      </c>
      <c r="AY187" s="19" t="n">
        <f aca="false">AJ187-AR187</f>
        <v>0</v>
      </c>
      <c r="AZ187" s="19" t="n">
        <f aca="false">AK187-AS187</f>
        <v>0</v>
      </c>
      <c r="BA187" s="19" t="n">
        <f aca="false">AL187-AT187</f>
        <v>8.13756201131385</v>
      </c>
      <c r="BB187" s="19" t="n">
        <f aca="false">AM187-AU187</f>
        <v>3.59128821881756</v>
      </c>
      <c r="BC187" s="19" t="n">
        <f aca="false">AN187-AV187</f>
        <v>0</v>
      </c>
    </row>
    <row r="188" customFormat="false" ht="15" hidden="false" customHeight="false" outlineLevel="0" collapsed="false">
      <c r="B188" s="18" t="n">
        <v>184</v>
      </c>
      <c r="C188" s="18" t="n">
        <f aca="false">RM_TERM-B188+1</f>
        <v>177</v>
      </c>
      <c r="D188" s="19" t="n">
        <f aca="false">K187</f>
        <v>11.7288502301315</v>
      </c>
      <c r="E188" s="19" t="n">
        <f aca="false">D188*(1-(1-RM_CDR_S)^(1/12))</f>
        <v>0.039831799343663</v>
      </c>
      <c r="F188" s="19" t="n">
        <f aca="false">D188-E188</f>
        <v>11.6890184307878</v>
      </c>
      <c r="G188" s="19" t="n">
        <f aca="false">IF(F188&gt;0,F188*(RM_WAC/12)/(1-(1+RM_WAC/12)^(-C188)),0)</f>
        <v>0.108695097663423</v>
      </c>
      <c r="H188" s="19" t="n">
        <f aca="false">F188*RM_WAC/12</f>
        <v>0.0720822803231917</v>
      </c>
      <c r="I188" s="19" t="n">
        <f aca="false">G188-H188+IF(C188&lt;=1,(F188-(G188-H188)-J188),0)</f>
        <v>0.0366128173402313</v>
      </c>
      <c r="J188" s="19" t="n">
        <f aca="false">(F188-(G188-H188))*(1-(1-RM_CPR_S)^(1/12))</f>
        <v>0.156747542872901</v>
      </c>
      <c r="K188" s="19" t="n">
        <f aca="false">IF(C188&lt;=1,0,(F188-(G188-H188)-J188))</f>
        <v>11.4956580705747</v>
      </c>
      <c r="L188" s="19" t="n">
        <f aca="false">E188*(1-RM_SEV_S)</f>
        <v>0.0238990796061978</v>
      </c>
      <c r="M188" s="19" t="n">
        <f aca="false">E188-L188</f>
        <v>0.0159327197374652</v>
      </c>
      <c r="N188" s="19" t="n">
        <f aca="false">H188-D188*(RM_SERV+RM_TR)/12</f>
        <v>0.0695410294399965</v>
      </c>
      <c r="O188" s="19" t="n">
        <f aca="false">T188*RM_A1_CP/12+U188*RM_A2_CP/12+V188*RM_A3_CP/12+W188*RM_M1_CP/12+X188*RM_B1_CP/12+Y188*RM_B2_CP/12+Z188*RM_B3_CP/12</f>
        <v>0.0748016840294953</v>
      </c>
      <c r="P188" s="19" t="n">
        <f aca="false">MAX(0,N188-O188)</f>
        <v>0</v>
      </c>
      <c r="Q188" s="19" t="n">
        <f aca="false">MIN(P188,M188)</f>
        <v>0</v>
      </c>
      <c r="R188" s="19" t="n">
        <f aca="false">P188-Q188</f>
        <v>0</v>
      </c>
      <c r="S188" s="19" t="n">
        <f aca="false">I188+J188+L188+Q188</f>
        <v>0.21725943981933</v>
      </c>
      <c r="T188" s="19" t="n">
        <f aca="false">AW187</f>
        <v>0</v>
      </c>
      <c r="U188" s="19" t="n">
        <f aca="false">AX187</f>
        <v>0</v>
      </c>
      <c r="V188" s="19" t="n">
        <f aca="false">AY187</f>
        <v>0</v>
      </c>
      <c r="W188" s="19" t="n">
        <f aca="false">AZ187</f>
        <v>0</v>
      </c>
      <c r="X188" s="19" t="n">
        <f aca="false">BA187</f>
        <v>8.13756201131385</v>
      </c>
      <c r="Y188" s="19" t="n">
        <f aca="false">BB187</f>
        <v>3.59128821881756</v>
      </c>
      <c r="Z188" s="19" t="n">
        <f aca="false">BC187</f>
        <v>0</v>
      </c>
      <c r="AA188" s="19" t="n">
        <f aca="false">MIN(T188,MAX(0,S188-(0)))</f>
        <v>0</v>
      </c>
      <c r="AB188" s="19" t="n">
        <f aca="false">MIN(U188,MAX(0,S188-(T188)))</f>
        <v>0</v>
      </c>
      <c r="AC188" s="19" t="n">
        <f aca="false">MIN(V188,MAX(0,S188-(T188+U188)))</f>
        <v>0</v>
      </c>
      <c r="AD188" s="19" t="n">
        <f aca="false">MIN(W188,MAX(0,S188-(T188+U188+V188)))</f>
        <v>0</v>
      </c>
      <c r="AE188" s="19" t="n">
        <f aca="false">MIN(X188,MAX(0,S188-(T188+U188+V188+W188)))</f>
        <v>0.21725943981933</v>
      </c>
      <c r="AF188" s="19" t="n">
        <f aca="false">MIN(Y188,MAX(0,S188-(T188+U188+V188+W188+X188)))</f>
        <v>0</v>
      </c>
      <c r="AG188" s="19" t="n">
        <f aca="false">MIN(Z188,MAX(0,S188-(T188+U188+V188+W188+X188+Y188)))</f>
        <v>0</v>
      </c>
      <c r="AH188" s="19" t="n">
        <f aca="false">T188-AA188</f>
        <v>0</v>
      </c>
      <c r="AI188" s="19" t="n">
        <f aca="false">U188-AB188</f>
        <v>0</v>
      </c>
      <c r="AJ188" s="19" t="n">
        <f aca="false">V188-AC188</f>
        <v>0</v>
      </c>
      <c r="AK188" s="19" t="n">
        <f aca="false">W188-AD188</f>
        <v>0</v>
      </c>
      <c r="AL188" s="19" t="n">
        <f aca="false">X188-AE188</f>
        <v>7.92030257149452</v>
      </c>
      <c r="AM188" s="19" t="n">
        <f aca="false">Y188-AF188</f>
        <v>3.59128821881756</v>
      </c>
      <c r="AN188" s="19" t="n">
        <f aca="false">Z188-AG188</f>
        <v>0</v>
      </c>
      <c r="AO188" s="19" t="n">
        <f aca="false">M188-Q188</f>
        <v>0.0159327197374652</v>
      </c>
      <c r="AP188" s="19" t="n">
        <f aca="false">MIN(AH188,MAX(0,AO188-(AI188+AJ188+AK188+AL188+AM188+AN188)))</f>
        <v>0</v>
      </c>
      <c r="AQ188" s="19" t="n">
        <f aca="false">MIN(AI188,MAX(0,AO188-(AJ188+AK188+AL188+AM188+AN188)))</f>
        <v>0</v>
      </c>
      <c r="AR188" s="19" t="n">
        <f aca="false">MIN(AJ188,MAX(0,AO188-(AK188+AL188+AM188+AN188)))</f>
        <v>0</v>
      </c>
      <c r="AS188" s="19" t="n">
        <f aca="false">MIN(AK188,MAX(0,AO188-(AL188+AM188+AN188)))</f>
        <v>0</v>
      </c>
      <c r="AT188" s="19" t="n">
        <f aca="false">MIN(AL188,MAX(0,AO188-(AM188+AN188)))</f>
        <v>0</v>
      </c>
      <c r="AU188" s="19" t="n">
        <f aca="false">MIN(AM188,MAX(0,AO188-(AN188)))</f>
        <v>0.0159327197374652</v>
      </c>
      <c r="AV188" s="19" t="n">
        <f aca="false">MIN(AN188,MAX(0,AO188-(0)))</f>
        <v>0</v>
      </c>
      <c r="AW188" s="19" t="n">
        <f aca="false">AH188-AP188</f>
        <v>0</v>
      </c>
      <c r="AX188" s="19" t="n">
        <f aca="false">AI188-AQ188</f>
        <v>0</v>
      </c>
      <c r="AY188" s="19" t="n">
        <f aca="false">AJ188-AR188</f>
        <v>0</v>
      </c>
      <c r="AZ188" s="19" t="n">
        <f aca="false">AK188-AS188</f>
        <v>0</v>
      </c>
      <c r="BA188" s="19" t="n">
        <f aca="false">AL188-AT188</f>
        <v>7.92030257149452</v>
      </c>
      <c r="BB188" s="19" t="n">
        <f aca="false">AM188-AU188</f>
        <v>3.57535549908009</v>
      </c>
      <c r="BC188" s="19" t="n">
        <f aca="false">AN188-AV188</f>
        <v>0</v>
      </c>
    </row>
    <row r="189" customFormat="false" ht="15" hidden="false" customHeight="false" outlineLevel="0" collapsed="false">
      <c r="B189" s="18" t="n">
        <v>185</v>
      </c>
      <c r="C189" s="18" t="n">
        <f aca="false">RM_TERM-B189+1</f>
        <v>176</v>
      </c>
      <c r="D189" s="19" t="n">
        <f aca="false">K188</f>
        <v>11.4956580705747</v>
      </c>
      <c r="E189" s="19" t="n">
        <f aca="false">D189*(1-(1-RM_CDR_S)^(1/12))</f>
        <v>0.0390398663642377</v>
      </c>
      <c r="F189" s="19" t="n">
        <f aca="false">D189-E189</f>
        <v>11.4566182042105</v>
      </c>
      <c r="G189" s="19" t="n">
        <f aca="false">IF(F189&gt;0,F189*(RM_WAC/12)/(1-(1+RM_WAC/12)^(-C189)),0)</f>
        <v>0.106868768210581</v>
      </c>
      <c r="H189" s="19" t="n">
        <f aca="false">F189*RM_WAC/12</f>
        <v>0.0706491455926312</v>
      </c>
      <c r="I189" s="19" t="n">
        <f aca="false">G189-H189+IF(C189&lt;=1,(F189-(G189-H189)-J189),0)</f>
        <v>0.0362196226179499</v>
      </c>
      <c r="J189" s="19" t="n">
        <f aca="false">(F189-(G189-H189))*(1-(1-RM_CPR_S)^(1/12))</f>
        <v>0.153626596574005</v>
      </c>
      <c r="K189" s="19" t="n">
        <f aca="false">IF(C189&lt;=1,0,(F189-(G189-H189)-J189))</f>
        <v>11.2667719850185</v>
      </c>
      <c r="L189" s="19" t="n">
        <f aca="false">E189*(1-RM_SEV_S)</f>
        <v>0.0234239198185426</v>
      </c>
      <c r="M189" s="19" t="n">
        <f aca="false">E189-L189</f>
        <v>0.0156159465456951</v>
      </c>
      <c r="N189" s="19" t="n">
        <f aca="false">H189-D189*(RM_SERV+RM_TR)/12</f>
        <v>0.06815841967734</v>
      </c>
      <c r="O189" s="19" t="n">
        <f aca="false">T189*RM_A1_CP/12+U189*RM_A2_CP/12+V189*RM_A3_CP/12+W189*RM_M1_CP/12+X189*RM_B1_CP/12+Y189*RM_B2_CP/12+Z189*RM_B3_CP/12</f>
        <v>0.0733375943990414</v>
      </c>
      <c r="P189" s="19" t="n">
        <f aca="false">MAX(0,N189-O189)</f>
        <v>0</v>
      </c>
      <c r="Q189" s="19" t="n">
        <f aca="false">MIN(P189,M189)</f>
        <v>0</v>
      </c>
      <c r="R189" s="19" t="n">
        <f aca="false">P189-Q189</f>
        <v>0</v>
      </c>
      <c r="S189" s="19" t="n">
        <f aca="false">I189+J189+L189+Q189</f>
        <v>0.213270139010498</v>
      </c>
      <c r="T189" s="19" t="n">
        <f aca="false">AW188</f>
        <v>0</v>
      </c>
      <c r="U189" s="19" t="n">
        <f aca="false">AX188</f>
        <v>0</v>
      </c>
      <c r="V189" s="19" t="n">
        <f aca="false">AY188</f>
        <v>0</v>
      </c>
      <c r="W189" s="19" t="n">
        <f aca="false">AZ188</f>
        <v>0</v>
      </c>
      <c r="X189" s="19" t="n">
        <f aca="false">BA188</f>
        <v>7.92030257149452</v>
      </c>
      <c r="Y189" s="19" t="n">
        <f aca="false">BB188</f>
        <v>3.57535549908009</v>
      </c>
      <c r="Z189" s="19" t="n">
        <f aca="false">BC188</f>
        <v>0</v>
      </c>
      <c r="AA189" s="19" t="n">
        <f aca="false">MIN(T189,MAX(0,S189-(0)))</f>
        <v>0</v>
      </c>
      <c r="AB189" s="19" t="n">
        <f aca="false">MIN(U189,MAX(0,S189-(T189)))</f>
        <v>0</v>
      </c>
      <c r="AC189" s="19" t="n">
        <f aca="false">MIN(V189,MAX(0,S189-(T189+U189)))</f>
        <v>0</v>
      </c>
      <c r="AD189" s="19" t="n">
        <f aca="false">MIN(W189,MAX(0,S189-(T189+U189+V189)))</f>
        <v>0</v>
      </c>
      <c r="AE189" s="19" t="n">
        <f aca="false">MIN(X189,MAX(0,S189-(T189+U189+V189+W189)))</f>
        <v>0.213270139010498</v>
      </c>
      <c r="AF189" s="19" t="n">
        <f aca="false">MIN(Y189,MAX(0,S189-(T189+U189+V189+W189+X189)))</f>
        <v>0</v>
      </c>
      <c r="AG189" s="19" t="n">
        <f aca="false">MIN(Z189,MAX(0,S189-(T189+U189+V189+W189+X189+Y189)))</f>
        <v>0</v>
      </c>
      <c r="AH189" s="19" t="n">
        <f aca="false">T189-AA189</f>
        <v>0</v>
      </c>
      <c r="AI189" s="19" t="n">
        <f aca="false">U189-AB189</f>
        <v>0</v>
      </c>
      <c r="AJ189" s="19" t="n">
        <f aca="false">V189-AC189</f>
        <v>0</v>
      </c>
      <c r="AK189" s="19" t="n">
        <f aca="false">W189-AD189</f>
        <v>0</v>
      </c>
      <c r="AL189" s="19" t="n">
        <f aca="false">X189-AE189</f>
        <v>7.70703243248403</v>
      </c>
      <c r="AM189" s="19" t="n">
        <f aca="false">Y189-AF189</f>
        <v>3.57535549908009</v>
      </c>
      <c r="AN189" s="19" t="n">
        <f aca="false">Z189-AG189</f>
        <v>0</v>
      </c>
      <c r="AO189" s="19" t="n">
        <f aca="false">M189-Q189</f>
        <v>0.0156159465456951</v>
      </c>
      <c r="AP189" s="19" t="n">
        <f aca="false">MIN(AH189,MAX(0,AO189-(AI189+AJ189+AK189+AL189+AM189+AN189)))</f>
        <v>0</v>
      </c>
      <c r="AQ189" s="19" t="n">
        <f aca="false">MIN(AI189,MAX(0,AO189-(AJ189+AK189+AL189+AM189+AN189)))</f>
        <v>0</v>
      </c>
      <c r="AR189" s="19" t="n">
        <f aca="false">MIN(AJ189,MAX(0,AO189-(AK189+AL189+AM189+AN189)))</f>
        <v>0</v>
      </c>
      <c r="AS189" s="19" t="n">
        <f aca="false">MIN(AK189,MAX(0,AO189-(AL189+AM189+AN189)))</f>
        <v>0</v>
      </c>
      <c r="AT189" s="19" t="n">
        <f aca="false">MIN(AL189,MAX(0,AO189-(AM189+AN189)))</f>
        <v>0</v>
      </c>
      <c r="AU189" s="19" t="n">
        <f aca="false">MIN(AM189,MAX(0,AO189-(AN189)))</f>
        <v>0.0156159465456951</v>
      </c>
      <c r="AV189" s="19" t="n">
        <f aca="false">MIN(AN189,MAX(0,AO189-(0)))</f>
        <v>0</v>
      </c>
      <c r="AW189" s="19" t="n">
        <f aca="false">AH189-AP189</f>
        <v>0</v>
      </c>
      <c r="AX189" s="19" t="n">
        <f aca="false">AI189-AQ189</f>
        <v>0</v>
      </c>
      <c r="AY189" s="19" t="n">
        <f aca="false">AJ189-AR189</f>
        <v>0</v>
      </c>
      <c r="AZ189" s="19" t="n">
        <f aca="false">AK189-AS189</f>
        <v>0</v>
      </c>
      <c r="BA189" s="19" t="n">
        <f aca="false">AL189-AT189</f>
        <v>7.70703243248403</v>
      </c>
      <c r="BB189" s="19" t="n">
        <f aca="false">AM189-AU189</f>
        <v>3.5597395525344</v>
      </c>
      <c r="BC189" s="19" t="n">
        <f aca="false">AN189-AV189</f>
        <v>0</v>
      </c>
    </row>
    <row r="190" customFormat="false" ht="15" hidden="false" customHeight="false" outlineLevel="0" collapsed="false">
      <c r="B190" s="18" t="n">
        <v>186</v>
      </c>
      <c r="C190" s="18" t="n">
        <f aca="false">RM_TERM-B190+1</f>
        <v>175</v>
      </c>
      <c r="D190" s="19" t="n">
        <f aca="false">K189</f>
        <v>11.2667719850185</v>
      </c>
      <c r="E190" s="19" t="n">
        <f aca="false">D190*(1-(1-RM_CDR_S)^(1/12))</f>
        <v>0.0382625570411969</v>
      </c>
      <c r="F190" s="19" t="n">
        <f aca="false">D190-E190</f>
        <v>11.2285094279773</v>
      </c>
      <c r="G190" s="19" t="n">
        <f aca="false">IF(F190&gt;0,F190*(RM_WAC/12)/(1-(1+RM_WAC/12)^(-C190)),0)</f>
        <v>0.105073125323574</v>
      </c>
      <c r="H190" s="19" t="n">
        <f aca="false">F190*RM_WAC/12</f>
        <v>0.0692424748058601</v>
      </c>
      <c r="I190" s="19" t="n">
        <f aca="false">G190-H190+IF(C190&lt;=1,(F190-(G190-H190)-J190),0)</f>
        <v>0.0358306505177134</v>
      </c>
      <c r="J190" s="19" t="n">
        <f aca="false">(F190-(G190-H190))*(1-(1-RM_CPR_S)^(1/12))</f>
        <v>0.150563321835256</v>
      </c>
      <c r="K190" s="19" t="n">
        <f aca="false">IF(C190&lt;=1,0,(F190-(G190-H190)-J190))</f>
        <v>11.0421154556243</v>
      </c>
      <c r="L190" s="19" t="n">
        <f aca="false">E190*(1-RM_SEV_S)</f>
        <v>0.0229575342247181</v>
      </c>
      <c r="M190" s="19" t="n">
        <f aca="false">E190-L190</f>
        <v>0.0153050228164787</v>
      </c>
      <c r="N190" s="19" t="n">
        <f aca="false">H190-D190*(RM_SERV+RM_TR)/12</f>
        <v>0.0668013408757728</v>
      </c>
      <c r="O190" s="19" t="n">
        <f aca="false">T190*RM_A1_CP/12+U190*RM_A2_CP/12+V190*RM_A3_CP/12+W190*RM_M1_CP/12+X190*RM_B1_CP/12+Y190*RM_B2_CP/12+Z190*RM_B3_CP/12</f>
        <v>0.0719005497199211</v>
      </c>
      <c r="P190" s="19" t="n">
        <f aca="false">MAX(0,N190-O190)</f>
        <v>0</v>
      </c>
      <c r="Q190" s="19" t="n">
        <f aca="false">MIN(P190,M190)</f>
        <v>0</v>
      </c>
      <c r="R190" s="19" t="n">
        <f aca="false">P190-Q190</f>
        <v>0</v>
      </c>
      <c r="S190" s="19" t="n">
        <f aca="false">I190+J190+L190+Q190</f>
        <v>0.209351506577688</v>
      </c>
      <c r="T190" s="19" t="n">
        <f aca="false">AW189</f>
        <v>0</v>
      </c>
      <c r="U190" s="19" t="n">
        <f aca="false">AX189</f>
        <v>0</v>
      </c>
      <c r="V190" s="19" t="n">
        <f aca="false">AY189</f>
        <v>0</v>
      </c>
      <c r="W190" s="19" t="n">
        <f aca="false">AZ189</f>
        <v>0</v>
      </c>
      <c r="X190" s="19" t="n">
        <f aca="false">BA189</f>
        <v>7.70703243248403</v>
      </c>
      <c r="Y190" s="19" t="n">
        <f aca="false">BB189</f>
        <v>3.5597395525344</v>
      </c>
      <c r="Z190" s="19" t="n">
        <f aca="false">BC189</f>
        <v>0</v>
      </c>
      <c r="AA190" s="19" t="n">
        <f aca="false">MIN(T190,MAX(0,S190-(0)))</f>
        <v>0</v>
      </c>
      <c r="AB190" s="19" t="n">
        <f aca="false">MIN(U190,MAX(0,S190-(T190)))</f>
        <v>0</v>
      </c>
      <c r="AC190" s="19" t="n">
        <f aca="false">MIN(V190,MAX(0,S190-(T190+U190)))</f>
        <v>0</v>
      </c>
      <c r="AD190" s="19" t="n">
        <f aca="false">MIN(W190,MAX(0,S190-(T190+U190+V190)))</f>
        <v>0</v>
      </c>
      <c r="AE190" s="19" t="n">
        <f aca="false">MIN(X190,MAX(0,S190-(T190+U190+V190+W190)))</f>
        <v>0.209351506577688</v>
      </c>
      <c r="AF190" s="19" t="n">
        <f aca="false">MIN(Y190,MAX(0,S190-(T190+U190+V190+W190+X190)))</f>
        <v>0</v>
      </c>
      <c r="AG190" s="19" t="n">
        <f aca="false">MIN(Z190,MAX(0,S190-(T190+U190+V190+W190+X190+Y190)))</f>
        <v>0</v>
      </c>
      <c r="AH190" s="19" t="n">
        <f aca="false">T190-AA190</f>
        <v>0</v>
      </c>
      <c r="AI190" s="19" t="n">
        <f aca="false">U190-AB190</f>
        <v>0</v>
      </c>
      <c r="AJ190" s="19" t="n">
        <f aca="false">V190-AC190</f>
        <v>0</v>
      </c>
      <c r="AK190" s="19" t="n">
        <f aca="false">W190-AD190</f>
        <v>0</v>
      </c>
      <c r="AL190" s="19" t="n">
        <f aca="false">X190-AE190</f>
        <v>7.49768092590634</v>
      </c>
      <c r="AM190" s="19" t="n">
        <f aca="false">Y190-AF190</f>
        <v>3.5597395525344</v>
      </c>
      <c r="AN190" s="19" t="n">
        <f aca="false">Z190-AG190</f>
        <v>0</v>
      </c>
      <c r="AO190" s="19" t="n">
        <f aca="false">M190-Q190</f>
        <v>0.0153050228164787</v>
      </c>
      <c r="AP190" s="19" t="n">
        <f aca="false">MIN(AH190,MAX(0,AO190-(AI190+AJ190+AK190+AL190+AM190+AN190)))</f>
        <v>0</v>
      </c>
      <c r="AQ190" s="19" t="n">
        <f aca="false">MIN(AI190,MAX(0,AO190-(AJ190+AK190+AL190+AM190+AN190)))</f>
        <v>0</v>
      </c>
      <c r="AR190" s="19" t="n">
        <f aca="false">MIN(AJ190,MAX(0,AO190-(AK190+AL190+AM190+AN190)))</f>
        <v>0</v>
      </c>
      <c r="AS190" s="19" t="n">
        <f aca="false">MIN(AK190,MAX(0,AO190-(AL190+AM190+AN190)))</f>
        <v>0</v>
      </c>
      <c r="AT190" s="19" t="n">
        <f aca="false">MIN(AL190,MAX(0,AO190-(AM190+AN190)))</f>
        <v>0</v>
      </c>
      <c r="AU190" s="19" t="n">
        <f aca="false">MIN(AM190,MAX(0,AO190-(AN190)))</f>
        <v>0.0153050228164787</v>
      </c>
      <c r="AV190" s="19" t="n">
        <f aca="false">MIN(AN190,MAX(0,AO190-(0)))</f>
        <v>0</v>
      </c>
      <c r="AW190" s="19" t="n">
        <f aca="false">AH190-AP190</f>
        <v>0</v>
      </c>
      <c r="AX190" s="19" t="n">
        <f aca="false">AI190-AQ190</f>
        <v>0</v>
      </c>
      <c r="AY190" s="19" t="n">
        <f aca="false">AJ190-AR190</f>
        <v>0</v>
      </c>
      <c r="AZ190" s="19" t="n">
        <f aca="false">AK190-AS190</f>
        <v>0</v>
      </c>
      <c r="BA190" s="19" t="n">
        <f aca="false">AL190-AT190</f>
        <v>7.49768092590634</v>
      </c>
      <c r="BB190" s="19" t="n">
        <f aca="false">AM190-AU190</f>
        <v>3.54443452971792</v>
      </c>
      <c r="BC190" s="19" t="n">
        <f aca="false">AN190-AV190</f>
        <v>0</v>
      </c>
    </row>
    <row r="191" customFormat="false" ht="15" hidden="false" customHeight="false" outlineLevel="0" collapsed="false">
      <c r="B191" s="18" t="n">
        <v>187</v>
      </c>
      <c r="C191" s="18" t="n">
        <f aca="false">RM_TERM-B191+1</f>
        <v>174</v>
      </c>
      <c r="D191" s="19" t="n">
        <f aca="false">K190</f>
        <v>11.0421154556243</v>
      </c>
      <c r="E191" s="19" t="n">
        <f aca="false">D191*(1-(1-RM_CDR_S)^(1/12))</f>
        <v>0.0374996115158901</v>
      </c>
      <c r="F191" s="19" t="n">
        <f aca="false">D191-E191</f>
        <v>11.0046158441085</v>
      </c>
      <c r="G191" s="19" t="n">
        <f aca="false">IF(F191&gt;0,F191*(RM_WAC/12)/(1-(1+RM_WAC/12)^(-C191)),0)</f>
        <v>0.103307653397003</v>
      </c>
      <c r="H191" s="19" t="n">
        <f aca="false">F191*RM_WAC/12</f>
        <v>0.0678617977053355</v>
      </c>
      <c r="I191" s="19" t="n">
        <f aca="false">G191-H191+IF(C191&lt;=1,(F191-(G191-H191)-J191),0)</f>
        <v>0.0354458556916678</v>
      </c>
      <c r="J191" s="19" t="n">
        <f aca="false">(F191-(G191-H191))*(1-(1-RM_CPR_S)^(1/12))</f>
        <v>0.147556693448365</v>
      </c>
      <c r="K191" s="19" t="n">
        <f aca="false">IF(C191&lt;=1,0,(F191-(G191-H191)-J191))</f>
        <v>10.8216132949684</v>
      </c>
      <c r="L191" s="19" t="n">
        <f aca="false">E191*(1-RM_SEV_S)</f>
        <v>0.0224997669095341</v>
      </c>
      <c r="M191" s="19" t="n">
        <f aca="false">E191-L191</f>
        <v>0.014999844606356</v>
      </c>
      <c r="N191" s="19" t="n">
        <f aca="false">H191-D191*(RM_SERV+RM_TR)/12</f>
        <v>0.0654693393566169</v>
      </c>
      <c r="O191" s="19" t="n">
        <f aca="false">T191*RM_A1_CP/12+U191*RM_A2_CP/12+V191*RM_A3_CP/12+W191*RM_M1_CP/12+X191*RM_B1_CP/12+Y191*RM_B2_CP/12+Z191*RM_B3_CP/12</f>
        <v>0.0704900693183674</v>
      </c>
      <c r="P191" s="19" t="n">
        <f aca="false">MAX(0,N191-O191)</f>
        <v>0</v>
      </c>
      <c r="Q191" s="19" t="n">
        <f aca="false">MIN(P191,M191)</f>
        <v>0</v>
      </c>
      <c r="R191" s="19" t="n">
        <f aca="false">P191-Q191</f>
        <v>0</v>
      </c>
      <c r="S191" s="19" t="n">
        <f aca="false">I191+J191+L191+Q191</f>
        <v>0.205502316049567</v>
      </c>
      <c r="T191" s="19" t="n">
        <f aca="false">AW190</f>
        <v>0</v>
      </c>
      <c r="U191" s="19" t="n">
        <f aca="false">AX190</f>
        <v>0</v>
      </c>
      <c r="V191" s="19" t="n">
        <f aca="false">AY190</f>
        <v>0</v>
      </c>
      <c r="W191" s="19" t="n">
        <f aca="false">AZ190</f>
        <v>0</v>
      </c>
      <c r="X191" s="19" t="n">
        <f aca="false">BA190</f>
        <v>7.49768092590634</v>
      </c>
      <c r="Y191" s="19" t="n">
        <f aca="false">BB190</f>
        <v>3.54443452971792</v>
      </c>
      <c r="Z191" s="19" t="n">
        <f aca="false">BC190</f>
        <v>0</v>
      </c>
      <c r="AA191" s="19" t="n">
        <f aca="false">MIN(T191,MAX(0,S191-(0)))</f>
        <v>0</v>
      </c>
      <c r="AB191" s="19" t="n">
        <f aca="false">MIN(U191,MAX(0,S191-(T191)))</f>
        <v>0</v>
      </c>
      <c r="AC191" s="19" t="n">
        <f aca="false">MIN(V191,MAX(0,S191-(T191+U191)))</f>
        <v>0</v>
      </c>
      <c r="AD191" s="19" t="n">
        <f aca="false">MIN(W191,MAX(0,S191-(T191+U191+V191)))</f>
        <v>0</v>
      </c>
      <c r="AE191" s="19" t="n">
        <f aca="false">MIN(X191,MAX(0,S191-(T191+U191+V191+W191)))</f>
        <v>0.205502316049567</v>
      </c>
      <c r="AF191" s="19" t="n">
        <f aca="false">MIN(Y191,MAX(0,S191-(T191+U191+V191+W191+X191)))</f>
        <v>0</v>
      </c>
      <c r="AG191" s="19" t="n">
        <f aca="false">MIN(Z191,MAX(0,S191-(T191+U191+V191+W191+X191+Y191)))</f>
        <v>0</v>
      </c>
      <c r="AH191" s="19" t="n">
        <f aca="false">T191-AA191</f>
        <v>0</v>
      </c>
      <c r="AI191" s="19" t="n">
        <f aca="false">U191-AB191</f>
        <v>0</v>
      </c>
      <c r="AJ191" s="19" t="n">
        <f aca="false">V191-AC191</f>
        <v>0</v>
      </c>
      <c r="AK191" s="19" t="n">
        <f aca="false">W191-AD191</f>
        <v>0</v>
      </c>
      <c r="AL191" s="19" t="n">
        <f aca="false">X191-AE191</f>
        <v>7.29217860985677</v>
      </c>
      <c r="AM191" s="19" t="n">
        <f aca="false">Y191-AF191</f>
        <v>3.54443452971792</v>
      </c>
      <c r="AN191" s="19" t="n">
        <f aca="false">Z191-AG191</f>
        <v>0</v>
      </c>
      <c r="AO191" s="19" t="n">
        <f aca="false">M191-Q191</f>
        <v>0.014999844606356</v>
      </c>
      <c r="AP191" s="19" t="n">
        <f aca="false">MIN(AH191,MAX(0,AO191-(AI191+AJ191+AK191+AL191+AM191+AN191)))</f>
        <v>0</v>
      </c>
      <c r="AQ191" s="19" t="n">
        <f aca="false">MIN(AI191,MAX(0,AO191-(AJ191+AK191+AL191+AM191+AN191)))</f>
        <v>0</v>
      </c>
      <c r="AR191" s="19" t="n">
        <f aca="false">MIN(AJ191,MAX(0,AO191-(AK191+AL191+AM191+AN191)))</f>
        <v>0</v>
      </c>
      <c r="AS191" s="19" t="n">
        <f aca="false">MIN(AK191,MAX(0,AO191-(AL191+AM191+AN191)))</f>
        <v>0</v>
      </c>
      <c r="AT191" s="19" t="n">
        <f aca="false">MIN(AL191,MAX(0,AO191-(AM191+AN191)))</f>
        <v>0</v>
      </c>
      <c r="AU191" s="19" t="n">
        <f aca="false">MIN(AM191,MAX(0,AO191-(AN191)))</f>
        <v>0.014999844606356</v>
      </c>
      <c r="AV191" s="19" t="n">
        <f aca="false">MIN(AN191,MAX(0,AO191-(0)))</f>
        <v>0</v>
      </c>
      <c r="AW191" s="19" t="n">
        <f aca="false">AH191-AP191</f>
        <v>0</v>
      </c>
      <c r="AX191" s="19" t="n">
        <f aca="false">AI191-AQ191</f>
        <v>0</v>
      </c>
      <c r="AY191" s="19" t="n">
        <f aca="false">AJ191-AR191</f>
        <v>0</v>
      </c>
      <c r="AZ191" s="19" t="n">
        <f aca="false">AK191-AS191</f>
        <v>0</v>
      </c>
      <c r="BA191" s="19" t="n">
        <f aca="false">AL191-AT191</f>
        <v>7.29217860985677</v>
      </c>
      <c r="BB191" s="19" t="n">
        <f aca="false">AM191-AU191</f>
        <v>3.52943468511156</v>
      </c>
      <c r="BC191" s="19" t="n">
        <f aca="false">AN191-AV191</f>
        <v>0</v>
      </c>
    </row>
    <row r="192" customFormat="false" ht="15" hidden="false" customHeight="false" outlineLevel="0" collapsed="false">
      <c r="B192" s="18" t="n">
        <v>188</v>
      </c>
      <c r="C192" s="18" t="n">
        <f aca="false">RM_TERM-B192+1</f>
        <v>173</v>
      </c>
      <c r="D192" s="19" t="n">
        <f aca="false">K191</f>
        <v>10.8216132949684</v>
      </c>
      <c r="E192" s="19" t="n">
        <f aca="false">D192*(1-(1-RM_CDR_S)^(1/12))</f>
        <v>0.0367507744478263</v>
      </c>
      <c r="F192" s="19" t="n">
        <f aca="false">D192-E192</f>
        <v>10.7848625205206</v>
      </c>
      <c r="G192" s="19" t="n">
        <f aca="false">IF(F192&gt;0,F192*(RM_WAC/12)/(1-(1+RM_WAC/12)^(-C192)),0)</f>
        <v>0.101571845488838</v>
      </c>
      <c r="H192" s="19" t="n">
        <f aca="false">F192*RM_WAC/12</f>
        <v>0.066506652209877</v>
      </c>
      <c r="I192" s="19" t="n">
        <f aca="false">G192-H192+IF(C192&lt;=1,(F192-(G192-H192)-J192),0)</f>
        <v>0.0350651932789613</v>
      </c>
      <c r="J192" s="19" t="n">
        <f aca="false">(F192-(G192-H192))*(1-(1-RM_CPR_S)^(1/12))</f>
        <v>0.144605704034385</v>
      </c>
      <c r="K192" s="19" t="n">
        <f aca="false">IF(C192&lt;=1,0,(F192-(G192-H192)-J192))</f>
        <v>10.6051916232072</v>
      </c>
      <c r="L192" s="19" t="n">
        <f aca="false">E192*(1-RM_SEV_S)</f>
        <v>0.0220504646686958</v>
      </c>
      <c r="M192" s="19" t="n">
        <f aca="false">E192-L192</f>
        <v>0.0147003097791305</v>
      </c>
      <c r="N192" s="19" t="n">
        <f aca="false">H192-D192*(RM_SERV+RM_TR)/12</f>
        <v>0.0641619693293005</v>
      </c>
      <c r="O192" s="19" t="n">
        <f aca="false">T192*RM_A1_CP/12+U192*RM_A2_CP/12+V192*RM_A3_CP/12+W192*RM_M1_CP/12+X192*RM_B1_CP/12+Y192*RM_B2_CP/12+Z192*RM_B3_CP/12</f>
        <v>0.0691056808790153</v>
      </c>
      <c r="P192" s="19" t="n">
        <f aca="false">MAX(0,N192-O192)</f>
        <v>0</v>
      </c>
      <c r="Q192" s="19" t="n">
        <f aca="false">MIN(P192,M192)</f>
        <v>0</v>
      </c>
      <c r="R192" s="19" t="n">
        <f aca="false">P192-Q192</f>
        <v>0</v>
      </c>
      <c r="S192" s="19" t="n">
        <f aca="false">I192+J192+L192+Q192</f>
        <v>0.201721361982042</v>
      </c>
      <c r="T192" s="19" t="n">
        <f aca="false">AW191</f>
        <v>0</v>
      </c>
      <c r="U192" s="19" t="n">
        <f aca="false">AX191</f>
        <v>0</v>
      </c>
      <c r="V192" s="19" t="n">
        <f aca="false">AY191</f>
        <v>0</v>
      </c>
      <c r="W192" s="19" t="n">
        <f aca="false">AZ191</f>
        <v>0</v>
      </c>
      <c r="X192" s="19" t="n">
        <f aca="false">BA191</f>
        <v>7.29217860985677</v>
      </c>
      <c r="Y192" s="19" t="n">
        <f aca="false">BB191</f>
        <v>3.52943468511156</v>
      </c>
      <c r="Z192" s="19" t="n">
        <f aca="false">BC191</f>
        <v>0</v>
      </c>
      <c r="AA192" s="19" t="n">
        <f aca="false">MIN(T192,MAX(0,S192-(0)))</f>
        <v>0</v>
      </c>
      <c r="AB192" s="19" t="n">
        <f aca="false">MIN(U192,MAX(0,S192-(T192)))</f>
        <v>0</v>
      </c>
      <c r="AC192" s="19" t="n">
        <f aca="false">MIN(V192,MAX(0,S192-(T192+U192)))</f>
        <v>0</v>
      </c>
      <c r="AD192" s="19" t="n">
        <f aca="false">MIN(W192,MAX(0,S192-(T192+U192+V192)))</f>
        <v>0</v>
      </c>
      <c r="AE192" s="19" t="n">
        <f aca="false">MIN(X192,MAX(0,S192-(T192+U192+V192+W192)))</f>
        <v>0.201721361982042</v>
      </c>
      <c r="AF192" s="19" t="n">
        <f aca="false">MIN(Y192,MAX(0,S192-(T192+U192+V192+W192+X192)))</f>
        <v>0</v>
      </c>
      <c r="AG192" s="19" t="n">
        <f aca="false">MIN(Z192,MAX(0,S192-(T192+U192+V192+W192+X192+Y192)))</f>
        <v>0</v>
      </c>
      <c r="AH192" s="19" t="n">
        <f aca="false">T192-AA192</f>
        <v>0</v>
      </c>
      <c r="AI192" s="19" t="n">
        <f aca="false">U192-AB192</f>
        <v>0</v>
      </c>
      <c r="AJ192" s="19" t="n">
        <f aca="false">V192-AC192</f>
        <v>0</v>
      </c>
      <c r="AK192" s="19" t="n">
        <f aca="false">W192-AD192</f>
        <v>0</v>
      </c>
      <c r="AL192" s="19" t="n">
        <f aca="false">X192-AE192</f>
        <v>7.09045724787473</v>
      </c>
      <c r="AM192" s="19" t="n">
        <f aca="false">Y192-AF192</f>
        <v>3.52943468511156</v>
      </c>
      <c r="AN192" s="19" t="n">
        <f aca="false">Z192-AG192</f>
        <v>0</v>
      </c>
      <c r="AO192" s="19" t="n">
        <f aca="false">M192-Q192</f>
        <v>0.0147003097791305</v>
      </c>
      <c r="AP192" s="19" t="n">
        <f aca="false">MIN(AH192,MAX(0,AO192-(AI192+AJ192+AK192+AL192+AM192+AN192)))</f>
        <v>0</v>
      </c>
      <c r="AQ192" s="19" t="n">
        <f aca="false">MIN(AI192,MAX(0,AO192-(AJ192+AK192+AL192+AM192+AN192)))</f>
        <v>0</v>
      </c>
      <c r="AR192" s="19" t="n">
        <f aca="false">MIN(AJ192,MAX(0,AO192-(AK192+AL192+AM192+AN192)))</f>
        <v>0</v>
      </c>
      <c r="AS192" s="19" t="n">
        <f aca="false">MIN(AK192,MAX(0,AO192-(AL192+AM192+AN192)))</f>
        <v>0</v>
      </c>
      <c r="AT192" s="19" t="n">
        <f aca="false">MIN(AL192,MAX(0,AO192-(AM192+AN192)))</f>
        <v>0</v>
      </c>
      <c r="AU192" s="19" t="n">
        <f aca="false">MIN(AM192,MAX(0,AO192-(AN192)))</f>
        <v>0.0147003097791305</v>
      </c>
      <c r="AV192" s="19" t="n">
        <f aca="false">MIN(AN192,MAX(0,AO192-(0)))</f>
        <v>0</v>
      </c>
      <c r="AW192" s="19" t="n">
        <f aca="false">AH192-AP192</f>
        <v>0</v>
      </c>
      <c r="AX192" s="19" t="n">
        <f aca="false">AI192-AQ192</f>
        <v>0</v>
      </c>
      <c r="AY192" s="19" t="n">
        <f aca="false">AJ192-AR192</f>
        <v>0</v>
      </c>
      <c r="AZ192" s="19" t="n">
        <f aca="false">AK192-AS192</f>
        <v>0</v>
      </c>
      <c r="BA192" s="19" t="n">
        <f aca="false">AL192-AT192</f>
        <v>7.09045724787473</v>
      </c>
      <c r="BB192" s="19" t="n">
        <f aca="false">AM192-AU192</f>
        <v>3.51473437533243</v>
      </c>
      <c r="BC192" s="19" t="n">
        <f aca="false">AN192-AV192</f>
        <v>0</v>
      </c>
    </row>
    <row r="193" customFormat="false" ht="15" hidden="false" customHeight="false" outlineLevel="0" collapsed="false">
      <c r="B193" s="18" t="n">
        <v>189</v>
      </c>
      <c r="C193" s="18" t="n">
        <f aca="false">RM_TERM-B193+1</f>
        <v>172</v>
      </c>
      <c r="D193" s="19" t="n">
        <f aca="false">K192</f>
        <v>10.6051916232072</v>
      </c>
      <c r="E193" s="19" t="n">
        <f aca="false">D193*(1-(1-RM_CDR_S)^(1/12))</f>
        <v>0.0360157949371267</v>
      </c>
      <c r="F193" s="19" t="n">
        <f aca="false">D193-E193</f>
        <v>10.5691758282701</v>
      </c>
      <c r="G193" s="19" t="n">
        <f aca="false">IF(F193&gt;0,F193*(RM_WAC/12)/(1-(1+RM_WAC/12)^(-C193)),0)</f>
        <v>0.0998652031748474</v>
      </c>
      <c r="H193" s="19" t="n">
        <f aca="false">F193*RM_WAC/12</f>
        <v>0.0651765842743324</v>
      </c>
      <c r="I193" s="19" t="n">
        <f aca="false">G193-H193+IF(C193&lt;=1,(F193-(G193-H193)-J193),0)</f>
        <v>0.034688618900515</v>
      </c>
      <c r="J193" s="19" t="n">
        <f aca="false">(F193-(G193-H193))*(1-(1-RM_CPR_S)^(1/12))</f>
        <v>0.141709363737651</v>
      </c>
      <c r="K193" s="19" t="n">
        <f aca="false">IF(C193&lt;=1,0,(F193-(G193-H193)-J193))</f>
        <v>10.392777845632</v>
      </c>
      <c r="L193" s="19" t="n">
        <f aca="false">E193*(1-RM_SEV_S)</f>
        <v>0.021609476962276</v>
      </c>
      <c r="M193" s="19" t="n">
        <f aca="false">E193-L193</f>
        <v>0.0144063179748507</v>
      </c>
      <c r="N193" s="19" t="n">
        <f aca="false">H193-D193*(RM_SERV+RM_TR)/12</f>
        <v>0.0628787927559708</v>
      </c>
      <c r="O193" s="19" t="n">
        <f aca="false">T193*RM_A1_CP/12+U193*RM_A2_CP/12+V193*RM_A3_CP/12+W193*RM_M1_CP/12+X193*RM_B1_CP/12+Y193*RM_B2_CP/12+Z193*RM_B3_CP/12</f>
        <v>0.0677469203014333</v>
      </c>
      <c r="P193" s="19" t="n">
        <f aca="false">MAX(0,N193-O193)</f>
        <v>0</v>
      </c>
      <c r="Q193" s="19" t="n">
        <f aca="false">MIN(P193,M193)</f>
        <v>0</v>
      </c>
      <c r="R193" s="19" t="n">
        <f aca="false">P193-Q193</f>
        <v>0</v>
      </c>
      <c r="S193" s="19" t="n">
        <f aca="false">I193+J193+L193+Q193</f>
        <v>0.198007459600442</v>
      </c>
      <c r="T193" s="19" t="n">
        <f aca="false">AW192</f>
        <v>0</v>
      </c>
      <c r="U193" s="19" t="n">
        <f aca="false">AX192</f>
        <v>0</v>
      </c>
      <c r="V193" s="19" t="n">
        <f aca="false">AY192</f>
        <v>0</v>
      </c>
      <c r="W193" s="19" t="n">
        <f aca="false">AZ192</f>
        <v>0</v>
      </c>
      <c r="X193" s="19" t="n">
        <f aca="false">BA192</f>
        <v>7.09045724787473</v>
      </c>
      <c r="Y193" s="19" t="n">
        <f aca="false">BB192</f>
        <v>3.51473437533243</v>
      </c>
      <c r="Z193" s="19" t="n">
        <f aca="false">BC192</f>
        <v>0</v>
      </c>
      <c r="AA193" s="19" t="n">
        <f aca="false">MIN(T193,MAX(0,S193-(0)))</f>
        <v>0</v>
      </c>
      <c r="AB193" s="19" t="n">
        <f aca="false">MIN(U193,MAX(0,S193-(T193)))</f>
        <v>0</v>
      </c>
      <c r="AC193" s="19" t="n">
        <f aca="false">MIN(V193,MAX(0,S193-(T193+U193)))</f>
        <v>0</v>
      </c>
      <c r="AD193" s="19" t="n">
        <f aca="false">MIN(W193,MAX(0,S193-(T193+U193+V193)))</f>
        <v>0</v>
      </c>
      <c r="AE193" s="19" t="n">
        <f aca="false">MIN(X193,MAX(0,S193-(T193+U193+V193+W193)))</f>
        <v>0.198007459600442</v>
      </c>
      <c r="AF193" s="19" t="n">
        <f aca="false">MIN(Y193,MAX(0,S193-(T193+U193+V193+W193+X193)))</f>
        <v>0</v>
      </c>
      <c r="AG193" s="19" t="n">
        <f aca="false">MIN(Z193,MAX(0,S193-(T193+U193+V193+W193+X193+Y193)))</f>
        <v>0</v>
      </c>
      <c r="AH193" s="19" t="n">
        <f aca="false">T193-AA193</f>
        <v>0</v>
      </c>
      <c r="AI193" s="19" t="n">
        <f aca="false">U193-AB193</f>
        <v>0</v>
      </c>
      <c r="AJ193" s="19" t="n">
        <f aca="false">V193-AC193</f>
        <v>0</v>
      </c>
      <c r="AK193" s="19" t="n">
        <f aca="false">W193-AD193</f>
        <v>0</v>
      </c>
      <c r="AL193" s="19" t="n">
        <f aca="false">X193-AE193</f>
        <v>6.89244978827429</v>
      </c>
      <c r="AM193" s="19" t="n">
        <f aca="false">Y193-AF193</f>
        <v>3.51473437533243</v>
      </c>
      <c r="AN193" s="19" t="n">
        <f aca="false">Z193-AG193</f>
        <v>0</v>
      </c>
      <c r="AO193" s="19" t="n">
        <f aca="false">M193-Q193</f>
        <v>0.0144063179748507</v>
      </c>
      <c r="AP193" s="19" t="n">
        <f aca="false">MIN(AH193,MAX(0,AO193-(AI193+AJ193+AK193+AL193+AM193+AN193)))</f>
        <v>0</v>
      </c>
      <c r="AQ193" s="19" t="n">
        <f aca="false">MIN(AI193,MAX(0,AO193-(AJ193+AK193+AL193+AM193+AN193)))</f>
        <v>0</v>
      </c>
      <c r="AR193" s="19" t="n">
        <f aca="false">MIN(AJ193,MAX(0,AO193-(AK193+AL193+AM193+AN193)))</f>
        <v>0</v>
      </c>
      <c r="AS193" s="19" t="n">
        <f aca="false">MIN(AK193,MAX(0,AO193-(AL193+AM193+AN193)))</f>
        <v>0</v>
      </c>
      <c r="AT193" s="19" t="n">
        <f aca="false">MIN(AL193,MAX(0,AO193-(AM193+AN193)))</f>
        <v>0</v>
      </c>
      <c r="AU193" s="19" t="n">
        <f aca="false">MIN(AM193,MAX(0,AO193-(AN193)))</f>
        <v>0.0144063179748507</v>
      </c>
      <c r="AV193" s="19" t="n">
        <f aca="false">MIN(AN193,MAX(0,AO193-(0)))</f>
        <v>0</v>
      </c>
      <c r="AW193" s="19" t="n">
        <f aca="false">AH193-AP193</f>
        <v>0</v>
      </c>
      <c r="AX193" s="19" t="n">
        <f aca="false">AI193-AQ193</f>
        <v>0</v>
      </c>
      <c r="AY193" s="19" t="n">
        <f aca="false">AJ193-AR193</f>
        <v>0</v>
      </c>
      <c r="AZ193" s="19" t="n">
        <f aca="false">AK193-AS193</f>
        <v>0</v>
      </c>
      <c r="BA193" s="19" t="n">
        <f aca="false">AL193-AT193</f>
        <v>6.89244978827429</v>
      </c>
      <c r="BB193" s="19" t="n">
        <f aca="false">AM193-AU193</f>
        <v>3.50032805735758</v>
      </c>
      <c r="BC193" s="19" t="n">
        <f aca="false">AN193-AV193</f>
        <v>0</v>
      </c>
    </row>
    <row r="194" customFormat="false" ht="15" hidden="false" customHeight="false" outlineLevel="0" collapsed="false">
      <c r="B194" s="18" t="n">
        <v>190</v>
      </c>
      <c r="C194" s="18" t="n">
        <f aca="false">RM_TERM-B194+1</f>
        <v>171</v>
      </c>
      <c r="D194" s="19" t="n">
        <f aca="false">K193</f>
        <v>10.392777845632</v>
      </c>
      <c r="E194" s="19" t="n">
        <f aca="false">D194*(1-(1-RM_CDR_S)^(1/12))</f>
        <v>0.0352944264482979</v>
      </c>
      <c r="F194" s="19" t="n">
        <f aca="false">D194-E194</f>
        <v>10.3574834191837</v>
      </c>
      <c r="G194" s="19" t="n">
        <f aca="false">IF(F194&gt;0,F194*(RM_WAC/12)/(1-(1+RM_WAC/12)^(-C194)),0)</f>
        <v>0.098187236405481</v>
      </c>
      <c r="H194" s="19" t="n">
        <f aca="false">F194*RM_WAC/12</f>
        <v>0.0638711477516326</v>
      </c>
      <c r="I194" s="19" t="n">
        <f aca="false">G194-H194+IF(C194&lt;=1,(F194-(G194-H194)-J194),0)</f>
        <v>0.0343160886538485</v>
      </c>
      <c r="J194" s="19" t="n">
        <f aca="false">(F194-(G194-H194))*(1-(1-RM_CPR_S)^(1/12))</f>
        <v>0.138866699924943</v>
      </c>
      <c r="K194" s="19" t="n">
        <f aca="false">IF(C194&lt;=1,0,(F194-(G194-H194)-J194))</f>
        <v>10.1843006306049</v>
      </c>
      <c r="L194" s="19" t="n">
        <f aca="false">E194*(1-RM_SEV_S)</f>
        <v>0.0211766558689788</v>
      </c>
      <c r="M194" s="19" t="n">
        <f aca="false">E194-L194</f>
        <v>0.0141177705793192</v>
      </c>
      <c r="N194" s="19" t="n">
        <f aca="false">H194-D194*(RM_SERV+RM_TR)/12</f>
        <v>0.0616193792184123</v>
      </c>
      <c r="O194" s="19" t="n">
        <f aca="false">T194*RM_A1_CP/12+U194*RM_A2_CP/12+V194*RM_A3_CP/12+W194*RM_M1_CP/12+X194*RM_B1_CP/12+Y194*RM_B2_CP/12+Z194*RM_B3_CP/12</f>
        <v>0.0664133315590982</v>
      </c>
      <c r="P194" s="19" t="n">
        <f aca="false">MAX(0,N194-O194)</f>
        <v>0</v>
      </c>
      <c r="Q194" s="19" t="n">
        <f aca="false">MIN(P194,M194)</f>
        <v>0</v>
      </c>
      <c r="R194" s="19" t="n">
        <f aca="false">P194-Q194</f>
        <v>0</v>
      </c>
      <c r="S194" s="19" t="n">
        <f aca="false">I194+J194+L194+Q194</f>
        <v>0.19435944444777</v>
      </c>
      <c r="T194" s="19" t="n">
        <f aca="false">AW193</f>
        <v>0</v>
      </c>
      <c r="U194" s="19" t="n">
        <f aca="false">AX193</f>
        <v>0</v>
      </c>
      <c r="V194" s="19" t="n">
        <f aca="false">AY193</f>
        <v>0</v>
      </c>
      <c r="W194" s="19" t="n">
        <f aca="false">AZ193</f>
        <v>0</v>
      </c>
      <c r="X194" s="19" t="n">
        <f aca="false">BA193</f>
        <v>6.89244978827429</v>
      </c>
      <c r="Y194" s="19" t="n">
        <f aca="false">BB193</f>
        <v>3.50032805735758</v>
      </c>
      <c r="Z194" s="19" t="n">
        <f aca="false">BC193</f>
        <v>0</v>
      </c>
      <c r="AA194" s="19" t="n">
        <f aca="false">MIN(T194,MAX(0,S194-(0)))</f>
        <v>0</v>
      </c>
      <c r="AB194" s="19" t="n">
        <f aca="false">MIN(U194,MAX(0,S194-(T194)))</f>
        <v>0</v>
      </c>
      <c r="AC194" s="19" t="n">
        <f aca="false">MIN(V194,MAX(0,S194-(T194+U194)))</f>
        <v>0</v>
      </c>
      <c r="AD194" s="19" t="n">
        <f aca="false">MIN(W194,MAX(0,S194-(T194+U194+V194)))</f>
        <v>0</v>
      </c>
      <c r="AE194" s="19" t="n">
        <f aca="false">MIN(X194,MAX(0,S194-(T194+U194+V194+W194)))</f>
        <v>0.19435944444777</v>
      </c>
      <c r="AF194" s="19" t="n">
        <f aca="false">MIN(Y194,MAX(0,S194-(T194+U194+V194+W194+X194)))</f>
        <v>0</v>
      </c>
      <c r="AG194" s="19" t="n">
        <f aca="false">MIN(Z194,MAX(0,S194-(T194+U194+V194+W194+X194+Y194)))</f>
        <v>0</v>
      </c>
      <c r="AH194" s="19" t="n">
        <f aca="false">T194-AA194</f>
        <v>0</v>
      </c>
      <c r="AI194" s="19" t="n">
        <f aca="false">U194-AB194</f>
        <v>0</v>
      </c>
      <c r="AJ194" s="19" t="n">
        <f aca="false">V194-AC194</f>
        <v>0</v>
      </c>
      <c r="AK194" s="19" t="n">
        <f aca="false">W194-AD194</f>
        <v>0</v>
      </c>
      <c r="AL194" s="19" t="n">
        <f aca="false">X194-AE194</f>
        <v>6.69809034382652</v>
      </c>
      <c r="AM194" s="19" t="n">
        <f aca="false">Y194-AF194</f>
        <v>3.50032805735758</v>
      </c>
      <c r="AN194" s="19" t="n">
        <f aca="false">Z194-AG194</f>
        <v>0</v>
      </c>
      <c r="AO194" s="19" t="n">
        <f aca="false">M194-Q194</f>
        <v>0.0141177705793192</v>
      </c>
      <c r="AP194" s="19" t="n">
        <f aca="false">MIN(AH194,MAX(0,AO194-(AI194+AJ194+AK194+AL194+AM194+AN194)))</f>
        <v>0</v>
      </c>
      <c r="AQ194" s="19" t="n">
        <f aca="false">MIN(AI194,MAX(0,AO194-(AJ194+AK194+AL194+AM194+AN194)))</f>
        <v>0</v>
      </c>
      <c r="AR194" s="19" t="n">
        <f aca="false">MIN(AJ194,MAX(0,AO194-(AK194+AL194+AM194+AN194)))</f>
        <v>0</v>
      </c>
      <c r="AS194" s="19" t="n">
        <f aca="false">MIN(AK194,MAX(0,AO194-(AL194+AM194+AN194)))</f>
        <v>0</v>
      </c>
      <c r="AT194" s="19" t="n">
        <f aca="false">MIN(AL194,MAX(0,AO194-(AM194+AN194)))</f>
        <v>0</v>
      </c>
      <c r="AU194" s="19" t="n">
        <f aca="false">MIN(AM194,MAX(0,AO194-(AN194)))</f>
        <v>0.0141177705793192</v>
      </c>
      <c r="AV194" s="19" t="n">
        <f aca="false">MIN(AN194,MAX(0,AO194-(0)))</f>
        <v>0</v>
      </c>
      <c r="AW194" s="19" t="n">
        <f aca="false">AH194-AP194</f>
        <v>0</v>
      </c>
      <c r="AX194" s="19" t="n">
        <f aca="false">AI194-AQ194</f>
        <v>0</v>
      </c>
      <c r="AY194" s="19" t="n">
        <f aca="false">AJ194-AR194</f>
        <v>0</v>
      </c>
      <c r="AZ194" s="19" t="n">
        <f aca="false">AK194-AS194</f>
        <v>0</v>
      </c>
      <c r="BA194" s="19" t="n">
        <f aca="false">AL194-AT194</f>
        <v>6.69809034382652</v>
      </c>
      <c r="BB194" s="19" t="n">
        <f aca="false">AM194-AU194</f>
        <v>3.48621028677826</v>
      </c>
      <c r="BC194" s="19" t="n">
        <f aca="false">AN194-AV194</f>
        <v>0</v>
      </c>
    </row>
    <row r="195" customFormat="false" ht="15" hidden="false" customHeight="false" outlineLevel="0" collapsed="false">
      <c r="B195" s="18" t="n">
        <v>191</v>
      </c>
      <c r="C195" s="18" t="n">
        <f aca="false">RM_TERM-B195+1</f>
        <v>170</v>
      </c>
      <c r="D195" s="19" t="n">
        <f aca="false">K194</f>
        <v>10.1843006306049</v>
      </c>
      <c r="E195" s="19" t="n">
        <f aca="false">D195*(1-(1-RM_CDR_S)^(1/12))</f>
        <v>0.0345864267353038</v>
      </c>
      <c r="F195" s="19" t="n">
        <f aca="false">D195-E195</f>
        <v>10.1497142038696</v>
      </c>
      <c r="G195" s="19" t="n">
        <f aca="false">IF(F195&gt;0,F195*(RM_WAC/12)/(1-(1+RM_WAC/12)^(-C195)),0)</f>
        <v>0.0965374633651572</v>
      </c>
      <c r="H195" s="19" t="n">
        <f aca="false">F195*RM_WAC/12</f>
        <v>0.0625899042571956</v>
      </c>
      <c r="I195" s="19" t="n">
        <f aca="false">G195-H195+IF(C195&lt;=1,(F195-(G195-H195)-J195),0)</f>
        <v>0.0339475591079616</v>
      </c>
      <c r="J195" s="19" t="n">
        <f aca="false">(F195-(G195-H195))*(1-(1-RM_CPR_S)^(1/12))</f>
        <v>0.136076756889764</v>
      </c>
      <c r="K195" s="19" t="n">
        <f aca="false">IF(C195&lt;=1,0,(F195-(G195-H195)-J195))</f>
        <v>9.97968988787184</v>
      </c>
      <c r="L195" s="19" t="n">
        <f aca="false">E195*(1-RM_SEV_S)</f>
        <v>0.0207518560411823</v>
      </c>
      <c r="M195" s="19" t="n">
        <f aca="false">E195-L195</f>
        <v>0.0138345706941215</v>
      </c>
      <c r="N195" s="19" t="n">
        <f aca="false">H195-D195*(RM_SERV+RM_TR)/12</f>
        <v>0.0603833057872312</v>
      </c>
      <c r="O195" s="19" t="n">
        <f aca="false">T195*RM_A1_CP/12+U195*RM_A2_CP/12+V195*RM_A3_CP/12+W195*RM_M1_CP/12+X195*RM_B1_CP/12+Y195*RM_B2_CP/12+Z195*RM_B3_CP/12</f>
        <v>0.0651044665607708</v>
      </c>
      <c r="P195" s="19" t="n">
        <f aca="false">MAX(0,N195-O195)</f>
        <v>0</v>
      </c>
      <c r="Q195" s="19" t="n">
        <f aca="false">MIN(P195,M195)</f>
        <v>0</v>
      </c>
      <c r="R195" s="19" t="n">
        <f aca="false">P195-Q195</f>
        <v>0</v>
      </c>
      <c r="S195" s="19" t="n">
        <f aca="false">I195+J195+L195+Q195</f>
        <v>0.190776172038908</v>
      </c>
      <c r="T195" s="19" t="n">
        <f aca="false">AW194</f>
        <v>0</v>
      </c>
      <c r="U195" s="19" t="n">
        <f aca="false">AX194</f>
        <v>0</v>
      </c>
      <c r="V195" s="19" t="n">
        <f aca="false">AY194</f>
        <v>0</v>
      </c>
      <c r="W195" s="19" t="n">
        <f aca="false">AZ194</f>
        <v>0</v>
      </c>
      <c r="X195" s="19" t="n">
        <f aca="false">BA194</f>
        <v>6.69809034382652</v>
      </c>
      <c r="Y195" s="19" t="n">
        <f aca="false">BB194</f>
        <v>3.48621028677826</v>
      </c>
      <c r="Z195" s="19" t="n">
        <f aca="false">BC194</f>
        <v>0</v>
      </c>
      <c r="AA195" s="19" t="n">
        <f aca="false">MIN(T195,MAX(0,S195-(0)))</f>
        <v>0</v>
      </c>
      <c r="AB195" s="19" t="n">
        <f aca="false">MIN(U195,MAX(0,S195-(T195)))</f>
        <v>0</v>
      </c>
      <c r="AC195" s="19" t="n">
        <f aca="false">MIN(V195,MAX(0,S195-(T195+U195)))</f>
        <v>0</v>
      </c>
      <c r="AD195" s="19" t="n">
        <f aca="false">MIN(W195,MAX(0,S195-(T195+U195+V195)))</f>
        <v>0</v>
      </c>
      <c r="AE195" s="19" t="n">
        <f aca="false">MIN(X195,MAX(0,S195-(T195+U195+V195+W195)))</f>
        <v>0.190776172038908</v>
      </c>
      <c r="AF195" s="19" t="n">
        <f aca="false">MIN(Y195,MAX(0,S195-(T195+U195+V195+W195+X195)))</f>
        <v>0</v>
      </c>
      <c r="AG195" s="19" t="n">
        <f aca="false">MIN(Z195,MAX(0,S195-(T195+U195+V195+W195+X195+Y195)))</f>
        <v>0</v>
      </c>
      <c r="AH195" s="19" t="n">
        <f aca="false">T195-AA195</f>
        <v>0</v>
      </c>
      <c r="AI195" s="19" t="n">
        <f aca="false">U195-AB195</f>
        <v>0</v>
      </c>
      <c r="AJ195" s="19" t="n">
        <f aca="false">V195-AC195</f>
        <v>0</v>
      </c>
      <c r="AK195" s="19" t="n">
        <f aca="false">W195-AD195</f>
        <v>0</v>
      </c>
      <c r="AL195" s="19" t="n">
        <f aca="false">X195-AE195</f>
        <v>6.50731417178761</v>
      </c>
      <c r="AM195" s="19" t="n">
        <f aca="false">Y195-AF195</f>
        <v>3.48621028677826</v>
      </c>
      <c r="AN195" s="19" t="n">
        <f aca="false">Z195-AG195</f>
        <v>0</v>
      </c>
      <c r="AO195" s="19" t="n">
        <f aca="false">M195-Q195</f>
        <v>0.0138345706941215</v>
      </c>
      <c r="AP195" s="19" t="n">
        <f aca="false">MIN(AH195,MAX(0,AO195-(AI195+AJ195+AK195+AL195+AM195+AN195)))</f>
        <v>0</v>
      </c>
      <c r="AQ195" s="19" t="n">
        <f aca="false">MIN(AI195,MAX(0,AO195-(AJ195+AK195+AL195+AM195+AN195)))</f>
        <v>0</v>
      </c>
      <c r="AR195" s="19" t="n">
        <f aca="false">MIN(AJ195,MAX(0,AO195-(AK195+AL195+AM195+AN195)))</f>
        <v>0</v>
      </c>
      <c r="AS195" s="19" t="n">
        <f aca="false">MIN(AK195,MAX(0,AO195-(AL195+AM195+AN195)))</f>
        <v>0</v>
      </c>
      <c r="AT195" s="19" t="n">
        <f aca="false">MIN(AL195,MAX(0,AO195-(AM195+AN195)))</f>
        <v>0</v>
      </c>
      <c r="AU195" s="19" t="n">
        <f aca="false">MIN(AM195,MAX(0,AO195-(AN195)))</f>
        <v>0.0138345706941215</v>
      </c>
      <c r="AV195" s="19" t="n">
        <f aca="false">MIN(AN195,MAX(0,AO195-(0)))</f>
        <v>0</v>
      </c>
      <c r="AW195" s="19" t="n">
        <f aca="false">AH195-AP195</f>
        <v>0</v>
      </c>
      <c r="AX195" s="19" t="n">
        <f aca="false">AI195-AQ195</f>
        <v>0</v>
      </c>
      <c r="AY195" s="19" t="n">
        <f aca="false">AJ195-AR195</f>
        <v>0</v>
      </c>
      <c r="AZ195" s="19" t="n">
        <f aca="false">AK195-AS195</f>
        <v>0</v>
      </c>
      <c r="BA195" s="19" t="n">
        <f aca="false">AL195-AT195</f>
        <v>6.50731417178761</v>
      </c>
      <c r="BB195" s="19" t="n">
        <f aca="false">AM195-AU195</f>
        <v>3.47237571608414</v>
      </c>
      <c r="BC195" s="19" t="n">
        <f aca="false">AN195-AV195</f>
        <v>0</v>
      </c>
    </row>
    <row r="196" customFormat="false" ht="15" hidden="false" customHeight="false" outlineLevel="0" collapsed="false">
      <c r="B196" s="18" t="n">
        <v>192</v>
      </c>
      <c r="C196" s="18" t="n">
        <f aca="false">RM_TERM-B196+1</f>
        <v>169</v>
      </c>
      <c r="D196" s="19" t="n">
        <f aca="false">K195</f>
        <v>9.97968988787184</v>
      </c>
      <c r="E196" s="19" t="n">
        <f aca="false">D196*(1-(1-RM_CDR_S)^(1/12))</f>
        <v>0.0338915577679124</v>
      </c>
      <c r="F196" s="19" t="n">
        <f aca="false">D196-E196</f>
        <v>9.94579833010393</v>
      </c>
      <c r="G196" s="19" t="n">
        <f aca="false">IF(F196&gt;0,F196*(RM_WAC/12)/(1-(1+RM_WAC/12)^(-C196)),0)</f>
        <v>0.0949154103339122</v>
      </c>
      <c r="H196" s="19" t="n">
        <f aca="false">F196*RM_WAC/12</f>
        <v>0.0613324230356409</v>
      </c>
      <c r="I196" s="19" t="n">
        <f aca="false">G196-H196+IF(C196&lt;=1,(F196-(G196-H196)-J196),0)</f>
        <v>0.0335829872982713</v>
      </c>
      <c r="J196" s="19" t="n">
        <f aca="false">(F196-(G196-H196))*(1-(1-RM_CPR_S)^(1/12))</f>
        <v>0.133338595561656</v>
      </c>
      <c r="K196" s="19" t="n">
        <f aca="false">IF(C196&lt;=1,0,(F196-(G196-H196)-J196))</f>
        <v>9.778876747244</v>
      </c>
      <c r="L196" s="19" t="n">
        <f aca="false">E196*(1-RM_SEV_S)</f>
        <v>0.0203349346607474</v>
      </c>
      <c r="M196" s="19" t="n">
        <f aca="false">E196-L196</f>
        <v>0.0135566231071649</v>
      </c>
      <c r="N196" s="19" t="n">
        <f aca="false">H196-D196*(RM_SERV+RM_TR)/12</f>
        <v>0.0591701568932686</v>
      </c>
      <c r="O196" s="19" t="n">
        <f aca="false">T196*RM_A1_CP/12+U196*RM_A2_CP/12+V196*RM_A3_CP/12+W196*RM_M1_CP/12+X196*RM_B1_CP/12+Y196*RM_B2_CP/12+Z196*RM_B3_CP/12</f>
        <v>0.0638198850142335</v>
      </c>
      <c r="P196" s="19" t="n">
        <f aca="false">MAX(0,N196-O196)</f>
        <v>0</v>
      </c>
      <c r="Q196" s="19" t="n">
        <f aca="false">MIN(P196,M196)</f>
        <v>0</v>
      </c>
      <c r="R196" s="19" t="n">
        <f aca="false">P196-Q196</f>
        <v>0</v>
      </c>
      <c r="S196" s="19" t="n">
        <f aca="false">I196+J196+L196+Q196</f>
        <v>0.187256517520674</v>
      </c>
      <c r="T196" s="19" t="n">
        <f aca="false">AW195</f>
        <v>0</v>
      </c>
      <c r="U196" s="19" t="n">
        <f aca="false">AX195</f>
        <v>0</v>
      </c>
      <c r="V196" s="19" t="n">
        <f aca="false">AY195</f>
        <v>0</v>
      </c>
      <c r="W196" s="19" t="n">
        <f aca="false">AZ195</f>
        <v>0</v>
      </c>
      <c r="X196" s="19" t="n">
        <f aca="false">BA195</f>
        <v>6.50731417178761</v>
      </c>
      <c r="Y196" s="19" t="n">
        <f aca="false">BB195</f>
        <v>3.47237571608414</v>
      </c>
      <c r="Z196" s="19" t="n">
        <f aca="false">BC195</f>
        <v>0</v>
      </c>
      <c r="AA196" s="19" t="n">
        <f aca="false">MIN(T196,MAX(0,S196-(0)))</f>
        <v>0</v>
      </c>
      <c r="AB196" s="19" t="n">
        <f aca="false">MIN(U196,MAX(0,S196-(T196)))</f>
        <v>0</v>
      </c>
      <c r="AC196" s="19" t="n">
        <f aca="false">MIN(V196,MAX(0,S196-(T196+U196)))</f>
        <v>0</v>
      </c>
      <c r="AD196" s="19" t="n">
        <f aca="false">MIN(W196,MAX(0,S196-(T196+U196+V196)))</f>
        <v>0</v>
      </c>
      <c r="AE196" s="19" t="n">
        <f aca="false">MIN(X196,MAX(0,S196-(T196+U196+V196+W196)))</f>
        <v>0.187256517520674</v>
      </c>
      <c r="AF196" s="19" t="n">
        <f aca="false">MIN(Y196,MAX(0,S196-(T196+U196+V196+W196+X196)))</f>
        <v>0</v>
      </c>
      <c r="AG196" s="19" t="n">
        <f aca="false">MIN(Z196,MAX(0,S196-(T196+U196+V196+W196+X196+Y196)))</f>
        <v>0</v>
      </c>
      <c r="AH196" s="19" t="n">
        <f aca="false">T196-AA196</f>
        <v>0</v>
      </c>
      <c r="AI196" s="19" t="n">
        <f aca="false">U196-AB196</f>
        <v>0</v>
      </c>
      <c r="AJ196" s="19" t="n">
        <f aca="false">V196-AC196</f>
        <v>0</v>
      </c>
      <c r="AK196" s="19" t="n">
        <f aca="false">W196-AD196</f>
        <v>0</v>
      </c>
      <c r="AL196" s="19" t="n">
        <f aca="false">X196-AE196</f>
        <v>6.32005765426693</v>
      </c>
      <c r="AM196" s="19" t="n">
        <f aca="false">Y196-AF196</f>
        <v>3.47237571608414</v>
      </c>
      <c r="AN196" s="19" t="n">
        <f aca="false">Z196-AG196</f>
        <v>0</v>
      </c>
      <c r="AO196" s="19" t="n">
        <f aca="false">M196-Q196</f>
        <v>0.0135566231071649</v>
      </c>
      <c r="AP196" s="19" t="n">
        <f aca="false">MIN(AH196,MAX(0,AO196-(AI196+AJ196+AK196+AL196+AM196+AN196)))</f>
        <v>0</v>
      </c>
      <c r="AQ196" s="19" t="n">
        <f aca="false">MIN(AI196,MAX(0,AO196-(AJ196+AK196+AL196+AM196+AN196)))</f>
        <v>0</v>
      </c>
      <c r="AR196" s="19" t="n">
        <f aca="false">MIN(AJ196,MAX(0,AO196-(AK196+AL196+AM196+AN196)))</f>
        <v>0</v>
      </c>
      <c r="AS196" s="19" t="n">
        <f aca="false">MIN(AK196,MAX(0,AO196-(AL196+AM196+AN196)))</f>
        <v>0</v>
      </c>
      <c r="AT196" s="19" t="n">
        <f aca="false">MIN(AL196,MAX(0,AO196-(AM196+AN196)))</f>
        <v>0</v>
      </c>
      <c r="AU196" s="19" t="n">
        <f aca="false">MIN(AM196,MAX(0,AO196-(AN196)))</f>
        <v>0.0135566231071649</v>
      </c>
      <c r="AV196" s="19" t="n">
        <f aca="false">MIN(AN196,MAX(0,AO196-(0)))</f>
        <v>0</v>
      </c>
      <c r="AW196" s="19" t="n">
        <f aca="false">AH196-AP196</f>
        <v>0</v>
      </c>
      <c r="AX196" s="19" t="n">
        <f aca="false">AI196-AQ196</f>
        <v>0</v>
      </c>
      <c r="AY196" s="19" t="n">
        <f aca="false">AJ196-AR196</f>
        <v>0</v>
      </c>
      <c r="AZ196" s="19" t="n">
        <f aca="false">AK196-AS196</f>
        <v>0</v>
      </c>
      <c r="BA196" s="19" t="n">
        <f aca="false">AL196-AT196</f>
        <v>6.32005765426693</v>
      </c>
      <c r="BB196" s="19" t="n">
        <f aca="false">AM196-AU196</f>
        <v>3.45881909297698</v>
      </c>
      <c r="BC196" s="19" t="n">
        <f aca="false">AN196-AV196</f>
        <v>0</v>
      </c>
    </row>
    <row r="197" customFormat="false" ht="15" hidden="false" customHeight="false" outlineLevel="0" collapsed="false">
      <c r="B197" s="18" t="n">
        <v>193</v>
      </c>
      <c r="C197" s="18" t="n">
        <f aca="false">RM_TERM-B197+1</f>
        <v>168</v>
      </c>
      <c r="D197" s="19" t="n">
        <f aca="false">K196</f>
        <v>9.778876747244</v>
      </c>
      <c r="E197" s="19" t="n">
        <f aca="false">D197*(1-(1-RM_CDR_S)^(1/12))</f>
        <v>0.0332095856592985</v>
      </c>
      <c r="F197" s="19" t="n">
        <f aca="false">D197-E197</f>
        <v>9.7456671615847</v>
      </c>
      <c r="G197" s="19" t="n">
        <f aca="false">IF(F197&gt;0,F197*(RM_WAC/12)/(1-(1+RM_WAC/12)^(-C197)),0)</f>
        <v>0.0933206115513749</v>
      </c>
      <c r="H197" s="19" t="n">
        <f aca="false">F197*RM_WAC/12</f>
        <v>0.0600982808297723</v>
      </c>
      <c r="I197" s="19" t="n">
        <f aca="false">G197-H197+IF(C197&lt;=1,(F197-(G197-H197)-J197),0)</f>
        <v>0.0332223307216026</v>
      </c>
      <c r="J197" s="19" t="n">
        <f aca="false">(F197-(G197-H197))*(1-(1-RM_CPR_S)^(1/12))</f>
        <v>0.130651293220471</v>
      </c>
      <c r="K197" s="19" t="n">
        <f aca="false">IF(C197&lt;=1,0,(F197-(G197-H197)-J197))</f>
        <v>9.58179353764263</v>
      </c>
      <c r="L197" s="19" t="n">
        <f aca="false">E197*(1-RM_SEV_S)</f>
        <v>0.0199257513955791</v>
      </c>
      <c r="M197" s="19" t="n">
        <f aca="false">E197-L197</f>
        <v>0.0132838342637194</v>
      </c>
      <c r="N197" s="19" t="n">
        <f aca="false">H197-D197*(RM_SERV+RM_TR)/12</f>
        <v>0.0579795242012028</v>
      </c>
      <c r="O197" s="19" t="n">
        <f aca="false">T197*RM_A1_CP/12+U197*RM_A2_CP/12+V197*RM_A3_CP/12+W197*RM_M1_CP/12+X197*RM_B1_CP/12+Y197*RM_B2_CP/12+Z197*RM_B3_CP/12</f>
        <v>0.0625591542923482</v>
      </c>
      <c r="P197" s="19" t="n">
        <f aca="false">MAX(0,N197-O197)</f>
        <v>0</v>
      </c>
      <c r="Q197" s="19" t="n">
        <f aca="false">MIN(P197,M197)</f>
        <v>0</v>
      </c>
      <c r="R197" s="19" t="n">
        <f aca="false">P197-Q197</f>
        <v>0</v>
      </c>
      <c r="S197" s="19" t="n">
        <f aca="false">I197+J197+L197+Q197</f>
        <v>0.183799375337652</v>
      </c>
      <c r="T197" s="19" t="n">
        <f aca="false">AW196</f>
        <v>0</v>
      </c>
      <c r="U197" s="19" t="n">
        <f aca="false">AX196</f>
        <v>0</v>
      </c>
      <c r="V197" s="19" t="n">
        <f aca="false">AY196</f>
        <v>0</v>
      </c>
      <c r="W197" s="19" t="n">
        <f aca="false">AZ196</f>
        <v>0</v>
      </c>
      <c r="X197" s="19" t="n">
        <f aca="false">BA196</f>
        <v>6.32005765426693</v>
      </c>
      <c r="Y197" s="19" t="n">
        <f aca="false">BB196</f>
        <v>3.45881909297698</v>
      </c>
      <c r="Z197" s="19" t="n">
        <f aca="false">BC196</f>
        <v>0</v>
      </c>
      <c r="AA197" s="19" t="n">
        <f aca="false">MIN(T197,MAX(0,S197-(0)))</f>
        <v>0</v>
      </c>
      <c r="AB197" s="19" t="n">
        <f aca="false">MIN(U197,MAX(0,S197-(T197)))</f>
        <v>0</v>
      </c>
      <c r="AC197" s="19" t="n">
        <f aca="false">MIN(V197,MAX(0,S197-(T197+U197)))</f>
        <v>0</v>
      </c>
      <c r="AD197" s="19" t="n">
        <f aca="false">MIN(W197,MAX(0,S197-(T197+U197+V197)))</f>
        <v>0</v>
      </c>
      <c r="AE197" s="19" t="n">
        <f aca="false">MIN(X197,MAX(0,S197-(T197+U197+V197+W197)))</f>
        <v>0.183799375337652</v>
      </c>
      <c r="AF197" s="19" t="n">
        <f aca="false">MIN(Y197,MAX(0,S197-(T197+U197+V197+W197+X197)))</f>
        <v>0</v>
      </c>
      <c r="AG197" s="19" t="n">
        <f aca="false">MIN(Z197,MAX(0,S197-(T197+U197+V197+W197+X197+Y197)))</f>
        <v>0</v>
      </c>
      <c r="AH197" s="19" t="n">
        <f aca="false">T197-AA197</f>
        <v>0</v>
      </c>
      <c r="AI197" s="19" t="n">
        <f aca="false">U197-AB197</f>
        <v>0</v>
      </c>
      <c r="AJ197" s="19" t="n">
        <f aca="false">V197-AC197</f>
        <v>0</v>
      </c>
      <c r="AK197" s="19" t="n">
        <f aca="false">W197-AD197</f>
        <v>0</v>
      </c>
      <c r="AL197" s="19" t="n">
        <f aca="false">X197-AE197</f>
        <v>6.13625827892928</v>
      </c>
      <c r="AM197" s="19" t="n">
        <f aca="false">Y197-AF197</f>
        <v>3.45881909297698</v>
      </c>
      <c r="AN197" s="19" t="n">
        <f aca="false">Z197-AG197</f>
        <v>0</v>
      </c>
      <c r="AO197" s="19" t="n">
        <f aca="false">M197-Q197</f>
        <v>0.0132838342637194</v>
      </c>
      <c r="AP197" s="19" t="n">
        <f aca="false">MIN(AH197,MAX(0,AO197-(AI197+AJ197+AK197+AL197+AM197+AN197)))</f>
        <v>0</v>
      </c>
      <c r="AQ197" s="19" t="n">
        <f aca="false">MIN(AI197,MAX(0,AO197-(AJ197+AK197+AL197+AM197+AN197)))</f>
        <v>0</v>
      </c>
      <c r="AR197" s="19" t="n">
        <f aca="false">MIN(AJ197,MAX(0,AO197-(AK197+AL197+AM197+AN197)))</f>
        <v>0</v>
      </c>
      <c r="AS197" s="19" t="n">
        <f aca="false">MIN(AK197,MAX(0,AO197-(AL197+AM197+AN197)))</f>
        <v>0</v>
      </c>
      <c r="AT197" s="19" t="n">
        <f aca="false">MIN(AL197,MAX(0,AO197-(AM197+AN197)))</f>
        <v>0</v>
      </c>
      <c r="AU197" s="19" t="n">
        <f aca="false">MIN(AM197,MAX(0,AO197-(AN197)))</f>
        <v>0.0132838342637194</v>
      </c>
      <c r="AV197" s="19" t="n">
        <f aca="false">MIN(AN197,MAX(0,AO197-(0)))</f>
        <v>0</v>
      </c>
      <c r="AW197" s="19" t="n">
        <f aca="false">AH197-AP197</f>
        <v>0</v>
      </c>
      <c r="AX197" s="19" t="n">
        <f aca="false">AI197-AQ197</f>
        <v>0</v>
      </c>
      <c r="AY197" s="19" t="n">
        <f aca="false">AJ197-AR197</f>
        <v>0</v>
      </c>
      <c r="AZ197" s="19" t="n">
        <f aca="false">AK197-AS197</f>
        <v>0</v>
      </c>
      <c r="BA197" s="19" t="n">
        <f aca="false">AL197-AT197</f>
        <v>6.13625827892928</v>
      </c>
      <c r="BB197" s="19" t="n">
        <f aca="false">AM197-AU197</f>
        <v>3.44553525871326</v>
      </c>
      <c r="BC197" s="19" t="n">
        <f aca="false">AN197-AV197</f>
        <v>0</v>
      </c>
    </row>
    <row r="198" customFormat="false" ht="15" hidden="false" customHeight="false" outlineLevel="0" collapsed="false">
      <c r="B198" s="18" t="n">
        <v>194</v>
      </c>
      <c r="C198" s="18" t="n">
        <f aca="false">RM_TERM-B198+1</f>
        <v>167</v>
      </c>
      <c r="D198" s="19" t="n">
        <f aca="false">K197</f>
        <v>9.58179353764263</v>
      </c>
      <c r="E198" s="19" t="n">
        <f aca="false">D198*(1-(1-RM_CDR_S)^(1/12))</f>
        <v>0.0325402805948788</v>
      </c>
      <c r="F198" s="19" t="n">
        <f aca="false">D198-E198</f>
        <v>9.54925325704775</v>
      </c>
      <c r="G198" s="19" t="n">
        <f aca="false">IF(F198&gt;0,F198*(RM_WAC/12)/(1-(1+RM_WAC/12)^(-C198)),0)</f>
        <v>0.0917526090830277</v>
      </c>
      <c r="H198" s="19" t="n">
        <f aca="false">F198*RM_WAC/12</f>
        <v>0.0588870617517945</v>
      </c>
      <c r="I198" s="19" t="n">
        <f aca="false">G198-H198+IF(C198&lt;=1,(F198-(G198-H198)-J198),0)</f>
        <v>0.0328655473312332</v>
      </c>
      <c r="J198" s="19" t="n">
        <f aca="false">(F198-(G198-H198))*(1-(1-RM_CPR_S)^(1/12))</f>
        <v>0.128013943215507</v>
      </c>
      <c r="K198" s="19" t="n">
        <f aca="false">IF(C198&lt;=1,0,(F198-(G198-H198)-J198))</f>
        <v>9.38837376650101</v>
      </c>
      <c r="L198" s="19" t="n">
        <f aca="false">E198*(1-RM_SEV_S)</f>
        <v>0.0195241683569273</v>
      </c>
      <c r="M198" s="19" t="n">
        <f aca="false">E198-L198</f>
        <v>0.0130161122379515</v>
      </c>
      <c r="N198" s="19" t="n">
        <f aca="false">H198-D198*(RM_SERV+RM_TR)/12</f>
        <v>0.0568110064853052</v>
      </c>
      <c r="O198" s="19" t="n">
        <f aca="false">T198*RM_A1_CP/12+U198*RM_A2_CP/12+V198*RM_A3_CP/12+W198*RM_M1_CP/12+X198*RM_B1_CP/12+Y198*RM_B2_CP/12+Z198*RM_B3_CP/12</f>
        <v>0.0613218493013964</v>
      </c>
      <c r="P198" s="19" t="n">
        <f aca="false">MAX(0,N198-O198)</f>
        <v>0</v>
      </c>
      <c r="Q198" s="19" t="n">
        <f aca="false">MIN(P198,M198)</f>
        <v>0</v>
      </c>
      <c r="R198" s="19" t="n">
        <f aca="false">P198-Q198</f>
        <v>0</v>
      </c>
      <c r="S198" s="19" t="n">
        <f aca="false">I198+J198+L198+Q198</f>
        <v>0.180403658903668</v>
      </c>
      <c r="T198" s="19" t="n">
        <f aca="false">AW197</f>
        <v>0</v>
      </c>
      <c r="U198" s="19" t="n">
        <f aca="false">AX197</f>
        <v>0</v>
      </c>
      <c r="V198" s="19" t="n">
        <f aca="false">AY197</f>
        <v>0</v>
      </c>
      <c r="W198" s="19" t="n">
        <f aca="false">AZ197</f>
        <v>0</v>
      </c>
      <c r="X198" s="19" t="n">
        <f aca="false">BA197</f>
        <v>6.13625827892928</v>
      </c>
      <c r="Y198" s="19" t="n">
        <f aca="false">BB197</f>
        <v>3.44553525871326</v>
      </c>
      <c r="Z198" s="19" t="n">
        <f aca="false">BC197</f>
        <v>0</v>
      </c>
      <c r="AA198" s="19" t="n">
        <f aca="false">MIN(T198,MAX(0,S198-(0)))</f>
        <v>0</v>
      </c>
      <c r="AB198" s="19" t="n">
        <f aca="false">MIN(U198,MAX(0,S198-(T198)))</f>
        <v>0</v>
      </c>
      <c r="AC198" s="19" t="n">
        <f aca="false">MIN(V198,MAX(0,S198-(T198+U198)))</f>
        <v>0</v>
      </c>
      <c r="AD198" s="19" t="n">
        <f aca="false">MIN(W198,MAX(0,S198-(T198+U198+V198)))</f>
        <v>0</v>
      </c>
      <c r="AE198" s="19" t="n">
        <f aca="false">MIN(X198,MAX(0,S198-(T198+U198+V198+W198)))</f>
        <v>0.180403658903668</v>
      </c>
      <c r="AF198" s="19" t="n">
        <f aca="false">MIN(Y198,MAX(0,S198-(T198+U198+V198+W198+X198)))</f>
        <v>0</v>
      </c>
      <c r="AG198" s="19" t="n">
        <f aca="false">MIN(Z198,MAX(0,S198-(T198+U198+V198+W198+X198+Y198)))</f>
        <v>0</v>
      </c>
      <c r="AH198" s="19" t="n">
        <f aca="false">T198-AA198</f>
        <v>0</v>
      </c>
      <c r="AI198" s="19" t="n">
        <f aca="false">U198-AB198</f>
        <v>0</v>
      </c>
      <c r="AJ198" s="19" t="n">
        <f aca="false">V198-AC198</f>
        <v>0</v>
      </c>
      <c r="AK198" s="19" t="n">
        <f aca="false">W198-AD198</f>
        <v>0</v>
      </c>
      <c r="AL198" s="19" t="n">
        <f aca="false">X198-AE198</f>
        <v>5.95585462002561</v>
      </c>
      <c r="AM198" s="19" t="n">
        <f aca="false">Y198-AF198</f>
        <v>3.44553525871326</v>
      </c>
      <c r="AN198" s="19" t="n">
        <f aca="false">Z198-AG198</f>
        <v>0</v>
      </c>
      <c r="AO198" s="19" t="n">
        <f aca="false">M198-Q198</f>
        <v>0.0130161122379515</v>
      </c>
      <c r="AP198" s="19" t="n">
        <f aca="false">MIN(AH198,MAX(0,AO198-(AI198+AJ198+AK198+AL198+AM198+AN198)))</f>
        <v>0</v>
      </c>
      <c r="AQ198" s="19" t="n">
        <f aca="false">MIN(AI198,MAX(0,AO198-(AJ198+AK198+AL198+AM198+AN198)))</f>
        <v>0</v>
      </c>
      <c r="AR198" s="19" t="n">
        <f aca="false">MIN(AJ198,MAX(0,AO198-(AK198+AL198+AM198+AN198)))</f>
        <v>0</v>
      </c>
      <c r="AS198" s="19" t="n">
        <f aca="false">MIN(AK198,MAX(0,AO198-(AL198+AM198+AN198)))</f>
        <v>0</v>
      </c>
      <c r="AT198" s="19" t="n">
        <f aca="false">MIN(AL198,MAX(0,AO198-(AM198+AN198)))</f>
        <v>0</v>
      </c>
      <c r="AU198" s="19" t="n">
        <f aca="false">MIN(AM198,MAX(0,AO198-(AN198)))</f>
        <v>0.0130161122379515</v>
      </c>
      <c r="AV198" s="19" t="n">
        <f aca="false">MIN(AN198,MAX(0,AO198-(0)))</f>
        <v>0</v>
      </c>
      <c r="AW198" s="19" t="n">
        <f aca="false">AH198-AP198</f>
        <v>0</v>
      </c>
      <c r="AX198" s="19" t="n">
        <f aca="false">AI198-AQ198</f>
        <v>0</v>
      </c>
      <c r="AY198" s="19" t="n">
        <f aca="false">AJ198-AR198</f>
        <v>0</v>
      </c>
      <c r="AZ198" s="19" t="n">
        <f aca="false">AK198-AS198</f>
        <v>0</v>
      </c>
      <c r="BA198" s="19" t="n">
        <f aca="false">AL198-AT198</f>
        <v>5.95585462002561</v>
      </c>
      <c r="BB198" s="19" t="n">
        <f aca="false">AM198-AU198</f>
        <v>3.43251914647531</v>
      </c>
      <c r="BC198" s="19" t="n">
        <f aca="false">AN198-AV198</f>
        <v>0</v>
      </c>
    </row>
    <row r="199" customFormat="false" ht="15" hidden="false" customHeight="false" outlineLevel="0" collapsed="false">
      <c r="B199" s="18" t="n">
        <v>195</v>
      </c>
      <c r="C199" s="18" t="n">
        <f aca="false">RM_TERM-B199+1</f>
        <v>166</v>
      </c>
      <c r="D199" s="19" t="n">
        <f aca="false">K198</f>
        <v>9.38837376650101</v>
      </c>
      <c r="E199" s="19" t="n">
        <f aca="false">D199*(1-(1-RM_CDR_S)^(1/12))</f>
        <v>0.0318834167623594</v>
      </c>
      <c r="F199" s="19" t="n">
        <f aca="false">D199-E199</f>
        <v>9.35649034973865</v>
      </c>
      <c r="G199" s="19" t="n">
        <f aca="false">IF(F199&gt;0,F199*(RM_WAC/12)/(1-(1+RM_WAC/12)^(-C199)),0)</f>
        <v>0.0902109526887135</v>
      </c>
      <c r="H199" s="19" t="n">
        <f aca="false">F199*RM_WAC/12</f>
        <v>0.0576983571567217</v>
      </c>
      <c r="I199" s="19" t="n">
        <f aca="false">G199-H199+IF(C199&lt;=1,(F199-(G199-H199)-J199),0)</f>
        <v>0.0325125955319918</v>
      </c>
      <c r="J199" s="19" t="n">
        <f aca="false">(F199-(G199-H199))*(1-(1-RM_CPR_S)^(1/12))</f>
        <v>0.125425654689432</v>
      </c>
      <c r="K199" s="19" t="n">
        <f aca="false">IF(C199&lt;=1,0,(F199-(G199-H199)-J199))</f>
        <v>9.19855209951722</v>
      </c>
      <c r="L199" s="19" t="n">
        <f aca="false">E199*(1-RM_SEV_S)</f>
        <v>0.0191300500574157</v>
      </c>
      <c r="M199" s="19" t="n">
        <f aca="false">E199-L199</f>
        <v>0.0127533667049438</v>
      </c>
      <c r="N199" s="19" t="n">
        <f aca="false">H199-D199*(RM_SERV+RM_TR)/12</f>
        <v>0.0556642095073131</v>
      </c>
      <c r="O199" s="19" t="n">
        <f aca="false">T199*RM_A1_CP/12+U199*RM_A2_CP/12+V199*RM_A3_CP/12+W199*RM_M1_CP/12+X199*RM_B1_CP/12+Y199*RM_B2_CP/12+Z199*RM_B3_CP/12</f>
        <v>0.0601075523516621</v>
      </c>
      <c r="P199" s="19" t="n">
        <f aca="false">MAX(0,N199-O199)</f>
        <v>0</v>
      </c>
      <c r="Q199" s="19" t="n">
        <f aca="false">MIN(P199,M199)</f>
        <v>0</v>
      </c>
      <c r="R199" s="19" t="n">
        <f aca="false">P199-Q199</f>
        <v>0</v>
      </c>
      <c r="S199" s="19" t="n">
        <f aca="false">I199+J199+L199+Q199</f>
        <v>0.17706830027884</v>
      </c>
      <c r="T199" s="19" t="n">
        <f aca="false">AW198</f>
        <v>0</v>
      </c>
      <c r="U199" s="19" t="n">
        <f aca="false">AX198</f>
        <v>0</v>
      </c>
      <c r="V199" s="19" t="n">
        <f aca="false">AY198</f>
        <v>0</v>
      </c>
      <c r="W199" s="19" t="n">
        <f aca="false">AZ198</f>
        <v>0</v>
      </c>
      <c r="X199" s="19" t="n">
        <f aca="false">BA198</f>
        <v>5.95585462002561</v>
      </c>
      <c r="Y199" s="19" t="n">
        <f aca="false">BB198</f>
        <v>3.43251914647531</v>
      </c>
      <c r="Z199" s="19" t="n">
        <f aca="false">BC198</f>
        <v>0</v>
      </c>
      <c r="AA199" s="19" t="n">
        <f aca="false">MIN(T199,MAX(0,S199-(0)))</f>
        <v>0</v>
      </c>
      <c r="AB199" s="19" t="n">
        <f aca="false">MIN(U199,MAX(0,S199-(T199)))</f>
        <v>0</v>
      </c>
      <c r="AC199" s="19" t="n">
        <f aca="false">MIN(V199,MAX(0,S199-(T199+U199)))</f>
        <v>0</v>
      </c>
      <c r="AD199" s="19" t="n">
        <f aca="false">MIN(W199,MAX(0,S199-(T199+U199+V199)))</f>
        <v>0</v>
      </c>
      <c r="AE199" s="19" t="n">
        <f aca="false">MIN(X199,MAX(0,S199-(T199+U199+V199+W199)))</f>
        <v>0.17706830027884</v>
      </c>
      <c r="AF199" s="19" t="n">
        <f aca="false">MIN(Y199,MAX(0,S199-(T199+U199+V199+W199+X199)))</f>
        <v>0</v>
      </c>
      <c r="AG199" s="19" t="n">
        <f aca="false">MIN(Z199,MAX(0,S199-(T199+U199+V199+W199+X199+Y199)))</f>
        <v>0</v>
      </c>
      <c r="AH199" s="19" t="n">
        <f aca="false">T199-AA199</f>
        <v>0</v>
      </c>
      <c r="AI199" s="19" t="n">
        <f aca="false">U199-AB199</f>
        <v>0</v>
      </c>
      <c r="AJ199" s="19" t="n">
        <f aca="false">V199-AC199</f>
        <v>0</v>
      </c>
      <c r="AK199" s="19" t="n">
        <f aca="false">W199-AD199</f>
        <v>0</v>
      </c>
      <c r="AL199" s="19" t="n">
        <f aca="false">X199-AE199</f>
        <v>5.77878631974677</v>
      </c>
      <c r="AM199" s="19" t="n">
        <f aca="false">Y199-AF199</f>
        <v>3.43251914647531</v>
      </c>
      <c r="AN199" s="19" t="n">
        <f aca="false">Z199-AG199</f>
        <v>0</v>
      </c>
      <c r="AO199" s="19" t="n">
        <f aca="false">M199-Q199</f>
        <v>0.0127533667049438</v>
      </c>
      <c r="AP199" s="19" t="n">
        <f aca="false">MIN(AH199,MAX(0,AO199-(AI199+AJ199+AK199+AL199+AM199+AN199)))</f>
        <v>0</v>
      </c>
      <c r="AQ199" s="19" t="n">
        <f aca="false">MIN(AI199,MAX(0,AO199-(AJ199+AK199+AL199+AM199+AN199)))</f>
        <v>0</v>
      </c>
      <c r="AR199" s="19" t="n">
        <f aca="false">MIN(AJ199,MAX(0,AO199-(AK199+AL199+AM199+AN199)))</f>
        <v>0</v>
      </c>
      <c r="AS199" s="19" t="n">
        <f aca="false">MIN(AK199,MAX(0,AO199-(AL199+AM199+AN199)))</f>
        <v>0</v>
      </c>
      <c r="AT199" s="19" t="n">
        <f aca="false">MIN(AL199,MAX(0,AO199-(AM199+AN199)))</f>
        <v>0</v>
      </c>
      <c r="AU199" s="19" t="n">
        <f aca="false">MIN(AM199,MAX(0,AO199-(AN199)))</f>
        <v>0.0127533667049438</v>
      </c>
      <c r="AV199" s="19" t="n">
        <f aca="false">MIN(AN199,MAX(0,AO199-(0)))</f>
        <v>0</v>
      </c>
      <c r="AW199" s="19" t="n">
        <f aca="false">AH199-AP199</f>
        <v>0</v>
      </c>
      <c r="AX199" s="19" t="n">
        <f aca="false">AI199-AQ199</f>
        <v>0</v>
      </c>
      <c r="AY199" s="19" t="n">
        <f aca="false">AJ199-AR199</f>
        <v>0</v>
      </c>
      <c r="AZ199" s="19" t="n">
        <f aca="false">AK199-AS199</f>
        <v>0</v>
      </c>
      <c r="BA199" s="19" t="n">
        <f aca="false">AL199-AT199</f>
        <v>5.77878631974677</v>
      </c>
      <c r="BB199" s="19" t="n">
        <f aca="false">AM199-AU199</f>
        <v>3.41976577977036</v>
      </c>
      <c r="BC199" s="19" t="n">
        <f aca="false">AN199-AV199</f>
        <v>0</v>
      </c>
    </row>
    <row r="200" customFormat="false" ht="15" hidden="false" customHeight="false" outlineLevel="0" collapsed="false">
      <c r="B200" s="18" t="n">
        <v>196</v>
      </c>
      <c r="C200" s="18" t="n">
        <f aca="false">RM_TERM-B200+1</f>
        <v>165</v>
      </c>
      <c r="D200" s="19" t="n">
        <f aca="false">K199</f>
        <v>9.19855209951722</v>
      </c>
      <c r="E200" s="19" t="n">
        <f aca="false">D200*(1-(1-RM_CDR_S)^(1/12))</f>
        <v>0.0312387722829753</v>
      </c>
      <c r="F200" s="19" t="n">
        <f aca="false">D200-E200</f>
        <v>9.16731332723425</v>
      </c>
      <c r="G200" s="19" t="n">
        <f aca="false">IF(F200&gt;0,F200*(RM_WAC/12)/(1-(1+RM_WAC/12)^(-C200)),0)</f>
        <v>0.0886951996933531</v>
      </c>
      <c r="H200" s="19" t="n">
        <f aca="false">F200*RM_WAC/12</f>
        <v>0.0565317655179445</v>
      </c>
      <c r="I200" s="19" t="n">
        <f aca="false">G200-H200+IF(C200&lt;=1,(F200-(G200-H200)-J200),0)</f>
        <v>0.0321634341754086</v>
      </c>
      <c r="J200" s="19" t="n">
        <f aca="false">(F200-(G200-H200))*(1-(1-RM_CPR_S)^(1/12))</f>
        <v>0.122885552306907</v>
      </c>
      <c r="K200" s="19" t="n">
        <f aca="false">IF(C200&lt;=1,0,(F200-(G200-H200)-J200))</f>
        <v>9.01226434075193</v>
      </c>
      <c r="L200" s="19" t="n">
        <f aca="false">E200*(1-RM_SEV_S)</f>
        <v>0.0187432633697852</v>
      </c>
      <c r="M200" s="19" t="n">
        <f aca="false">E200-L200</f>
        <v>0.0124955089131901</v>
      </c>
      <c r="N200" s="19" t="n">
        <f aca="false">H200-D200*(RM_SERV+RM_TR)/12</f>
        <v>0.0545387458963825</v>
      </c>
      <c r="O200" s="19" t="n">
        <f aca="false">T200*RM_A1_CP/12+U200*RM_A2_CP/12+V200*RM_A3_CP/12+W200*RM_M1_CP/12+X200*RM_B1_CP/12+Y200*RM_B2_CP/12+Z200*RM_B3_CP/12</f>
        <v>0.0589158530302197</v>
      </c>
      <c r="P200" s="19" t="n">
        <f aca="false">MAX(0,N200-O200)</f>
        <v>0</v>
      </c>
      <c r="Q200" s="19" t="n">
        <f aca="false">MIN(P200,M200)</f>
        <v>0</v>
      </c>
      <c r="R200" s="19" t="n">
        <f aca="false">P200-Q200</f>
        <v>0</v>
      </c>
      <c r="S200" s="19" t="n">
        <f aca="false">I200+J200+L200+Q200</f>
        <v>0.173792249852101</v>
      </c>
      <c r="T200" s="19" t="n">
        <f aca="false">AW199</f>
        <v>0</v>
      </c>
      <c r="U200" s="19" t="n">
        <f aca="false">AX199</f>
        <v>0</v>
      </c>
      <c r="V200" s="19" t="n">
        <f aca="false">AY199</f>
        <v>0</v>
      </c>
      <c r="W200" s="19" t="n">
        <f aca="false">AZ199</f>
        <v>0</v>
      </c>
      <c r="X200" s="19" t="n">
        <f aca="false">BA199</f>
        <v>5.77878631974677</v>
      </c>
      <c r="Y200" s="19" t="n">
        <f aca="false">BB199</f>
        <v>3.41976577977036</v>
      </c>
      <c r="Z200" s="19" t="n">
        <f aca="false">BC199</f>
        <v>0</v>
      </c>
      <c r="AA200" s="19" t="n">
        <f aca="false">MIN(T200,MAX(0,S200-(0)))</f>
        <v>0</v>
      </c>
      <c r="AB200" s="19" t="n">
        <f aca="false">MIN(U200,MAX(0,S200-(T200)))</f>
        <v>0</v>
      </c>
      <c r="AC200" s="19" t="n">
        <f aca="false">MIN(V200,MAX(0,S200-(T200+U200)))</f>
        <v>0</v>
      </c>
      <c r="AD200" s="19" t="n">
        <f aca="false">MIN(W200,MAX(0,S200-(T200+U200+V200)))</f>
        <v>0</v>
      </c>
      <c r="AE200" s="19" t="n">
        <f aca="false">MIN(X200,MAX(0,S200-(T200+U200+V200+W200)))</f>
        <v>0.173792249852101</v>
      </c>
      <c r="AF200" s="19" t="n">
        <f aca="false">MIN(Y200,MAX(0,S200-(T200+U200+V200+W200+X200)))</f>
        <v>0</v>
      </c>
      <c r="AG200" s="19" t="n">
        <f aca="false">MIN(Z200,MAX(0,S200-(T200+U200+V200+W200+X200+Y200)))</f>
        <v>0</v>
      </c>
      <c r="AH200" s="19" t="n">
        <f aca="false">T200-AA200</f>
        <v>0</v>
      </c>
      <c r="AI200" s="19" t="n">
        <f aca="false">U200-AB200</f>
        <v>0</v>
      </c>
      <c r="AJ200" s="19" t="n">
        <f aca="false">V200-AC200</f>
        <v>0</v>
      </c>
      <c r="AK200" s="19" t="n">
        <f aca="false">W200-AD200</f>
        <v>0</v>
      </c>
      <c r="AL200" s="19" t="n">
        <f aca="false">X200-AE200</f>
        <v>5.60499406989467</v>
      </c>
      <c r="AM200" s="19" t="n">
        <f aca="false">Y200-AF200</f>
        <v>3.41976577977036</v>
      </c>
      <c r="AN200" s="19" t="n">
        <f aca="false">Z200-AG200</f>
        <v>0</v>
      </c>
      <c r="AO200" s="19" t="n">
        <f aca="false">M200-Q200</f>
        <v>0.0124955089131901</v>
      </c>
      <c r="AP200" s="19" t="n">
        <f aca="false">MIN(AH200,MAX(0,AO200-(AI200+AJ200+AK200+AL200+AM200+AN200)))</f>
        <v>0</v>
      </c>
      <c r="AQ200" s="19" t="n">
        <f aca="false">MIN(AI200,MAX(0,AO200-(AJ200+AK200+AL200+AM200+AN200)))</f>
        <v>0</v>
      </c>
      <c r="AR200" s="19" t="n">
        <f aca="false">MIN(AJ200,MAX(0,AO200-(AK200+AL200+AM200+AN200)))</f>
        <v>0</v>
      </c>
      <c r="AS200" s="19" t="n">
        <f aca="false">MIN(AK200,MAX(0,AO200-(AL200+AM200+AN200)))</f>
        <v>0</v>
      </c>
      <c r="AT200" s="19" t="n">
        <f aca="false">MIN(AL200,MAX(0,AO200-(AM200+AN200)))</f>
        <v>0</v>
      </c>
      <c r="AU200" s="19" t="n">
        <f aca="false">MIN(AM200,MAX(0,AO200-(AN200)))</f>
        <v>0.0124955089131901</v>
      </c>
      <c r="AV200" s="19" t="n">
        <f aca="false">MIN(AN200,MAX(0,AO200-(0)))</f>
        <v>0</v>
      </c>
      <c r="AW200" s="19" t="n">
        <f aca="false">AH200-AP200</f>
        <v>0</v>
      </c>
      <c r="AX200" s="19" t="n">
        <f aca="false">AI200-AQ200</f>
        <v>0</v>
      </c>
      <c r="AY200" s="19" t="n">
        <f aca="false">AJ200-AR200</f>
        <v>0</v>
      </c>
      <c r="AZ200" s="19" t="n">
        <f aca="false">AK200-AS200</f>
        <v>0</v>
      </c>
      <c r="BA200" s="19" t="n">
        <f aca="false">AL200-AT200</f>
        <v>5.60499406989467</v>
      </c>
      <c r="BB200" s="19" t="n">
        <f aca="false">AM200-AU200</f>
        <v>3.40727027085717</v>
      </c>
      <c r="BC200" s="19" t="n">
        <f aca="false">AN200-AV200</f>
        <v>0</v>
      </c>
    </row>
    <row r="201" customFormat="false" ht="15" hidden="false" customHeight="false" outlineLevel="0" collapsed="false">
      <c r="B201" s="18" t="n">
        <v>197</v>
      </c>
      <c r="C201" s="18" t="n">
        <f aca="false">RM_TERM-B201+1</f>
        <v>164</v>
      </c>
      <c r="D201" s="19" t="n">
        <f aca="false">K200</f>
        <v>9.01226434075193</v>
      </c>
      <c r="E201" s="19" t="n">
        <f aca="false">D201*(1-(1-RM_CDR_S)^(1/12))</f>
        <v>0.0306061291439012</v>
      </c>
      <c r="F201" s="19" t="n">
        <f aca="false">D201-E201</f>
        <v>8.98165821160803</v>
      </c>
      <c r="G201" s="19" t="n">
        <f aca="false">IF(F201&gt;0,F201*(RM_WAC/12)/(1-(1+RM_WAC/12)^(-C201)),0)</f>
        <v>0.0872049148598341</v>
      </c>
      <c r="H201" s="19" t="n">
        <f aca="false">F201*RM_WAC/12</f>
        <v>0.0553868923049162</v>
      </c>
      <c r="I201" s="19" t="n">
        <f aca="false">G201-H201+IF(C201&lt;=1,(F201-(G201-H201)-J201),0)</f>
        <v>0.0318180225549179</v>
      </c>
      <c r="J201" s="19" t="n">
        <f aca="false">(F201-(G201-H201))*(1-(1-RM_CPR_S)^(1/12))</f>
        <v>0.120392775987837</v>
      </c>
      <c r="K201" s="19" t="n">
        <f aca="false">IF(C201&lt;=1,0,(F201-(G201-H201)-J201))</f>
        <v>8.82944741306527</v>
      </c>
      <c r="L201" s="19" t="n">
        <f aca="false">E201*(1-RM_SEV_S)</f>
        <v>0.0183636774863407</v>
      </c>
      <c r="M201" s="19" t="n">
        <f aca="false">E201-L201</f>
        <v>0.0122424516575605</v>
      </c>
      <c r="N201" s="19" t="n">
        <f aca="false">H201-D201*(RM_SERV+RM_TR)/12</f>
        <v>0.0534342350310866</v>
      </c>
      <c r="O201" s="19" t="n">
        <f aca="false">T201*RM_A1_CP/12+U201*RM_A2_CP/12+V201*RM_A3_CP/12+W201*RM_M1_CP/12+X201*RM_B1_CP/12+Y201*RM_B2_CP/12+Z201*RM_B3_CP/12</f>
        <v>0.0577463480758895</v>
      </c>
      <c r="P201" s="19" t="n">
        <f aca="false">MAX(0,N201-O201)</f>
        <v>0</v>
      </c>
      <c r="Q201" s="19" t="n">
        <f aca="false">MIN(P201,M201)</f>
        <v>0</v>
      </c>
      <c r="R201" s="19" t="n">
        <f aca="false">P201-Q201</f>
        <v>0</v>
      </c>
      <c r="S201" s="19" t="n">
        <f aca="false">I201+J201+L201+Q201</f>
        <v>0.170574476029096</v>
      </c>
      <c r="T201" s="19" t="n">
        <f aca="false">AW200</f>
        <v>0</v>
      </c>
      <c r="U201" s="19" t="n">
        <f aca="false">AX200</f>
        <v>0</v>
      </c>
      <c r="V201" s="19" t="n">
        <f aca="false">AY200</f>
        <v>0</v>
      </c>
      <c r="W201" s="19" t="n">
        <f aca="false">AZ200</f>
        <v>0</v>
      </c>
      <c r="X201" s="19" t="n">
        <f aca="false">BA200</f>
        <v>5.60499406989467</v>
      </c>
      <c r="Y201" s="19" t="n">
        <f aca="false">BB200</f>
        <v>3.40727027085717</v>
      </c>
      <c r="Z201" s="19" t="n">
        <f aca="false">BC200</f>
        <v>0</v>
      </c>
      <c r="AA201" s="19" t="n">
        <f aca="false">MIN(T201,MAX(0,S201-(0)))</f>
        <v>0</v>
      </c>
      <c r="AB201" s="19" t="n">
        <f aca="false">MIN(U201,MAX(0,S201-(T201)))</f>
        <v>0</v>
      </c>
      <c r="AC201" s="19" t="n">
        <f aca="false">MIN(V201,MAX(0,S201-(T201+U201)))</f>
        <v>0</v>
      </c>
      <c r="AD201" s="19" t="n">
        <f aca="false">MIN(W201,MAX(0,S201-(T201+U201+V201)))</f>
        <v>0</v>
      </c>
      <c r="AE201" s="19" t="n">
        <f aca="false">MIN(X201,MAX(0,S201-(T201+U201+V201+W201)))</f>
        <v>0.170574476029096</v>
      </c>
      <c r="AF201" s="19" t="n">
        <f aca="false">MIN(Y201,MAX(0,S201-(T201+U201+V201+W201+X201)))</f>
        <v>0</v>
      </c>
      <c r="AG201" s="19" t="n">
        <f aca="false">MIN(Z201,MAX(0,S201-(T201+U201+V201+W201+X201+Y201)))</f>
        <v>0</v>
      </c>
      <c r="AH201" s="19" t="n">
        <f aca="false">T201-AA201</f>
        <v>0</v>
      </c>
      <c r="AI201" s="19" t="n">
        <f aca="false">U201-AB201</f>
        <v>0</v>
      </c>
      <c r="AJ201" s="19" t="n">
        <f aca="false">V201-AC201</f>
        <v>0</v>
      </c>
      <c r="AK201" s="19" t="n">
        <f aca="false">W201-AD201</f>
        <v>0</v>
      </c>
      <c r="AL201" s="19" t="n">
        <f aca="false">X201-AE201</f>
        <v>5.43441959386558</v>
      </c>
      <c r="AM201" s="19" t="n">
        <f aca="false">Y201-AF201</f>
        <v>3.40727027085717</v>
      </c>
      <c r="AN201" s="19" t="n">
        <f aca="false">Z201-AG201</f>
        <v>0</v>
      </c>
      <c r="AO201" s="19" t="n">
        <f aca="false">M201-Q201</f>
        <v>0.0122424516575605</v>
      </c>
      <c r="AP201" s="19" t="n">
        <f aca="false">MIN(AH201,MAX(0,AO201-(AI201+AJ201+AK201+AL201+AM201+AN201)))</f>
        <v>0</v>
      </c>
      <c r="AQ201" s="19" t="n">
        <f aca="false">MIN(AI201,MAX(0,AO201-(AJ201+AK201+AL201+AM201+AN201)))</f>
        <v>0</v>
      </c>
      <c r="AR201" s="19" t="n">
        <f aca="false">MIN(AJ201,MAX(0,AO201-(AK201+AL201+AM201+AN201)))</f>
        <v>0</v>
      </c>
      <c r="AS201" s="19" t="n">
        <f aca="false">MIN(AK201,MAX(0,AO201-(AL201+AM201+AN201)))</f>
        <v>0</v>
      </c>
      <c r="AT201" s="19" t="n">
        <f aca="false">MIN(AL201,MAX(0,AO201-(AM201+AN201)))</f>
        <v>0</v>
      </c>
      <c r="AU201" s="19" t="n">
        <f aca="false">MIN(AM201,MAX(0,AO201-(AN201)))</f>
        <v>0.0122424516575605</v>
      </c>
      <c r="AV201" s="19" t="n">
        <f aca="false">MIN(AN201,MAX(0,AO201-(0)))</f>
        <v>0</v>
      </c>
      <c r="AW201" s="19" t="n">
        <f aca="false">AH201-AP201</f>
        <v>0</v>
      </c>
      <c r="AX201" s="19" t="n">
        <f aca="false">AI201-AQ201</f>
        <v>0</v>
      </c>
      <c r="AY201" s="19" t="n">
        <f aca="false">AJ201-AR201</f>
        <v>0</v>
      </c>
      <c r="AZ201" s="19" t="n">
        <f aca="false">AK201-AS201</f>
        <v>0</v>
      </c>
      <c r="BA201" s="19" t="n">
        <f aca="false">AL201-AT201</f>
        <v>5.43441959386558</v>
      </c>
      <c r="BB201" s="19" t="n">
        <f aca="false">AM201-AU201</f>
        <v>3.39502781919961</v>
      </c>
      <c r="BC201" s="19" t="n">
        <f aca="false">AN201-AV201</f>
        <v>0</v>
      </c>
    </row>
    <row r="202" customFormat="false" ht="15" hidden="false" customHeight="false" outlineLevel="0" collapsed="false">
      <c r="B202" s="18" t="n">
        <v>198</v>
      </c>
      <c r="C202" s="18" t="n">
        <f aca="false">RM_TERM-B202+1</f>
        <v>163</v>
      </c>
      <c r="D202" s="19" t="n">
        <f aca="false">K201</f>
        <v>8.82944741306527</v>
      </c>
      <c r="E202" s="19" t="n">
        <f aca="false">D202*(1-(1-RM_CDR_S)^(1/12))</f>
        <v>0.0299852731318147</v>
      </c>
      <c r="F202" s="19" t="n">
        <f aca="false">D202-E202</f>
        <v>8.79946213993346</v>
      </c>
      <c r="G202" s="19" t="n">
        <f aca="false">IF(F202&gt;0,F202*(RM_WAC/12)/(1-(1+RM_WAC/12)^(-C202)),0)</f>
        <v>0.085739670264036</v>
      </c>
      <c r="H202" s="19" t="n">
        <f aca="false">F202*RM_WAC/12</f>
        <v>0.054263349862923</v>
      </c>
      <c r="I202" s="19" t="n">
        <f aca="false">G202-H202+IF(C202&lt;=1,(F202-(G202-H202)-J202),0)</f>
        <v>0.031476320401113</v>
      </c>
      <c r="J202" s="19" t="n">
        <f aca="false">(F202-(G202-H202))*(1-(1-RM_CPR_S)^(1/12))</f>
        <v>0.117946480645167</v>
      </c>
      <c r="K202" s="19" t="n">
        <f aca="false">IF(C202&lt;=1,0,(F202-(G202-H202)-J202))</f>
        <v>8.65003933888718</v>
      </c>
      <c r="L202" s="19" t="n">
        <f aca="false">E202*(1-RM_SEV_S)</f>
        <v>0.0179911638790888</v>
      </c>
      <c r="M202" s="19" t="n">
        <f aca="false">E202-L202</f>
        <v>0.0119941092527259</v>
      </c>
      <c r="N202" s="19" t="n">
        <f aca="false">H202-D202*(RM_SERV+RM_TR)/12</f>
        <v>0.0523503029234255</v>
      </c>
      <c r="O202" s="19" t="n">
        <f aca="false">T202*RM_A1_CP/12+U202*RM_A2_CP/12+V202*RM_A3_CP/12+W202*RM_M1_CP/12+X202*RM_B1_CP/12+Y202*RM_B2_CP/12+Z202*RM_B3_CP/12</f>
        <v>0.0565986412563239</v>
      </c>
      <c r="P202" s="19" t="n">
        <f aca="false">MAX(0,N202-O202)</f>
        <v>0</v>
      </c>
      <c r="Q202" s="19" t="n">
        <f aca="false">MIN(P202,M202)</f>
        <v>0</v>
      </c>
      <c r="R202" s="19" t="n">
        <f aca="false">P202-Q202</f>
        <v>0</v>
      </c>
      <c r="S202" s="19" t="n">
        <f aca="false">I202+J202+L202+Q202</f>
        <v>0.167413964925369</v>
      </c>
      <c r="T202" s="19" t="n">
        <f aca="false">AW201</f>
        <v>0</v>
      </c>
      <c r="U202" s="19" t="n">
        <f aca="false">AX201</f>
        <v>0</v>
      </c>
      <c r="V202" s="19" t="n">
        <f aca="false">AY201</f>
        <v>0</v>
      </c>
      <c r="W202" s="19" t="n">
        <f aca="false">AZ201</f>
        <v>0</v>
      </c>
      <c r="X202" s="19" t="n">
        <f aca="false">BA201</f>
        <v>5.43441959386558</v>
      </c>
      <c r="Y202" s="19" t="n">
        <f aca="false">BB201</f>
        <v>3.39502781919961</v>
      </c>
      <c r="Z202" s="19" t="n">
        <f aca="false">BC201</f>
        <v>0</v>
      </c>
      <c r="AA202" s="19" t="n">
        <f aca="false">MIN(T202,MAX(0,S202-(0)))</f>
        <v>0</v>
      </c>
      <c r="AB202" s="19" t="n">
        <f aca="false">MIN(U202,MAX(0,S202-(T202)))</f>
        <v>0</v>
      </c>
      <c r="AC202" s="19" t="n">
        <f aca="false">MIN(V202,MAX(0,S202-(T202+U202)))</f>
        <v>0</v>
      </c>
      <c r="AD202" s="19" t="n">
        <f aca="false">MIN(W202,MAX(0,S202-(T202+U202+V202)))</f>
        <v>0</v>
      </c>
      <c r="AE202" s="19" t="n">
        <f aca="false">MIN(X202,MAX(0,S202-(T202+U202+V202+W202)))</f>
        <v>0.167413964925369</v>
      </c>
      <c r="AF202" s="19" t="n">
        <f aca="false">MIN(Y202,MAX(0,S202-(T202+U202+V202+W202+X202)))</f>
        <v>0</v>
      </c>
      <c r="AG202" s="19" t="n">
        <f aca="false">MIN(Z202,MAX(0,S202-(T202+U202+V202+W202+X202+Y202)))</f>
        <v>0</v>
      </c>
      <c r="AH202" s="19" t="n">
        <f aca="false">T202-AA202</f>
        <v>0</v>
      </c>
      <c r="AI202" s="19" t="n">
        <f aca="false">U202-AB202</f>
        <v>0</v>
      </c>
      <c r="AJ202" s="19" t="n">
        <f aca="false">V202-AC202</f>
        <v>0</v>
      </c>
      <c r="AK202" s="19" t="n">
        <f aca="false">W202-AD202</f>
        <v>0</v>
      </c>
      <c r="AL202" s="19" t="n">
        <f aca="false">X202-AE202</f>
        <v>5.26700562894021</v>
      </c>
      <c r="AM202" s="19" t="n">
        <f aca="false">Y202-AF202</f>
        <v>3.39502781919961</v>
      </c>
      <c r="AN202" s="19" t="n">
        <f aca="false">Z202-AG202</f>
        <v>0</v>
      </c>
      <c r="AO202" s="19" t="n">
        <f aca="false">M202-Q202</f>
        <v>0.0119941092527259</v>
      </c>
      <c r="AP202" s="19" t="n">
        <f aca="false">MIN(AH202,MAX(0,AO202-(AI202+AJ202+AK202+AL202+AM202+AN202)))</f>
        <v>0</v>
      </c>
      <c r="AQ202" s="19" t="n">
        <f aca="false">MIN(AI202,MAX(0,AO202-(AJ202+AK202+AL202+AM202+AN202)))</f>
        <v>0</v>
      </c>
      <c r="AR202" s="19" t="n">
        <f aca="false">MIN(AJ202,MAX(0,AO202-(AK202+AL202+AM202+AN202)))</f>
        <v>0</v>
      </c>
      <c r="AS202" s="19" t="n">
        <f aca="false">MIN(AK202,MAX(0,AO202-(AL202+AM202+AN202)))</f>
        <v>0</v>
      </c>
      <c r="AT202" s="19" t="n">
        <f aca="false">MIN(AL202,MAX(0,AO202-(AM202+AN202)))</f>
        <v>0</v>
      </c>
      <c r="AU202" s="19" t="n">
        <f aca="false">MIN(AM202,MAX(0,AO202-(AN202)))</f>
        <v>0.0119941092527259</v>
      </c>
      <c r="AV202" s="19" t="n">
        <f aca="false">MIN(AN202,MAX(0,AO202-(0)))</f>
        <v>0</v>
      </c>
      <c r="AW202" s="19" t="n">
        <f aca="false">AH202-AP202</f>
        <v>0</v>
      </c>
      <c r="AX202" s="19" t="n">
        <f aca="false">AI202-AQ202</f>
        <v>0</v>
      </c>
      <c r="AY202" s="19" t="n">
        <f aca="false">AJ202-AR202</f>
        <v>0</v>
      </c>
      <c r="AZ202" s="19" t="n">
        <f aca="false">AK202-AS202</f>
        <v>0</v>
      </c>
      <c r="BA202" s="19" t="n">
        <f aca="false">AL202-AT202</f>
        <v>5.26700562894021</v>
      </c>
      <c r="BB202" s="19" t="n">
        <f aca="false">AM202-AU202</f>
        <v>3.38303370994689</v>
      </c>
      <c r="BC202" s="19" t="n">
        <f aca="false">AN202-AV202</f>
        <v>0</v>
      </c>
    </row>
    <row r="203" customFormat="false" ht="15" hidden="false" customHeight="false" outlineLevel="0" collapsed="false">
      <c r="B203" s="18" t="n">
        <v>199</v>
      </c>
      <c r="C203" s="18" t="n">
        <f aca="false">RM_TERM-B203+1</f>
        <v>162</v>
      </c>
      <c r="D203" s="19" t="n">
        <f aca="false">K202</f>
        <v>8.65003933888718</v>
      </c>
      <c r="E203" s="19" t="n">
        <f aca="false">D203*(1-(1-RM_CDR_S)^(1/12))</f>
        <v>0.0293759937675905</v>
      </c>
      <c r="F203" s="19" t="n">
        <f aca="false">D203-E203</f>
        <v>8.62066334511959</v>
      </c>
      <c r="G203" s="19" t="n">
        <f aca="false">IF(F203&gt;0,F203*(RM_WAC/12)/(1-(1+RM_WAC/12)^(-C203)),0)</f>
        <v>0.0842990451719546</v>
      </c>
      <c r="H203" s="19" t="n">
        <f aca="false">F203*RM_WAC/12</f>
        <v>0.0531607572949041</v>
      </c>
      <c r="I203" s="19" t="n">
        <f aca="false">G203-H203+IF(C203&lt;=1,(F203-(G203-H203)-J203),0)</f>
        <v>0.0311382878770505</v>
      </c>
      <c r="J203" s="19" t="n">
        <f aca="false">(F203-(G203-H203))*(1-(1-RM_CPR_S)^(1/12))</f>
        <v>0.115545835927147</v>
      </c>
      <c r="K203" s="19" t="n">
        <f aca="false">IF(C203&lt;=1,0,(F203-(G203-H203)-J203))</f>
        <v>8.47397922131539</v>
      </c>
      <c r="L203" s="19" t="n">
        <f aca="false">E203*(1-RM_SEV_S)</f>
        <v>0.0176255962605543</v>
      </c>
      <c r="M203" s="19" t="n">
        <f aca="false">E203-L203</f>
        <v>0.0117503975070362</v>
      </c>
      <c r="N203" s="19" t="n">
        <f aca="false">H203-D203*(RM_SERV+RM_TR)/12</f>
        <v>0.0512865821048119</v>
      </c>
      <c r="O203" s="19" t="n">
        <f aca="false">T203*RM_A1_CP/12+U203*RM_A2_CP/12+V203*RM_A3_CP/12+W203*RM_M1_CP/12+X203*RM_B1_CP/12+Y203*RM_B2_CP/12+Z203*RM_B3_CP/12</f>
        <v>0.0554723432471889</v>
      </c>
      <c r="P203" s="19" t="n">
        <f aca="false">MAX(0,N203-O203)</f>
        <v>0</v>
      </c>
      <c r="Q203" s="19" t="n">
        <f aca="false">MIN(P203,M203)</f>
        <v>0</v>
      </c>
      <c r="R203" s="19" t="n">
        <f aca="false">P203-Q203</f>
        <v>0</v>
      </c>
      <c r="S203" s="19" t="n">
        <f aca="false">I203+J203+L203+Q203</f>
        <v>0.164309720064752</v>
      </c>
      <c r="T203" s="19" t="n">
        <f aca="false">AW202</f>
        <v>0</v>
      </c>
      <c r="U203" s="19" t="n">
        <f aca="false">AX202</f>
        <v>0</v>
      </c>
      <c r="V203" s="19" t="n">
        <f aca="false">AY202</f>
        <v>0</v>
      </c>
      <c r="W203" s="19" t="n">
        <f aca="false">AZ202</f>
        <v>0</v>
      </c>
      <c r="X203" s="19" t="n">
        <f aca="false">BA202</f>
        <v>5.26700562894021</v>
      </c>
      <c r="Y203" s="19" t="n">
        <f aca="false">BB202</f>
        <v>3.38303370994689</v>
      </c>
      <c r="Z203" s="19" t="n">
        <f aca="false">BC202</f>
        <v>0</v>
      </c>
      <c r="AA203" s="19" t="n">
        <f aca="false">MIN(T203,MAX(0,S203-(0)))</f>
        <v>0</v>
      </c>
      <c r="AB203" s="19" t="n">
        <f aca="false">MIN(U203,MAX(0,S203-(T203)))</f>
        <v>0</v>
      </c>
      <c r="AC203" s="19" t="n">
        <f aca="false">MIN(V203,MAX(0,S203-(T203+U203)))</f>
        <v>0</v>
      </c>
      <c r="AD203" s="19" t="n">
        <f aca="false">MIN(W203,MAX(0,S203-(T203+U203+V203)))</f>
        <v>0</v>
      </c>
      <c r="AE203" s="19" t="n">
        <f aca="false">MIN(X203,MAX(0,S203-(T203+U203+V203+W203)))</f>
        <v>0.164309720064752</v>
      </c>
      <c r="AF203" s="19" t="n">
        <f aca="false">MIN(Y203,MAX(0,S203-(T203+U203+V203+W203+X203)))</f>
        <v>0</v>
      </c>
      <c r="AG203" s="19" t="n">
        <f aca="false">MIN(Z203,MAX(0,S203-(T203+U203+V203+W203+X203+Y203)))</f>
        <v>0</v>
      </c>
      <c r="AH203" s="19" t="n">
        <f aca="false">T203-AA203</f>
        <v>0</v>
      </c>
      <c r="AI203" s="19" t="n">
        <f aca="false">U203-AB203</f>
        <v>0</v>
      </c>
      <c r="AJ203" s="19" t="n">
        <f aca="false">V203-AC203</f>
        <v>0</v>
      </c>
      <c r="AK203" s="19" t="n">
        <f aca="false">W203-AD203</f>
        <v>0</v>
      </c>
      <c r="AL203" s="19" t="n">
        <f aca="false">X203-AE203</f>
        <v>5.10269590887546</v>
      </c>
      <c r="AM203" s="19" t="n">
        <f aca="false">Y203-AF203</f>
        <v>3.38303370994689</v>
      </c>
      <c r="AN203" s="19" t="n">
        <f aca="false">Z203-AG203</f>
        <v>0</v>
      </c>
      <c r="AO203" s="19" t="n">
        <f aca="false">M203-Q203</f>
        <v>0.0117503975070362</v>
      </c>
      <c r="AP203" s="19" t="n">
        <f aca="false">MIN(AH203,MAX(0,AO203-(AI203+AJ203+AK203+AL203+AM203+AN203)))</f>
        <v>0</v>
      </c>
      <c r="AQ203" s="19" t="n">
        <f aca="false">MIN(AI203,MAX(0,AO203-(AJ203+AK203+AL203+AM203+AN203)))</f>
        <v>0</v>
      </c>
      <c r="AR203" s="19" t="n">
        <f aca="false">MIN(AJ203,MAX(0,AO203-(AK203+AL203+AM203+AN203)))</f>
        <v>0</v>
      </c>
      <c r="AS203" s="19" t="n">
        <f aca="false">MIN(AK203,MAX(0,AO203-(AL203+AM203+AN203)))</f>
        <v>0</v>
      </c>
      <c r="AT203" s="19" t="n">
        <f aca="false">MIN(AL203,MAX(0,AO203-(AM203+AN203)))</f>
        <v>0</v>
      </c>
      <c r="AU203" s="19" t="n">
        <f aca="false">MIN(AM203,MAX(0,AO203-(AN203)))</f>
        <v>0.0117503975070362</v>
      </c>
      <c r="AV203" s="19" t="n">
        <f aca="false">MIN(AN203,MAX(0,AO203-(0)))</f>
        <v>0</v>
      </c>
      <c r="AW203" s="19" t="n">
        <f aca="false">AH203-AP203</f>
        <v>0</v>
      </c>
      <c r="AX203" s="19" t="n">
        <f aca="false">AI203-AQ203</f>
        <v>0</v>
      </c>
      <c r="AY203" s="19" t="n">
        <f aca="false">AJ203-AR203</f>
        <v>0</v>
      </c>
      <c r="AZ203" s="19" t="n">
        <f aca="false">AK203-AS203</f>
        <v>0</v>
      </c>
      <c r="BA203" s="19" t="n">
        <f aca="false">AL203-AT203</f>
        <v>5.10269590887546</v>
      </c>
      <c r="BB203" s="19" t="n">
        <f aca="false">AM203-AU203</f>
        <v>3.37128331243985</v>
      </c>
      <c r="BC203" s="19" t="n">
        <f aca="false">AN203-AV203</f>
        <v>0</v>
      </c>
    </row>
    <row r="204" customFormat="false" ht="15" hidden="false" customHeight="false" outlineLevel="0" collapsed="false">
      <c r="B204" s="18" t="n">
        <v>200</v>
      </c>
      <c r="C204" s="18" t="n">
        <f aca="false">RM_TERM-B204+1</f>
        <v>161</v>
      </c>
      <c r="D204" s="19" t="n">
        <f aca="false">K203</f>
        <v>8.47397922131539</v>
      </c>
      <c r="E204" s="19" t="n">
        <f aca="false">D204*(1-(1-RM_CDR_S)^(1/12))</f>
        <v>0.0287780842421091</v>
      </c>
      <c r="F204" s="19" t="n">
        <f aca="false">D204-E204</f>
        <v>8.44520113707328</v>
      </c>
      <c r="G204" s="19" t="n">
        <f aca="false">IF(F204&gt;0,F204*(RM_WAC/12)/(1-(1+RM_WAC/12)^(-C204)),0)</f>
        <v>0.0828826259188921</v>
      </c>
      <c r="H204" s="19" t="n">
        <f aca="false">F204*RM_WAC/12</f>
        <v>0.0520787403452852</v>
      </c>
      <c r="I204" s="19" t="n">
        <f aca="false">G204-H204+IF(C204&lt;=1,(F204-(G204-H204)-J204),0)</f>
        <v>0.0308038855736068</v>
      </c>
      <c r="J204" s="19" t="n">
        <f aca="false">(F204-(G204-H204))*(1-(1-RM_CPR_S)^(1/12))</f>
        <v>0.113190025963989</v>
      </c>
      <c r="K204" s="19" t="n">
        <f aca="false">IF(C204&lt;=1,0,(F204-(G204-H204)-J204))</f>
        <v>8.30120722553569</v>
      </c>
      <c r="L204" s="19" t="n">
        <f aca="false">E204*(1-RM_SEV_S)</f>
        <v>0.0172668505452654</v>
      </c>
      <c r="M204" s="19" t="n">
        <f aca="false">E204-L204</f>
        <v>0.0115112336968436</v>
      </c>
      <c r="N204" s="19" t="n">
        <f aca="false">H204-D204*(RM_SERV+RM_TR)/12</f>
        <v>0.0502427115140002</v>
      </c>
      <c r="O204" s="19" t="n">
        <f aca="false">T204*RM_A1_CP/12+U204*RM_A2_CP/12+V204*RM_A3_CP/12+W204*RM_M1_CP/12+X204*RM_B1_CP/12+Y204*RM_B2_CP/12+Z204*RM_B3_CP/12</f>
        <v>0.0543670715134039</v>
      </c>
      <c r="P204" s="19" t="n">
        <f aca="false">MAX(0,N204-O204)</f>
        <v>0</v>
      </c>
      <c r="Q204" s="19" t="n">
        <f aca="false">MIN(P204,M204)</f>
        <v>0</v>
      </c>
      <c r="R204" s="19" t="n">
        <f aca="false">P204-Q204</f>
        <v>0</v>
      </c>
      <c r="S204" s="19" t="n">
        <f aca="false">I204+J204+L204+Q204</f>
        <v>0.161260762082861</v>
      </c>
      <c r="T204" s="19" t="n">
        <f aca="false">AW203</f>
        <v>0</v>
      </c>
      <c r="U204" s="19" t="n">
        <f aca="false">AX203</f>
        <v>0</v>
      </c>
      <c r="V204" s="19" t="n">
        <f aca="false">AY203</f>
        <v>0</v>
      </c>
      <c r="W204" s="19" t="n">
        <f aca="false">AZ203</f>
        <v>0</v>
      </c>
      <c r="X204" s="19" t="n">
        <f aca="false">BA203</f>
        <v>5.10269590887546</v>
      </c>
      <c r="Y204" s="19" t="n">
        <f aca="false">BB203</f>
        <v>3.37128331243985</v>
      </c>
      <c r="Z204" s="19" t="n">
        <f aca="false">BC203</f>
        <v>0</v>
      </c>
      <c r="AA204" s="19" t="n">
        <f aca="false">MIN(T204,MAX(0,S204-(0)))</f>
        <v>0</v>
      </c>
      <c r="AB204" s="19" t="n">
        <f aca="false">MIN(U204,MAX(0,S204-(T204)))</f>
        <v>0</v>
      </c>
      <c r="AC204" s="19" t="n">
        <f aca="false">MIN(V204,MAX(0,S204-(T204+U204)))</f>
        <v>0</v>
      </c>
      <c r="AD204" s="19" t="n">
        <f aca="false">MIN(W204,MAX(0,S204-(T204+U204+V204)))</f>
        <v>0</v>
      </c>
      <c r="AE204" s="19" t="n">
        <f aca="false">MIN(X204,MAX(0,S204-(T204+U204+V204+W204)))</f>
        <v>0.161260762082861</v>
      </c>
      <c r="AF204" s="19" t="n">
        <f aca="false">MIN(Y204,MAX(0,S204-(T204+U204+V204+W204+X204)))</f>
        <v>0</v>
      </c>
      <c r="AG204" s="19" t="n">
        <f aca="false">MIN(Z204,MAX(0,S204-(T204+U204+V204+W204+X204+Y204)))</f>
        <v>0</v>
      </c>
      <c r="AH204" s="19" t="n">
        <f aca="false">T204-AA204</f>
        <v>0</v>
      </c>
      <c r="AI204" s="19" t="n">
        <f aca="false">U204-AB204</f>
        <v>0</v>
      </c>
      <c r="AJ204" s="19" t="n">
        <f aca="false">V204-AC204</f>
        <v>0</v>
      </c>
      <c r="AK204" s="19" t="n">
        <f aca="false">W204-AD204</f>
        <v>0</v>
      </c>
      <c r="AL204" s="19" t="n">
        <f aca="false">X204-AE204</f>
        <v>4.94143514679259</v>
      </c>
      <c r="AM204" s="19" t="n">
        <f aca="false">Y204-AF204</f>
        <v>3.37128331243985</v>
      </c>
      <c r="AN204" s="19" t="n">
        <f aca="false">Z204-AG204</f>
        <v>0</v>
      </c>
      <c r="AO204" s="19" t="n">
        <f aca="false">M204-Q204</f>
        <v>0.0115112336968436</v>
      </c>
      <c r="AP204" s="19" t="n">
        <f aca="false">MIN(AH204,MAX(0,AO204-(AI204+AJ204+AK204+AL204+AM204+AN204)))</f>
        <v>0</v>
      </c>
      <c r="AQ204" s="19" t="n">
        <f aca="false">MIN(AI204,MAX(0,AO204-(AJ204+AK204+AL204+AM204+AN204)))</f>
        <v>0</v>
      </c>
      <c r="AR204" s="19" t="n">
        <f aca="false">MIN(AJ204,MAX(0,AO204-(AK204+AL204+AM204+AN204)))</f>
        <v>0</v>
      </c>
      <c r="AS204" s="19" t="n">
        <f aca="false">MIN(AK204,MAX(0,AO204-(AL204+AM204+AN204)))</f>
        <v>0</v>
      </c>
      <c r="AT204" s="19" t="n">
        <f aca="false">MIN(AL204,MAX(0,AO204-(AM204+AN204)))</f>
        <v>0</v>
      </c>
      <c r="AU204" s="19" t="n">
        <f aca="false">MIN(AM204,MAX(0,AO204-(AN204)))</f>
        <v>0.0115112336968436</v>
      </c>
      <c r="AV204" s="19" t="n">
        <f aca="false">MIN(AN204,MAX(0,AO204-(0)))</f>
        <v>0</v>
      </c>
      <c r="AW204" s="19" t="n">
        <f aca="false">AH204-AP204</f>
        <v>0</v>
      </c>
      <c r="AX204" s="19" t="n">
        <f aca="false">AI204-AQ204</f>
        <v>0</v>
      </c>
      <c r="AY204" s="19" t="n">
        <f aca="false">AJ204-AR204</f>
        <v>0</v>
      </c>
      <c r="AZ204" s="19" t="n">
        <f aca="false">AK204-AS204</f>
        <v>0</v>
      </c>
      <c r="BA204" s="19" t="n">
        <f aca="false">AL204-AT204</f>
        <v>4.94143514679259</v>
      </c>
      <c r="BB204" s="19" t="n">
        <f aca="false">AM204-AU204</f>
        <v>3.35977207874301</v>
      </c>
      <c r="BC204" s="19" t="n">
        <f aca="false">AN204-AV204</f>
        <v>0</v>
      </c>
    </row>
    <row r="205" customFormat="false" ht="15" hidden="false" customHeight="false" outlineLevel="0" collapsed="false">
      <c r="B205" s="18" t="n">
        <v>201</v>
      </c>
      <c r="C205" s="18" t="n">
        <f aca="false">RM_TERM-B205+1</f>
        <v>160</v>
      </c>
      <c r="D205" s="19" t="n">
        <f aca="false">K204</f>
        <v>8.30120722553569</v>
      </c>
      <c r="E205" s="19" t="n">
        <f aca="false">D205*(1-(1-RM_CDR_S)^(1/12))</f>
        <v>0.028191341353158</v>
      </c>
      <c r="F205" s="19" t="n">
        <f aca="false">D205-E205</f>
        <v>8.27301588418253</v>
      </c>
      <c r="G205" s="19" t="n">
        <f aca="false">IF(F205&gt;0,F205*(RM_WAC/12)/(1-(1+RM_WAC/12)^(-C205)),0)</f>
        <v>0.0814900057906755</v>
      </c>
      <c r="H205" s="19" t="n">
        <f aca="false">F205*RM_WAC/12</f>
        <v>0.0510169312857922</v>
      </c>
      <c r="I205" s="19" t="n">
        <f aca="false">G205-H205+IF(C205&lt;=1,(F205-(G205-H205)-J205),0)</f>
        <v>0.0304730745048832</v>
      </c>
      <c r="J205" s="19" t="n">
        <f aca="false">(F205-(G205-H205))*(1-(1-RM_CPR_S)^(1/12))</f>
        <v>0.110878249118845</v>
      </c>
      <c r="K205" s="19" t="n">
        <f aca="false">IF(C205&lt;=1,0,(F205-(G205-H205)-J205))</f>
        <v>8.1316645605588</v>
      </c>
      <c r="L205" s="19" t="n">
        <f aca="false">E205*(1-RM_SEV_S)</f>
        <v>0.0169148048118948</v>
      </c>
      <c r="M205" s="19" t="n">
        <f aca="false">E205-L205</f>
        <v>0.0112765365412632</v>
      </c>
      <c r="N205" s="19" t="n">
        <f aca="false">H205-D205*(RM_SERV+RM_TR)/12</f>
        <v>0.0492183363869262</v>
      </c>
      <c r="O205" s="19" t="n">
        <f aca="false">T205*RM_A1_CP/12+U205*RM_A2_CP/12+V205*RM_A3_CP/12+W205*RM_M1_CP/12+X205*RM_B1_CP/12+Y205*RM_B2_CP/12+Z205*RM_B3_CP/12</f>
        <v>0.0532824501924071</v>
      </c>
      <c r="P205" s="19" t="n">
        <f aca="false">MAX(0,N205-O205)</f>
        <v>0</v>
      </c>
      <c r="Q205" s="19" t="n">
        <f aca="false">MIN(P205,M205)</f>
        <v>0</v>
      </c>
      <c r="R205" s="19" t="n">
        <f aca="false">P205-Q205</f>
        <v>0</v>
      </c>
      <c r="S205" s="19" t="n">
        <f aca="false">I205+J205+L205+Q205</f>
        <v>0.158266128435623</v>
      </c>
      <c r="T205" s="19" t="n">
        <f aca="false">AW204</f>
        <v>0</v>
      </c>
      <c r="U205" s="19" t="n">
        <f aca="false">AX204</f>
        <v>0</v>
      </c>
      <c r="V205" s="19" t="n">
        <f aca="false">AY204</f>
        <v>0</v>
      </c>
      <c r="W205" s="19" t="n">
        <f aca="false">AZ204</f>
        <v>0</v>
      </c>
      <c r="X205" s="19" t="n">
        <f aca="false">BA204</f>
        <v>4.94143514679259</v>
      </c>
      <c r="Y205" s="19" t="n">
        <f aca="false">BB204</f>
        <v>3.35977207874301</v>
      </c>
      <c r="Z205" s="19" t="n">
        <f aca="false">BC204</f>
        <v>0</v>
      </c>
      <c r="AA205" s="19" t="n">
        <f aca="false">MIN(T205,MAX(0,S205-(0)))</f>
        <v>0</v>
      </c>
      <c r="AB205" s="19" t="n">
        <f aca="false">MIN(U205,MAX(0,S205-(T205)))</f>
        <v>0</v>
      </c>
      <c r="AC205" s="19" t="n">
        <f aca="false">MIN(V205,MAX(0,S205-(T205+U205)))</f>
        <v>0</v>
      </c>
      <c r="AD205" s="19" t="n">
        <f aca="false">MIN(W205,MAX(0,S205-(T205+U205+V205)))</f>
        <v>0</v>
      </c>
      <c r="AE205" s="19" t="n">
        <f aca="false">MIN(X205,MAX(0,S205-(T205+U205+V205+W205)))</f>
        <v>0.158266128435623</v>
      </c>
      <c r="AF205" s="19" t="n">
        <f aca="false">MIN(Y205,MAX(0,S205-(T205+U205+V205+W205+X205)))</f>
        <v>0</v>
      </c>
      <c r="AG205" s="19" t="n">
        <f aca="false">MIN(Z205,MAX(0,S205-(T205+U205+V205+W205+X205+Y205)))</f>
        <v>0</v>
      </c>
      <c r="AH205" s="19" t="n">
        <f aca="false">T205-AA205</f>
        <v>0</v>
      </c>
      <c r="AI205" s="19" t="n">
        <f aca="false">U205-AB205</f>
        <v>0</v>
      </c>
      <c r="AJ205" s="19" t="n">
        <f aca="false">V205-AC205</f>
        <v>0</v>
      </c>
      <c r="AK205" s="19" t="n">
        <f aca="false">W205-AD205</f>
        <v>0</v>
      </c>
      <c r="AL205" s="19" t="n">
        <f aca="false">X205-AE205</f>
        <v>4.78316901835697</v>
      </c>
      <c r="AM205" s="19" t="n">
        <f aca="false">Y205-AF205</f>
        <v>3.35977207874301</v>
      </c>
      <c r="AN205" s="19" t="n">
        <f aca="false">Z205-AG205</f>
        <v>0</v>
      </c>
      <c r="AO205" s="19" t="n">
        <f aca="false">M205-Q205</f>
        <v>0.0112765365412632</v>
      </c>
      <c r="AP205" s="19" t="n">
        <f aca="false">MIN(AH205,MAX(0,AO205-(AI205+AJ205+AK205+AL205+AM205+AN205)))</f>
        <v>0</v>
      </c>
      <c r="AQ205" s="19" t="n">
        <f aca="false">MIN(AI205,MAX(0,AO205-(AJ205+AK205+AL205+AM205+AN205)))</f>
        <v>0</v>
      </c>
      <c r="AR205" s="19" t="n">
        <f aca="false">MIN(AJ205,MAX(0,AO205-(AK205+AL205+AM205+AN205)))</f>
        <v>0</v>
      </c>
      <c r="AS205" s="19" t="n">
        <f aca="false">MIN(AK205,MAX(0,AO205-(AL205+AM205+AN205)))</f>
        <v>0</v>
      </c>
      <c r="AT205" s="19" t="n">
        <f aca="false">MIN(AL205,MAX(0,AO205-(AM205+AN205)))</f>
        <v>0</v>
      </c>
      <c r="AU205" s="19" t="n">
        <f aca="false">MIN(AM205,MAX(0,AO205-(AN205)))</f>
        <v>0.0112765365412632</v>
      </c>
      <c r="AV205" s="19" t="n">
        <f aca="false">MIN(AN205,MAX(0,AO205-(0)))</f>
        <v>0</v>
      </c>
      <c r="AW205" s="19" t="n">
        <f aca="false">AH205-AP205</f>
        <v>0</v>
      </c>
      <c r="AX205" s="19" t="n">
        <f aca="false">AI205-AQ205</f>
        <v>0</v>
      </c>
      <c r="AY205" s="19" t="n">
        <f aca="false">AJ205-AR205</f>
        <v>0</v>
      </c>
      <c r="AZ205" s="19" t="n">
        <f aca="false">AK205-AS205</f>
        <v>0</v>
      </c>
      <c r="BA205" s="19" t="n">
        <f aca="false">AL205-AT205</f>
        <v>4.78316901835697</v>
      </c>
      <c r="BB205" s="19" t="n">
        <f aca="false">AM205-AU205</f>
        <v>3.34849554220174</v>
      </c>
      <c r="BC205" s="19" t="n">
        <f aca="false">AN205-AV205</f>
        <v>0</v>
      </c>
    </row>
    <row r="206" customFormat="false" ht="15" hidden="false" customHeight="false" outlineLevel="0" collapsed="false">
      <c r="B206" s="18" t="n">
        <v>202</v>
      </c>
      <c r="C206" s="18" t="n">
        <f aca="false">RM_TERM-B206+1</f>
        <v>159</v>
      </c>
      <c r="D206" s="19" t="n">
        <f aca="false">K205</f>
        <v>8.1316645605588</v>
      </c>
      <c r="E206" s="19" t="n">
        <f aca="false">D206*(1-(1-RM_CDR_S)^(1/12))</f>
        <v>0.0276155654434103</v>
      </c>
      <c r="F206" s="19" t="n">
        <f aca="false">D206-E206</f>
        <v>8.10404899511539</v>
      </c>
      <c r="G206" s="19" t="n">
        <f aca="false">IF(F206&gt;0,F206*(RM_WAC/12)/(1-(1+RM_WAC/12)^(-C206)),0)</f>
        <v>0.0801207849068725</v>
      </c>
      <c r="H206" s="19" t="n">
        <f aca="false">F206*RM_WAC/12</f>
        <v>0.0499749688032116</v>
      </c>
      <c r="I206" s="19" t="n">
        <f aca="false">G206-H206+IF(C206&lt;=1,(F206-(G206-H206)-J206),0)</f>
        <v>0.0301458161036609</v>
      </c>
      <c r="J206" s="19" t="n">
        <f aca="false">(F206-(G206-H206))*(1-(1-RM_CPR_S)^(1/12))</f>
        <v>0.108609717743026</v>
      </c>
      <c r="K206" s="19" t="n">
        <f aca="false">IF(C206&lt;=1,0,(F206-(G206-H206)-J206))</f>
        <v>7.9652934612687</v>
      </c>
      <c r="L206" s="19" t="n">
        <f aca="false">E206*(1-RM_SEV_S)</f>
        <v>0.0165693392660462</v>
      </c>
      <c r="M206" s="19" t="n">
        <f aca="false">E206-L206</f>
        <v>0.0110462261773641</v>
      </c>
      <c r="N206" s="19" t="n">
        <f aca="false">H206-D206*(RM_SERV+RM_TR)/12</f>
        <v>0.0482131081484238</v>
      </c>
      <c r="O206" s="19" t="n">
        <f aca="false">T206*RM_A1_CP/12+U206*RM_A2_CP/12+V206*RM_A3_CP/12+W206*RM_M1_CP/12+X206*RM_B1_CP/12+Y206*RM_B2_CP/12+Z206*RM_B3_CP/12</f>
        <v>0.0522181099794093</v>
      </c>
      <c r="P206" s="19" t="n">
        <f aca="false">MAX(0,N206-O206)</f>
        <v>0</v>
      </c>
      <c r="Q206" s="19" t="n">
        <f aca="false">MIN(P206,M206)</f>
        <v>0</v>
      </c>
      <c r="R206" s="19" t="n">
        <f aca="false">P206-Q206</f>
        <v>0</v>
      </c>
      <c r="S206" s="19" t="n">
        <f aca="false">I206+J206+L206+Q206</f>
        <v>0.155324873112733</v>
      </c>
      <c r="T206" s="19" t="n">
        <f aca="false">AW205</f>
        <v>0</v>
      </c>
      <c r="U206" s="19" t="n">
        <f aca="false">AX205</f>
        <v>0</v>
      </c>
      <c r="V206" s="19" t="n">
        <f aca="false">AY205</f>
        <v>0</v>
      </c>
      <c r="W206" s="19" t="n">
        <f aca="false">AZ205</f>
        <v>0</v>
      </c>
      <c r="X206" s="19" t="n">
        <f aca="false">BA205</f>
        <v>4.78316901835697</v>
      </c>
      <c r="Y206" s="19" t="n">
        <f aca="false">BB205</f>
        <v>3.34849554220174</v>
      </c>
      <c r="Z206" s="19" t="n">
        <f aca="false">BC205</f>
        <v>0</v>
      </c>
      <c r="AA206" s="19" t="n">
        <f aca="false">MIN(T206,MAX(0,S206-(0)))</f>
        <v>0</v>
      </c>
      <c r="AB206" s="19" t="n">
        <f aca="false">MIN(U206,MAX(0,S206-(T206)))</f>
        <v>0</v>
      </c>
      <c r="AC206" s="19" t="n">
        <f aca="false">MIN(V206,MAX(0,S206-(T206+U206)))</f>
        <v>0</v>
      </c>
      <c r="AD206" s="19" t="n">
        <f aca="false">MIN(W206,MAX(0,S206-(T206+U206+V206)))</f>
        <v>0</v>
      </c>
      <c r="AE206" s="19" t="n">
        <f aca="false">MIN(X206,MAX(0,S206-(T206+U206+V206+W206)))</f>
        <v>0.155324873112733</v>
      </c>
      <c r="AF206" s="19" t="n">
        <f aca="false">MIN(Y206,MAX(0,S206-(T206+U206+V206+W206+X206)))</f>
        <v>0</v>
      </c>
      <c r="AG206" s="19" t="n">
        <f aca="false">MIN(Z206,MAX(0,S206-(T206+U206+V206+W206+X206+Y206)))</f>
        <v>0</v>
      </c>
      <c r="AH206" s="19" t="n">
        <f aca="false">T206-AA206</f>
        <v>0</v>
      </c>
      <c r="AI206" s="19" t="n">
        <f aca="false">U206-AB206</f>
        <v>0</v>
      </c>
      <c r="AJ206" s="19" t="n">
        <f aca="false">V206-AC206</f>
        <v>0</v>
      </c>
      <c r="AK206" s="19" t="n">
        <f aca="false">W206-AD206</f>
        <v>0</v>
      </c>
      <c r="AL206" s="19" t="n">
        <f aca="false">X206-AE206</f>
        <v>4.62784414524424</v>
      </c>
      <c r="AM206" s="19" t="n">
        <f aca="false">Y206-AF206</f>
        <v>3.34849554220174</v>
      </c>
      <c r="AN206" s="19" t="n">
        <f aca="false">Z206-AG206</f>
        <v>0</v>
      </c>
      <c r="AO206" s="19" t="n">
        <f aca="false">M206-Q206</f>
        <v>0.0110462261773641</v>
      </c>
      <c r="AP206" s="19" t="n">
        <f aca="false">MIN(AH206,MAX(0,AO206-(AI206+AJ206+AK206+AL206+AM206+AN206)))</f>
        <v>0</v>
      </c>
      <c r="AQ206" s="19" t="n">
        <f aca="false">MIN(AI206,MAX(0,AO206-(AJ206+AK206+AL206+AM206+AN206)))</f>
        <v>0</v>
      </c>
      <c r="AR206" s="19" t="n">
        <f aca="false">MIN(AJ206,MAX(0,AO206-(AK206+AL206+AM206+AN206)))</f>
        <v>0</v>
      </c>
      <c r="AS206" s="19" t="n">
        <f aca="false">MIN(AK206,MAX(0,AO206-(AL206+AM206+AN206)))</f>
        <v>0</v>
      </c>
      <c r="AT206" s="19" t="n">
        <f aca="false">MIN(AL206,MAX(0,AO206-(AM206+AN206)))</f>
        <v>0</v>
      </c>
      <c r="AU206" s="19" t="n">
        <f aca="false">MIN(AM206,MAX(0,AO206-(AN206)))</f>
        <v>0.0110462261773641</v>
      </c>
      <c r="AV206" s="19" t="n">
        <f aca="false">MIN(AN206,MAX(0,AO206-(0)))</f>
        <v>0</v>
      </c>
      <c r="AW206" s="19" t="n">
        <f aca="false">AH206-AP206</f>
        <v>0</v>
      </c>
      <c r="AX206" s="19" t="n">
        <f aca="false">AI206-AQ206</f>
        <v>0</v>
      </c>
      <c r="AY206" s="19" t="n">
        <f aca="false">AJ206-AR206</f>
        <v>0</v>
      </c>
      <c r="AZ206" s="19" t="n">
        <f aca="false">AK206-AS206</f>
        <v>0</v>
      </c>
      <c r="BA206" s="19" t="n">
        <f aca="false">AL206-AT206</f>
        <v>4.62784414524424</v>
      </c>
      <c r="BB206" s="19" t="n">
        <f aca="false">AM206-AU206</f>
        <v>3.33744931602438</v>
      </c>
      <c r="BC206" s="19" t="n">
        <f aca="false">AN206-AV206</f>
        <v>0</v>
      </c>
    </row>
    <row r="207" customFormat="false" ht="15" hidden="false" customHeight="false" outlineLevel="0" collapsed="false">
      <c r="B207" s="18" t="n">
        <v>203</v>
      </c>
      <c r="C207" s="18" t="n">
        <f aca="false">RM_TERM-B207+1</f>
        <v>158</v>
      </c>
      <c r="D207" s="19" t="n">
        <f aca="false">K206</f>
        <v>7.9652934612687</v>
      </c>
      <c r="E207" s="19" t="n">
        <f aca="false">D207*(1-(1-RM_CDR_S)^(1/12))</f>
        <v>0.0270505603394587</v>
      </c>
      <c r="F207" s="19" t="n">
        <f aca="false">D207-E207</f>
        <v>7.93824290092925</v>
      </c>
      <c r="G207" s="19" t="n">
        <f aca="false">IF(F207&gt;0,F207*(RM_WAC/12)/(1-(1+RM_WAC/12)^(-C207)),0)</f>
        <v>0.0787745701059683</v>
      </c>
      <c r="H207" s="19" t="n">
        <f aca="false">F207*RM_WAC/12</f>
        <v>0.0489524978890637</v>
      </c>
      <c r="I207" s="19" t="n">
        <f aca="false">G207-H207+IF(C207&lt;=1,(F207-(G207-H207)-J207),0)</f>
        <v>0.0298220722169046</v>
      </c>
      <c r="J207" s="19" t="n">
        <f aca="false">(F207-(G207-H207))*(1-(1-RM_CPR_S)^(1/12))</f>
        <v>0.106383657935399</v>
      </c>
      <c r="K207" s="19" t="n">
        <f aca="false">IF(C207&lt;=1,0,(F207-(G207-H207)-J207))</f>
        <v>7.80203717077694</v>
      </c>
      <c r="L207" s="19" t="n">
        <f aca="false">E207*(1-RM_SEV_S)</f>
        <v>0.0162303362036752</v>
      </c>
      <c r="M207" s="19" t="n">
        <f aca="false">E207-L207</f>
        <v>0.0108202241357835</v>
      </c>
      <c r="N207" s="19" t="n">
        <f aca="false">H207-D207*(RM_SERV+RM_TR)/12</f>
        <v>0.0472266843057888</v>
      </c>
      <c r="O207" s="19" t="n">
        <f aca="false">T207*RM_A1_CP/12+U207*RM_A2_CP/12+V207*RM_A3_CP/12+W207*RM_M1_CP/12+X207*RM_B1_CP/12+Y207*RM_B2_CP/12+Z207*RM_B3_CP/12</f>
        <v>0.0511736880146057</v>
      </c>
      <c r="P207" s="19" t="n">
        <f aca="false">MAX(0,N207-O207)</f>
        <v>0</v>
      </c>
      <c r="Q207" s="19" t="n">
        <f aca="false">MIN(P207,M207)</f>
        <v>0</v>
      </c>
      <c r="R207" s="19" t="n">
        <f aca="false">P207-Q207</f>
        <v>0</v>
      </c>
      <c r="S207" s="19" t="n">
        <f aca="false">I207+J207+L207+Q207</f>
        <v>0.152436066355979</v>
      </c>
      <c r="T207" s="19" t="n">
        <f aca="false">AW206</f>
        <v>0</v>
      </c>
      <c r="U207" s="19" t="n">
        <f aca="false">AX206</f>
        <v>0</v>
      </c>
      <c r="V207" s="19" t="n">
        <f aca="false">AY206</f>
        <v>0</v>
      </c>
      <c r="W207" s="19" t="n">
        <f aca="false">AZ206</f>
        <v>0</v>
      </c>
      <c r="X207" s="19" t="n">
        <f aca="false">BA206</f>
        <v>4.62784414524424</v>
      </c>
      <c r="Y207" s="19" t="n">
        <f aca="false">BB206</f>
        <v>3.33744931602438</v>
      </c>
      <c r="Z207" s="19" t="n">
        <f aca="false">BC206</f>
        <v>0</v>
      </c>
      <c r="AA207" s="19" t="n">
        <f aca="false">MIN(T207,MAX(0,S207-(0)))</f>
        <v>0</v>
      </c>
      <c r="AB207" s="19" t="n">
        <f aca="false">MIN(U207,MAX(0,S207-(T207)))</f>
        <v>0</v>
      </c>
      <c r="AC207" s="19" t="n">
        <f aca="false">MIN(V207,MAX(0,S207-(T207+U207)))</f>
        <v>0</v>
      </c>
      <c r="AD207" s="19" t="n">
        <f aca="false">MIN(W207,MAX(0,S207-(T207+U207+V207)))</f>
        <v>0</v>
      </c>
      <c r="AE207" s="19" t="n">
        <f aca="false">MIN(X207,MAX(0,S207-(T207+U207+V207+W207)))</f>
        <v>0.152436066355979</v>
      </c>
      <c r="AF207" s="19" t="n">
        <f aca="false">MIN(Y207,MAX(0,S207-(T207+U207+V207+W207+X207)))</f>
        <v>0</v>
      </c>
      <c r="AG207" s="19" t="n">
        <f aca="false">MIN(Z207,MAX(0,S207-(T207+U207+V207+W207+X207+Y207)))</f>
        <v>0</v>
      </c>
      <c r="AH207" s="19" t="n">
        <f aca="false">T207-AA207</f>
        <v>0</v>
      </c>
      <c r="AI207" s="19" t="n">
        <f aca="false">U207-AB207</f>
        <v>0</v>
      </c>
      <c r="AJ207" s="19" t="n">
        <f aca="false">V207-AC207</f>
        <v>0</v>
      </c>
      <c r="AK207" s="19" t="n">
        <f aca="false">W207-AD207</f>
        <v>0</v>
      </c>
      <c r="AL207" s="19" t="n">
        <f aca="false">X207-AE207</f>
        <v>4.47540807888826</v>
      </c>
      <c r="AM207" s="19" t="n">
        <f aca="false">Y207-AF207</f>
        <v>3.33744931602438</v>
      </c>
      <c r="AN207" s="19" t="n">
        <f aca="false">Z207-AG207</f>
        <v>0</v>
      </c>
      <c r="AO207" s="19" t="n">
        <f aca="false">M207-Q207</f>
        <v>0.0108202241357835</v>
      </c>
      <c r="AP207" s="19" t="n">
        <f aca="false">MIN(AH207,MAX(0,AO207-(AI207+AJ207+AK207+AL207+AM207+AN207)))</f>
        <v>0</v>
      </c>
      <c r="AQ207" s="19" t="n">
        <f aca="false">MIN(AI207,MAX(0,AO207-(AJ207+AK207+AL207+AM207+AN207)))</f>
        <v>0</v>
      </c>
      <c r="AR207" s="19" t="n">
        <f aca="false">MIN(AJ207,MAX(0,AO207-(AK207+AL207+AM207+AN207)))</f>
        <v>0</v>
      </c>
      <c r="AS207" s="19" t="n">
        <f aca="false">MIN(AK207,MAX(0,AO207-(AL207+AM207+AN207)))</f>
        <v>0</v>
      </c>
      <c r="AT207" s="19" t="n">
        <f aca="false">MIN(AL207,MAX(0,AO207-(AM207+AN207)))</f>
        <v>0</v>
      </c>
      <c r="AU207" s="19" t="n">
        <f aca="false">MIN(AM207,MAX(0,AO207-(AN207)))</f>
        <v>0.0108202241357835</v>
      </c>
      <c r="AV207" s="19" t="n">
        <f aca="false">MIN(AN207,MAX(0,AO207-(0)))</f>
        <v>0</v>
      </c>
      <c r="AW207" s="19" t="n">
        <f aca="false">AH207-AP207</f>
        <v>0</v>
      </c>
      <c r="AX207" s="19" t="n">
        <f aca="false">AI207-AQ207</f>
        <v>0</v>
      </c>
      <c r="AY207" s="19" t="n">
        <f aca="false">AJ207-AR207</f>
        <v>0</v>
      </c>
      <c r="AZ207" s="19" t="n">
        <f aca="false">AK207-AS207</f>
        <v>0</v>
      </c>
      <c r="BA207" s="19" t="n">
        <f aca="false">AL207-AT207</f>
        <v>4.47540807888826</v>
      </c>
      <c r="BB207" s="19" t="n">
        <f aca="false">AM207-AU207</f>
        <v>3.32662909188859</v>
      </c>
      <c r="BC207" s="19" t="n">
        <f aca="false">AN207-AV207</f>
        <v>0</v>
      </c>
    </row>
    <row r="208" customFormat="false" ht="15" hidden="false" customHeight="false" outlineLevel="0" collapsed="false">
      <c r="B208" s="18" t="n">
        <v>204</v>
      </c>
      <c r="C208" s="18" t="n">
        <f aca="false">RM_TERM-B208+1</f>
        <v>157</v>
      </c>
      <c r="D208" s="19" t="n">
        <f aca="false">K207</f>
        <v>7.80203717077694</v>
      </c>
      <c r="E208" s="19" t="n">
        <f aca="false">D208*(1-(1-RM_CDR_S)^(1/12))</f>
        <v>0.0264961332918907</v>
      </c>
      <c r="F208" s="19" t="n">
        <f aca="false">D208-E208</f>
        <v>7.77554103748505</v>
      </c>
      <c r="G208" s="19" t="n">
        <f aca="false">IF(F208&gt;0,F208*(RM_WAC/12)/(1-(1+RM_WAC/12)^(-C208)),0)</f>
        <v>0.0774509748324723</v>
      </c>
      <c r="H208" s="19" t="n">
        <f aca="false">F208*RM_WAC/12</f>
        <v>0.0479491697311578</v>
      </c>
      <c r="I208" s="19" t="n">
        <f aca="false">G208-H208+IF(C208&lt;=1,(F208-(G208-H208)-J208),0)</f>
        <v>0.0295018051013145</v>
      </c>
      <c r="J208" s="19" t="n">
        <f aca="false">(F208-(G208-H208))*(1-(1-RM_CPR_S)^(1/12))</f>
        <v>0.104199309305884</v>
      </c>
      <c r="K208" s="19" t="n">
        <f aca="false">IF(C208&lt;=1,0,(F208-(G208-H208)-J208))</f>
        <v>7.64183992307785</v>
      </c>
      <c r="L208" s="19" t="n">
        <f aca="false">E208*(1-RM_SEV_S)</f>
        <v>0.0158976799751344</v>
      </c>
      <c r="M208" s="19" t="n">
        <f aca="false">E208-L208</f>
        <v>0.0105984533167563</v>
      </c>
      <c r="N208" s="19" t="n">
        <f aca="false">H208-D208*(RM_SERV+RM_TR)/12</f>
        <v>0.0462587283441562</v>
      </c>
      <c r="O208" s="19" t="n">
        <f aca="false">T208*RM_A1_CP/12+U208*RM_A2_CP/12+V208*RM_A3_CP/12+W208*RM_M1_CP/12+X208*RM_B1_CP/12+Y208*RM_B2_CP/12+Z208*RM_B3_CP/12</f>
        <v>0.0501488277723089</v>
      </c>
      <c r="P208" s="19" t="n">
        <f aca="false">MAX(0,N208-O208)</f>
        <v>0</v>
      </c>
      <c r="Q208" s="19" t="n">
        <f aca="false">MIN(P208,M208)</f>
        <v>0</v>
      </c>
      <c r="R208" s="19" t="n">
        <f aca="false">P208-Q208</f>
        <v>0</v>
      </c>
      <c r="S208" s="19" t="n">
        <f aca="false">I208+J208+L208+Q208</f>
        <v>0.149598794382333</v>
      </c>
      <c r="T208" s="19" t="n">
        <f aca="false">AW207</f>
        <v>0</v>
      </c>
      <c r="U208" s="19" t="n">
        <f aca="false">AX207</f>
        <v>0</v>
      </c>
      <c r="V208" s="19" t="n">
        <f aca="false">AY207</f>
        <v>0</v>
      </c>
      <c r="W208" s="19" t="n">
        <f aca="false">AZ207</f>
        <v>0</v>
      </c>
      <c r="X208" s="19" t="n">
        <f aca="false">BA207</f>
        <v>4.47540807888826</v>
      </c>
      <c r="Y208" s="19" t="n">
        <f aca="false">BB207</f>
        <v>3.32662909188859</v>
      </c>
      <c r="Z208" s="19" t="n">
        <f aca="false">BC207</f>
        <v>0</v>
      </c>
      <c r="AA208" s="19" t="n">
        <f aca="false">MIN(T208,MAX(0,S208-(0)))</f>
        <v>0</v>
      </c>
      <c r="AB208" s="19" t="n">
        <f aca="false">MIN(U208,MAX(0,S208-(T208)))</f>
        <v>0</v>
      </c>
      <c r="AC208" s="19" t="n">
        <f aca="false">MIN(V208,MAX(0,S208-(T208+U208)))</f>
        <v>0</v>
      </c>
      <c r="AD208" s="19" t="n">
        <f aca="false">MIN(W208,MAX(0,S208-(T208+U208+V208)))</f>
        <v>0</v>
      </c>
      <c r="AE208" s="19" t="n">
        <f aca="false">MIN(X208,MAX(0,S208-(T208+U208+V208+W208)))</f>
        <v>0.149598794382333</v>
      </c>
      <c r="AF208" s="19" t="n">
        <f aca="false">MIN(Y208,MAX(0,S208-(T208+U208+V208+W208+X208)))</f>
        <v>0</v>
      </c>
      <c r="AG208" s="19" t="n">
        <f aca="false">MIN(Z208,MAX(0,S208-(T208+U208+V208+W208+X208+Y208)))</f>
        <v>0</v>
      </c>
      <c r="AH208" s="19" t="n">
        <f aca="false">T208-AA208</f>
        <v>0</v>
      </c>
      <c r="AI208" s="19" t="n">
        <f aca="false">U208-AB208</f>
        <v>0</v>
      </c>
      <c r="AJ208" s="19" t="n">
        <f aca="false">V208-AC208</f>
        <v>0</v>
      </c>
      <c r="AK208" s="19" t="n">
        <f aca="false">W208-AD208</f>
        <v>0</v>
      </c>
      <c r="AL208" s="19" t="n">
        <f aca="false">X208-AE208</f>
        <v>4.32580928450593</v>
      </c>
      <c r="AM208" s="19" t="n">
        <f aca="false">Y208-AF208</f>
        <v>3.32662909188859</v>
      </c>
      <c r="AN208" s="19" t="n">
        <f aca="false">Z208-AG208</f>
        <v>0</v>
      </c>
      <c r="AO208" s="19" t="n">
        <f aca="false">M208-Q208</f>
        <v>0.0105984533167563</v>
      </c>
      <c r="AP208" s="19" t="n">
        <f aca="false">MIN(AH208,MAX(0,AO208-(AI208+AJ208+AK208+AL208+AM208+AN208)))</f>
        <v>0</v>
      </c>
      <c r="AQ208" s="19" t="n">
        <f aca="false">MIN(AI208,MAX(0,AO208-(AJ208+AK208+AL208+AM208+AN208)))</f>
        <v>0</v>
      </c>
      <c r="AR208" s="19" t="n">
        <f aca="false">MIN(AJ208,MAX(0,AO208-(AK208+AL208+AM208+AN208)))</f>
        <v>0</v>
      </c>
      <c r="AS208" s="19" t="n">
        <f aca="false">MIN(AK208,MAX(0,AO208-(AL208+AM208+AN208)))</f>
        <v>0</v>
      </c>
      <c r="AT208" s="19" t="n">
        <f aca="false">MIN(AL208,MAX(0,AO208-(AM208+AN208)))</f>
        <v>0</v>
      </c>
      <c r="AU208" s="19" t="n">
        <f aca="false">MIN(AM208,MAX(0,AO208-(AN208)))</f>
        <v>0.0105984533167563</v>
      </c>
      <c r="AV208" s="19" t="n">
        <f aca="false">MIN(AN208,MAX(0,AO208-(0)))</f>
        <v>0</v>
      </c>
      <c r="AW208" s="19" t="n">
        <f aca="false">AH208-AP208</f>
        <v>0</v>
      </c>
      <c r="AX208" s="19" t="n">
        <f aca="false">AI208-AQ208</f>
        <v>0</v>
      </c>
      <c r="AY208" s="19" t="n">
        <f aca="false">AJ208-AR208</f>
        <v>0</v>
      </c>
      <c r="AZ208" s="19" t="n">
        <f aca="false">AK208-AS208</f>
        <v>0</v>
      </c>
      <c r="BA208" s="19" t="n">
        <f aca="false">AL208-AT208</f>
        <v>4.32580928450593</v>
      </c>
      <c r="BB208" s="19" t="n">
        <f aca="false">AM208-AU208</f>
        <v>3.31603063857184</v>
      </c>
      <c r="BC208" s="19" t="n">
        <f aca="false">AN208-AV208</f>
        <v>0</v>
      </c>
    </row>
    <row r="209" customFormat="false" ht="15" hidden="false" customHeight="false" outlineLevel="0" collapsed="false">
      <c r="B209" s="18" t="n">
        <v>205</v>
      </c>
      <c r="C209" s="18" t="n">
        <f aca="false">RM_TERM-B209+1</f>
        <v>156</v>
      </c>
      <c r="D209" s="19" t="n">
        <f aca="false">K208</f>
        <v>7.64183992307785</v>
      </c>
      <c r="E209" s="19" t="n">
        <f aca="false">D209*(1-(1-RM_CDR_S)^(1/12))</f>
        <v>0.0259520949163845</v>
      </c>
      <c r="F209" s="19" t="n">
        <f aca="false">D209-E209</f>
        <v>7.61588782816147</v>
      </c>
      <c r="G209" s="19" t="n">
        <f aca="false">IF(F209&gt;0,F209*(RM_WAC/12)/(1-(1+RM_WAC/12)^(-C209)),0)</f>
        <v>0.0761496190259219</v>
      </c>
      <c r="H209" s="19" t="n">
        <f aca="false">F209*RM_WAC/12</f>
        <v>0.0469646416069957</v>
      </c>
      <c r="I209" s="19" t="n">
        <f aca="false">G209-H209+IF(C209&lt;=1,(F209-(G209-H209)-J209),0)</f>
        <v>0.0291849774189262</v>
      </c>
      <c r="J209" s="19" t="n">
        <f aca="false">(F209-(G209-H209))*(1-(1-RM_CPR_S)^(1/12))</f>
        <v>0.102055924742984</v>
      </c>
      <c r="K209" s="19" t="n">
        <f aca="false">IF(C209&lt;=1,0,(F209-(G209-H209)-J209))</f>
        <v>7.48464692599956</v>
      </c>
      <c r="L209" s="19" t="n">
        <f aca="false">E209*(1-RM_SEV_S)</f>
        <v>0.0155712569498307</v>
      </c>
      <c r="M209" s="19" t="n">
        <f aca="false">E209-L209</f>
        <v>0.0103808379665538</v>
      </c>
      <c r="N209" s="19" t="n">
        <f aca="false">H209-D209*(RM_SERV+RM_TR)/12</f>
        <v>0.0453089096236622</v>
      </c>
      <c r="O209" s="19" t="n">
        <f aca="false">T209*RM_A1_CP/12+U209*RM_A2_CP/12+V209*RM_A3_CP/12+W209*RM_M1_CP/12+X209*RM_B1_CP/12+Y209*RM_B2_CP/12+Z209*RM_B3_CP/12</f>
        <v>0.0491431789519743</v>
      </c>
      <c r="P209" s="19" t="n">
        <f aca="false">MAX(0,N209-O209)</f>
        <v>0</v>
      </c>
      <c r="Q209" s="19" t="n">
        <f aca="false">MIN(P209,M209)</f>
        <v>0</v>
      </c>
      <c r="R209" s="19" t="n">
        <f aca="false">P209-Q209</f>
        <v>0</v>
      </c>
      <c r="S209" s="19" t="n">
        <f aca="false">I209+J209+L209+Q209</f>
        <v>0.14681215911174</v>
      </c>
      <c r="T209" s="19" t="n">
        <f aca="false">AW208</f>
        <v>0</v>
      </c>
      <c r="U209" s="19" t="n">
        <f aca="false">AX208</f>
        <v>0</v>
      </c>
      <c r="V209" s="19" t="n">
        <f aca="false">AY208</f>
        <v>0</v>
      </c>
      <c r="W209" s="19" t="n">
        <f aca="false">AZ208</f>
        <v>0</v>
      </c>
      <c r="X209" s="19" t="n">
        <f aca="false">BA208</f>
        <v>4.32580928450593</v>
      </c>
      <c r="Y209" s="19" t="n">
        <f aca="false">BB208</f>
        <v>3.31603063857184</v>
      </c>
      <c r="Z209" s="19" t="n">
        <f aca="false">BC208</f>
        <v>0</v>
      </c>
      <c r="AA209" s="19" t="n">
        <f aca="false">MIN(T209,MAX(0,S209-(0)))</f>
        <v>0</v>
      </c>
      <c r="AB209" s="19" t="n">
        <f aca="false">MIN(U209,MAX(0,S209-(T209)))</f>
        <v>0</v>
      </c>
      <c r="AC209" s="19" t="n">
        <f aca="false">MIN(V209,MAX(0,S209-(T209+U209)))</f>
        <v>0</v>
      </c>
      <c r="AD209" s="19" t="n">
        <f aca="false">MIN(W209,MAX(0,S209-(T209+U209+V209)))</f>
        <v>0</v>
      </c>
      <c r="AE209" s="19" t="n">
        <f aca="false">MIN(X209,MAX(0,S209-(T209+U209+V209+W209)))</f>
        <v>0.14681215911174</v>
      </c>
      <c r="AF209" s="19" t="n">
        <f aca="false">MIN(Y209,MAX(0,S209-(T209+U209+V209+W209+X209)))</f>
        <v>0</v>
      </c>
      <c r="AG209" s="19" t="n">
        <f aca="false">MIN(Z209,MAX(0,S209-(T209+U209+V209+W209+X209+Y209)))</f>
        <v>0</v>
      </c>
      <c r="AH209" s="19" t="n">
        <f aca="false">T209-AA209</f>
        <v>0</v>
      </c>
      <c r="AI209" s="19" t="n">
        <f aca="false">U209-AB209</f>
        <v>0</v>
      </c>
      <c r="AJ209" s="19" t="n">
        <f aca="false">V209-AC209</f>
        <v>0</v>
      </c>
      <c r="AK209" s="19" t="n">
        <f aca="false">W209-AD209</f>
        <v>0</v>
      </c>
      <c r="AL209" s="19" t="n">
        <f aca="false">X209-AE209</f>
        <v>4.17899712539419</v>
      </c>
      <c r="AM209" s="19" t="n">
        <f aca="false">Y209-AF209</f>
        <v>3.31603063857184</v>
      </c>
      <c r="AN209" s="19" t="n">
        <f aca="false">Z209-AG209</f>
        <v>0</v>
      </c>
      <c r="AO209" s="19" t="n">
        <f aca="false">M209-Q209</f>
        <v>0.0103808379665538</v>
      </c>
      <c r="AP209" s="19" t="n">
        <f aca="false">MIN(AH209,MAX(0,AO209-(AI209+AJ209+AK209+AL209+AM209+AN209)))</f>
        <v>0</v>
      </c>
      <c r="AQ209" s="19" t="n">
        <f aca="false">MIN(AI209,MAX(0,AO209-(AJ209+AK209+AL209+AM209+AN209)))</f>
        <v>0</v>
      </c>
      <c r="AR209" s="19" t="n">
        <f aca="false">MIN(AJ209,MAX(0,AO209-(AK209+AL209+AM209+AN209)))</f>
        <v>0</v>
      </c>
      <c r="AS209" s="19" t="n">
        <f aca="false">MIN(AK209,MAX(0,AO209-(AL209+AM209+AN209)))</f>
        <v>0</v>
      </c>
      <c r="AT209" s="19" t="n">
        <f aca="false">MIN(AL209,MAX(0,AO209-(AM209+AN209)))</f>
        <v>0</v>
      </c>
      <c r="AU209" s="19" t="n">
        <f aca="false">MIN(AM209,MAX(0,AO209-(AN209)))</f>
        <v>0.0103808379665538</v>
      </c>
      <c r="AV209" s="19" t="n">
        <f aca="false">MIN(AN209,MAX(0,AO209-(0)))</f>
        <v>0</v>
      </c>
      <c r="AW209" s="19" t="n">
        <f aca="false">AH209-AP209</f>
        <v>0</v>
      </c>
      <c r="AX209" s="19" t="n">
        <f aca="false">AI209-AQ209</f>
        <v>0</v>
      </c>
      <c r="AY209" s="19" t="n">
        <f aca="false">AJ209-AR209</f>
        <v>0</v>
      </c>
      <c r="AZ209" s="19" t="n">
        <f aca="false">AK209-AS209</f>
        <v>0</v>
      </c>
      <c r="BA209" s="19" t="n">
        <f aca="false">AL209-AT209</f>
        <v>4.17899712539419</v>
      </c>
      <c r="BB209" s="19" t="n">
        <f aca="false">AM209-AU209</f>
        <v>3.30564980060528</v>
      </c>
      <c r="BC209" s="19" t="n">
        <f aca="false">AN209-AV209</f>
        <v>0</v>
      </c>
    </row>
    <row r="210" customFormat="false" ht="15" hidden="false" customHeight="false" outlineLevel="0" collapsed="false">
      <c r="B210" s="18" t="n">
        <v>206</v>
      </c>
      <c r="C210" s="18" t="n">
        <f aca="false">RM_TERM-B210+1</f>
        <v>155</v>
      </c>
      <c r="D210" s="19" t="n">
        <f aca="false">K209</f>
        <v>7.48464692599956</v>
      </c>
      <c r="E210" s="19" t="n">
        <f aca="false">D210*(1-(1-RM_CDR_S)^(1/12))</f>
        <v>0.0254182591358093</v>
      </c>
      <c r="F210" s="19" t="n">
        <f aca="false">D210-E210</f>
        <v>7.45922866686375</v>
      </c>
      <c r="G210" s="19" t="n">
        <f aca="false">IF(F210&gt;0,F210*(RM_WAC/12)/(1-(1+RM_WAC/12)^(-C210)),0)</f>
        <v>0.0748701290117506</v>
      </c>
      <c r="H210" s="19" t="n">
        <f aca="false">F210*RM_WAC/12</f>
        <v>0.0459985767789931</v>
      </c>
      <c r="I210" s="19" t="n">
        <f aca="false">G210-H210+IF(C210&lt;=1,(F210-(G210-H210)-J210),0)</f>
        <v>0.0288715522327575</v>
      </c>
      <c r="J210" s="19" t="n">
        <f aca="false">(F210-(G210-H210))*(1-(1-RM_CPR_S)^(1/12))</f>
        <v>0.0999527701852793</v>
      </c>
      <c r="K210" s="19" t="n">
        <f aca="false">IF(C210&lt;=1,0,(F210-(G210-H210)-J210))</f>
        <v>7.33040434444571</v>
      </c>
      <c r="L210" s="19" t="n">
        <f aca="false">E210*(1-RM_SEV_S)</f>
        <v>0.0152509554814856</v>
      </c>
      <c r="M210" s="19" t="n">
        <f aca="false">E210-L210</f>
        <v>0.0101673036543237</v>
      </c>
      <c r="N210" s="19" t="n">
        <f aca="false">H210-D210*(RM_SERV+RM_TR)/12</f>
        <v>0.0443769032783599</v>
      </c>
      <c r="O210" s="19" t="n">
        <f aca="false">T210*RM_A1_CP/12+U210*RM_A2_CP/12+V210*RM_A3_CP/12+W210*RM_M1_CP/12+X210*RM_B1_CP/12+Y210*RM_B2_CP/12+Z210*RM_B3_CP/12</f>
        <v>0.0481563973710822</v>
      </c>
      <c r="P210" s="19" t="n">
        <f aca="false">MAX(0,N210-O210)</f>
        <v>0</v>
      </c>
      <c r="Q210" s="19" t="n">
        <f aca="false">MIN(P210,M210)</f>
        <v>0</v>
      </c>
      <c r="R210" s="19" t="n">
        <f aca="false">P210-Q210</f>
        <v>0</v>
      </c>
      <c r="S210" s="19" t="n">
        <f aca="false">I210+J210+L210+Q210</f>
        <v>0.144075277899522</v>
      </c>
      <c r="T210" s="19" t="n">
        <f aca="false">AW209</f>
        <v>0</v>
      </c>
      <c r="U210" s="19" t="n">
        <f aca="false">AX209</f>
        <v>0</v>
      </c>
      <c r="V210" s="19" t="n">
        <f aca="false">AY209</f>
        <v>0</v>
      </c>
      <c r="W210" s="19" t="n">
        <f aca="false">AZ209</f>
        <v>0</v>
      </c>
      <c r="X210" s="19" t="n">
        <f aca="false">BA209</f>
        <v>4.17899712539419</v>
      </c>
      <c r="Y210" s="19" t="n">
        <f aca="false">BB209</f>
        <v>3.30564980060528</v>
      </c>
      <c r="Z210" s="19" t="n">
        <f aca="false">BC209</f>
        <v>0</v>
      </c>
      <c r="AA210" s="19" t="n">
        <f aca="false">MIN(T210,MAX(0,S210-(0)))</f>
        <v>0</v>
      </c>
      <c r="AB210" s="19" t="n">
        <f aca="false">MIN(U210,MAX(0,S210-(T210)))</f>
        <v>0</v>
      </c>
      <c r="AC210" s="19" t="n">
        <f aca="false">MIN(V210,MAX(0,S210-(T210+U210)))</f>
        <v>0</v>
      </c>
      <c r="AD210" s="19" t="n">
        <f aca="false">MIN(W210,MAX(0,S210-(T210+U210+V210)))</f>
        <v>0</v>
      </c>
      <c r="AE210" s="19" t="n">
        <f aca="false">MIN(X210,MAX(0,S210-(T210+U210+V210+W210)))</f>
        <v>0.144075277899522</v>
      </c>
      <c r="AF210" s="19" t="n">
        <f aca="false">MIN(Y210,MAX(0,S210-(T210+U210+V210+W210+X210)))</f>
        <v>0</v>
      </c>
      <c r="AG210" s="19" t="n">
        <f aca="false">MIN(Z210,MAX(0,S210-(T210+U210+V210+W210+X210+Y210)))</f>
        <v>0</v>
      </c>
      <c r="AH210" s="19" t="n">
        <f aca="false">T210-AA210</f>
        <v>0</v>
      </c>
      <c r="AI210" s="19" t="n">
        <f aca="false">U210-AB210</f>
        <v>0</v>
      </c>
      <c r="AJ210" s="19" t="n">
        <f aca="false">V210-AC210</f>
        <v>0</v>
      </c>
      <c r="AK210" s="19" t="n">
        <f aca="false">W210-AD210</f>
        <v>0</v>
      </c>
      <c r="AL210" s="19" t="n">
        <f aca="false">X210-AE210</f>
        <v>4.03492184749466</v>
      </c>
      <c r="AM210" s="19" t="n">
        <f aca="false">Y210-AF210</f>
        <v>3.30564980060528</v>
      </c>
      <c r="AN210" s="19" t="n">
        <f aca="false">Z210-AG210</f>
        <v>0</v>
      </c>
      <c r="AO210" s="19" t="n">
        <f aca="false">M210-Q210</f>
        <v>0.0101673036543237</v>
      </c>
      <c r="AP210" s="19" t="n">
        <f aca="false">MIN(AH210,MAX(0,AO210-(AI210+AJ210+AK210+AL210+AM210+AN210)))</f>
        <v>0</v>
      </c>
      <c r="AQ210" s="19" t="n">
        <f aca="false">MIN(AI210,MAX(0,AO210-(AJ210+AK210+AL210+AM210+AN210)))</f>
        <v>0</v>
      </c>
      <c r="AR210" s="19" t="n">
        <f aca="false">MIN(AJ210,MAX(0,AO210-(AK210+AL210+AM210+AN210)))</f>
        <v>0</v>
      </c>
      <c r="AS210" s="19" t="n">
        <f aca="false">MIN(AK210,MAX(0,AO210-(AL210+AM210+AN210)))</f>
        <v>0</v>
      </c>
      <c r="AT210" s="19" t="n">
        <f aca="false">MIN(AL210,MAX(0,AO210-(AM210+AN210)))</f>
        <v>0</v>
      </c>
      <c r="AU210" s="19" t="n">
        <f aca="false">MIN(AM210,MAX(0,AO210-(AN210)))</f>
        <v>0.0101673036543237</v>
      </c>
      <c r="AV210" s="19" t="n">
        <f aca="false">MIN(AN210,MAX(0,AO210-(0)))</f>
        <v>0</v>
      </c>
      <c r="AW210" s="19" t="n">
        <f aca="false">AH210-AP210</f>
        <v>0</v>
      </c>
      <c r="AX210" s="19" t="n">
        <f aca="false">AI210-AQ210</f>
        <v>0</v>
      </c>
      <c r="AY210" s="19" t="n">
        <f aca="false">AJ210-AR210</f>
        <v>0</v>
      </c>
      <c r="AZ210" s="19" t="n">
        <f aca="false">AK210-AS210</f>
        <v>0</v>
      </c>
      <c r="BA210" s="19" t="n">
        <f aca="false">AL210-AT210</f>
        <v>4.03492184749466</v>
      </c>
      <c r="BB210" s="19" t="n">
        <f aca="false">AM210-AU210</f>
        <v>3.29548249695096</v>
      </c>
      <c r="BC210" s="19" t="n">
        <f aca="false">AN210-AV210</f>
        <v>0</v>
      </c>
    </row>
    <row r="211" customFormat="false" ht="15" hidden="false" customHeight="false" outlineLevel="0" collapsed="false">
      <c r="B211" s="18" t="n">
        <v>207</v>
      </c>
      <c r="C211" s="18" t="n">
        <f aca="false">RM_TERM-B211+1</f>
        <v>154</v>
      </c>
      <c r="D211" s="19" t="n">
        <f aca="false">K210</f>
        <v>7.33040434444571</v>
      </c>
      <c r="E211" s="19" t="n">
        <f aca="false">D211*(1-(1-RM_CDR_S)^(1/12))</f>
        <v>0.024894443123314</v>
      </c>
      <c r="F211" s="19" t="n">
        <f aca="false">D211-E211</f>
        <v>7.3055099013224</v>
      </c>
      <c r="G211" s="19" t="n">
        <f aca="false">IF(F211&gt;0,F211*(RM_WAC/12)/(1-(1+RM_WAC/12)^(-C211)),0)</f>
        <v>0.0736121373939902</v>
      </c>
      <c r="H211" s="19" t="n">
        <f aca="false">F211*RM_WAC/12</f>
        <v>0.0450506443914881</v>
      </c>
      <c r="I211" s="19" t="n">
        <f aca="false">G211-H211+IF(C211&lt;=1,(F211-(G211-H211)-J211),0)</f>
        <v>0.0285614930025021</v>
      </c>
      <c r="J211" s="19" t="n">
        <f aca="false">(F211-(G211-H211))*(1-(1-RM_CPR_S)^(1/12))</f>
        <v>0.0978891243968231</v>
      </c>
      <c r="K211" s="19" t="n">
        <f aca="false">IF(C211&lt;=1,0,(F211-(G211-H211)-J211))</f>
        <v>7.17905928392308</v>
      </c>
      <c r="L211" s="19" t="n">
        <f aca="false">E211*(1-RM_SEV_S)</f>
        <v>0.0149366658739884</v>
      </c>
      <c r="M211" s="19" t="n">
        <f aca="false">E211-L211</f>
        <v>0.00995777724932562</v>
      </c>
      <c r="N211" s="19" t="n">
        <f aca="false">H211-D211*(RM_SERV+RM_TR)/12</f>
        <v>0.0434623901168582</v>
      </c>
      <c r="O211" s="19" t="n">
        <f aca="false">T211*RM_A1_CP/12+U211*RM_A2_CP/12+V211*RM_A3_CP/12+W211*RM_M1_CP/12+X211*RM_B1_CP/12+Y211*RM_B2_CP/12+Z211*RM_B3_CP/12</f>
        <v>0.0471881448598481</v>
      </c>
      <c r="P211" s="19" t="n">
        <f aca="false">MAX(0,N211-O211)</f>
        <v>0</v>
      </c>
      <c r="Q211" s="19" t="n">
        <f aca="false">MIN(P211,M211)</f>
        <v>0</v>
      </c>
      <c r="R211" s="19" t="n">
        <f aca="false">P211-Q211</f>
        <v>0</v>
      </c>
      <c r="S211" s="19" t="n">
        <f aca="false">I211+J211+L211+Q211</f>
        <v>0.141387283273314</v>
      </c>
      <c r="T211" s="19" t="n">
        <f aca="false">AW210</f>
        <v>0</v>
      </c>
      <c r="U211" s="19" t="n">
        <f aca="false">AX210</f>
        <v>0</v>
      </c>
      <c r="V211" s="19" t="n">
        <f aca="false">AY210</f>
        <v>0</v>
      </c>
      <c r="W211" s="19" t="n">
        <f aca="false">AZ210</f>
        <v>0</v>
      </c>
      <c r="X211" s="19" t="n">
        <f aca="false">BA210</f>
        <v>4.03492184749466</v>
      </c>
      <c r="Y211" s="19" t="n">
        <f aca="false">BB210</f>
        <v>3.29548249695096</v>
      </c>
      <c r="Z211" s="19" t="n">
        <f aca="false">BC210</f>
        <v>0</v>
      </c>
      <c r="AA211" s="19" t="n">
        <f aca="false">MIN(T211,MAX(0,S211-(0)))</f>
        <v>0</v>
      </c>
      <c r="AB211" s="19" t="n">
        <f aca="false">MIN(U211,MAX(0,S211-(T211)))</f>
        <v>0</v>
      </c>
      <c r="AC211" s="19" t="n">
        <f aca="false">MIN(V211,MAX(0,S211-(T211+U211)))</f>
        <v>0</v>
      </c>
      <c r="AD211" s="19" t="n">
        <f aca="false">MIN(W211,MAX(0,S211-(T211+U211+V211)))</f>
        <v>0</v>
      </c>
      <c r="AE211" s="19" t="n">
        <f aca="false">MIN(X211,MAX(0,S211-(T211+U211+V211+W211)))</f>
        <v>0.141387283273314</v>
      </c>
      <c r="AF211" s="19" t="n">
        <f aca="false">MIN(Y211,MAX(0,S211-(T211+U211+V211+W211+X211)))</f>
        <v>0</v>
      </c>
      <c r="AG211" s="19" t="n">
        <f aca="false">MIN(Z211,MAX(0,S211-(T211+U211+V211+W211+X211+Y211)))</f>
        <v>0</v>
      </c>
      <c r="AH211" s="19" t="n">
        <f aca="false">T211-AA211</f>
        <v>0</v>
      </c>
      <c r="AI211" s="19" t="n">
        <f aca="false">U211-AB211</f>
        <v>0</v>
      </c>
      <c r="AJ211" s="19" t="n">
        <f aca="false">V211-AC211</f>
        <v>0</v>
      </c>
      <c r="AK211" s="19" t="n">
        <f aca="false">W211-AD211</f>
        <v>0</v>
      </c>
      <c r="AL211" s="19" t="n">
        <f aca="false">X211-AE211</f>
        <v>3.89353456422135</v>
      </c>
      <c r="AM211" s="19" t="n">
        <f aca="false">Y211-AF211</f>
        <v>3.29548249695096</v>
      </c>
      <c r="AN211" s="19" t="n">
        <f aca="false">Z211-AG211</f>
        <v>0</v>
      </c>
      <c r="AO211" s="19" t="n">
        <f aca="false">M211-Q211</f>
        <v>0.00995777724932562</v>
      </c>
      <c r="AP211" s="19" t="n">
        <f aca="false">MIN(AH211,MAX(0,AO211-(AI211+AJ211+AK211+AL211+AM211+AN211)))</f>
        <v>0</v>
      </c>
      <c r="AQ211" s="19" t="n">
        <f aca="false">MIN(AI211,MAX(0,AO211-(AJ211+AK211+AL211+AM211+AN211)))</f>
        <v>0</v>
      </c>
      <c r="AR211" s="19" t="n">
        <f aca="false">MIN(AJ211,MAX(0,AO211-(AK211+AL211+AM211+AN211)))</f>
        <v>0</v>
      </c>
      <c r="AS211" s="19" t="n">
        <f aca="false">MIN(AK211,MAX(0,AO211-(AL211+AM211+AN211)))</f>
        <v>0</v>
      </c>
      <c r="AT211" s="19" t="n">
        <f aca="false">MIN(AL211,MAX(0,AO211-(AM211+AN211)))</f>
        <v>0</v>
      </c>
      <c r="AU211" s="19" t="n">
        <f aca="false">MIN(AM211,MAX(0,AO211-(AN211)))</f>
        <v>0.00995777724932562</v>
      </c>
      <c r="AV211" s="19" t="n">
        <f aca="false">MIN(AN211,MAX(0,AO211-(0)))</f>
        <v>0</v>
      </c>
      <c r="AW211" s="19" t="n">
        <f aca="false">AH211-AP211</f>
        <v>0</v>
      </c>
      <c r="AX211" s="19" t="n">
        <f aca="false">AI211-AQ211</f>
        <v>0</v>
      </c>
      <c r="AY211" s="19" t="n">
        <f aca="false">AJ211-AR211</f>
        <v>0</v>
      </c>
      <c r="AZ211" s="19" t="n">
        <f aca="false">AK211-AS211</f>
        <v>0</v>
      </c>
      <c r="BA211" s="19" t="n">
        <f aca="false">AL211-AT211</f>
        <v>3.89353456422135</v>
      </c>
      <c r="BB211" s="19" t="n">
        <f aca="false">AM211-AU211</f>
        <v>3.28552471970164</v>
      </c>
      <c r="BC211" s="19" t="n">
        <f aca="false">AN211-AV211</f>
        <v>0</v>
      </c>
    </row>
    <row r="212" customFormat="false" ht="15" hidden="false" customHeight="false" outlineLevel="0" collapsed="false">
      <c r="B212" s="18" t="n">
        <v>208</v>
      </c>
      <c r="C212" s="18" t="n">
        <f aca="false">RM_TERM-B212+1</f>
        <v>153</v>
      </c>
      <c r="D212" s="19" t="n">
        <f aca="false">K211</f>
        <v>7.17905928392308</v>
      </c>
      <c r="E212" s="19" t="n">
        <f aca="false">D212*(1-(1-RM_CDR_S)^(1/12))</f>
        <v>0.0243804672463858</v>
      </c>
      <c r="F212" s="19" t="n">
        <f aca="false">D212-E212</f>
        <v>7.15467881667669</v>
      </c>
      <c r="G212" s="19" t="n">
        <f aca="false">IF(F212&gt;0,F212*(RM_WAC/12)/(1-(1+RM_WAC/12)^(-C212)),0)</f>
        <v>0.0723752829497761</v>
      </c>
      <c r="H212" s="19" t="n">
        <f aca="false">F212*RM_WAC/12</f>
        <v>0.0441205193695063</v>
      </c>
      <c r="I212" s="19" t="n">
        <f aca="false">G212-H212+IF(C212&lt;=1,(F212-(G212-H212)-J212),0)</f>
        <v>0.0282547635802699</v>
      </c>
      <c r="J212" s="19" t="n">
        <f aca="false">(F212-(G212-H212))*(1-(1-RM_CPR_S)^(1/12))</f>
        <v>0.0958642787463611</v>
      </c>
      <c r="K212" s="19" t="n">
        <f aca="false">IF(C212&lt;=1,0,(F212-(G212-H212)-J212))</f>
        <v>7.03055977435006</v>
      </c>
      <c r="L212" s="19" t="n">
        <f aca="false">E212*(1-RM_SEV_S)</f>
        <v>0.0146282803478315</v>
      </c>
      <c r="M212" s="19" t="n">
        <f aca="false">E212-L212</f>
        <v>0.0097521868985543</v>
      </c>
      <c r="N212" s="19" t="n">
        <f aca="false">H212-D212*(RM_SERV+RM_TR)/12</f>
        <v>0.0425650565246563</v>
      </c>
      <c r="O212" s="19" t="n">
        <f aca="false">T212*RM_A1_CP/12+U212*RM_A2_CP/12+V212*RM_A3_CP/12+W212*RM_M1_CP/12+X212*RM_B1_CP/12+Y212*RM_B2_CP/12+Z212*RM_B3_CP/12</f>
        <v>0.0462380891577277</v>
      </c>
      <c r="P212" s="19" t="n">
        <f aca="false">MAX(0,N212-O212)</f>
        <v>0</v>
      </c>
      <c r="Q212" s="19" t="n">
        <f aca="false">MIN(P212,M212)</f>
        <v>0</v>
      </c>
      <c r="R212" s="19" t="n">
        <f aca="false">P212-Q212</f>
        <v>0</v>
      </c>
      <c r="S212" s="19" t="n">
        <f aca="false">I212+J212+L212+Q212</f>
        <v>0.138747322674462</v>
      </c>
      <c r="T212" s="19" t="n">
        <f aca="false">AW211</f>
        <v>0</v>
      </c>
      <c r="U212" s="19" t="n">
        <f aca="false">AX211</f>
        <v>0</v>
      </c>
      <c r="V212" s="19" t="n">
        <f aca="false">AY211</f>
        <v>0</v>
      </c>
      <c r="W212" s="19" t="n">
        <f aca="false">AZ211</f>
        <v>0</v>
      </c>
      <c r="X212" s="19" t="n">
        <f aca="false">BA211</f>
        <v>3.89353456422135</v>
      </c>
      <c r="Y212" s="19" t="n">
        <f aca="false">BB211</f>
        <v>3.28552471970164</v>
      </c>
      <c r="Z212" s="19" t="n">
        <f aca="false">BC211</f>
        <v>0</v>
      </c>
      <c r="AA212" s="19" t="n">
        <f aca="false">MIN(T212,MAX(0,S212-(0)))</f>
        <v>0</v>
      </c>
      <c r="AB212" s="19" t="n">
        <f aca="false">MIN(U212,MAX(0,S212-(T212)))</f>
        <v>0</v>
      </c>
      <c r="AC212" s="19" t="n">
        <f aca="false">MIN(V212,MAX(0,S212-(T212+U212)))</f>
        <v>0</v>
      </c>
      <c r="AD212" s="19" t="n">
        <f aca="false">MIN(W212,MAX(0,S212-(T212+U212+V212)))</f>
        <v>0</v>
      </c>
      <c r="AE212" s="19" t="n">
        <f aca="false">MIN(X212,MAX(0,S212-(T212+U212+V212+W212)))</f>
        <v>0.138747322674462</v>
      </c>
      <c r="AF212" s="19" t="n">
        <f aca="false">MIN(Y212,MAX(0,S212-(T212+U212+V212+W212+X212)))</f>
        <v>0</v>
      </c>
      <c r="AG212" s="19" t="n">
        <f aca="false">MIN(Z212,MAX(0,S212-(T212+U212+V212+W212+X212+Y212)))</f>
        <v>0</v>
      </c>
      <c r="AH212" s="19" t="n">
        <f aca="false">T212-AA212</f>
        <v>0</v>
      </c>
      <c r="AI212" s="19" t="n">
        <f aca="false">U212-AB212</f>
        <v>0</v>
      </c>
      <c r="AJ212" s="19" t="n">
        <f aca="false">V212-AC212</f>
        <v>0</v>
      </c>
      <c r="AK212" s="19" t="n">
        <f aca="false">W212-AD212</f>
        <v>0</v>
      </c>
      <c r="AL212" s="19" t="n">
        <f aca="false">X212-AE212</f>
        <v>3.75478724154689</v>
      </c>
      <c r="AM212" s="19" t="n">
        <f aca="false">Y212-AF212</f>
        <v>3.28552471970164</v>
      </c>
      <c r="AN212" s="19" t="n">
        <f aca="false">Z212-AG212</f>
        <v>0</v>
      </c>
      <c r="AO212" s="19" t="n">
        <f aca="false">M212-Q212</f>
        <v>0.0097521868985543</v>
      </c>
      <c r="AP212" s="19" t="n">
        <f aca="false">MIN(AH212,MAX(0,AO212-(AI212+AJ212+AK212+AL212+AM212+AN212)))</f>
        <v>0</v>
      </c>
      <c r="AQ212" s="19" t="n">
        <f aca="false">MIN(AI212,MAX(0,AO212-(AJ212+AK212+AL212+AM212+AN212)))</f>
        <v>0</v>
      </c>
      <c r="AR212" s="19" t="n">
        <f aca="false">MIN(AJ212,MAX(0,AO212-(AK212+AL212+AM212+AN212)))</f>
        <v>0</v>
      </c>
      <c r="AS212" s="19" t="n">
        <f aca="false">MIN(AK212,MAX(0,AO212-(AL212+AM212+AN212)))</f>
        <v>0</v>
      </c>
      <c r="AT212" s="19" t="n">
        <f aca="false">MIN(AL212,MAX(0,AO212-(AM212+AN212)))</f>
        <v>0</v>
      </c>
      <c r="AU212" s="19" t="n">
        <f aca="false">MIN(AM212,MAX(0,AO212-(AN212)))</f>
        <v>0.0097521868985543</v>
      </c>
      <c r="AV212" s="19" t="n">
        <f aca="false">MIN(AN212,MAX(0,AO212-(0)))</f>
        <v>0</v>
      </c>
      <c r="AW212" s="19" t="n">
        <f aca="false">AH212-AP212</f>
        <v>0</v>
      </c>
      <c r="AX212" s="19" t="n">
        <f aca="false">AI212-AQ212</f>
        <v>0</v>
      </c>
      <c r="AY212" s="19" t="n">
        <f aca="false">AJ212-AR212</f>
        <v>0</v>
      </c>
      <c r="AZ212" s="19" t="n">
        <f aca="false">AK212-AS212</f>
        <v>0</v>
      </c>
      <c r="BA212" s="19" t="n">
        <f aca="false">AL212-AT212</f>
        <v>3.75478724154689</v>
      </c>
      <c r="BB212" s="19" t="n">
        <f aca="false">AM212-AU212</f>
        <v>3.27577253280308</v>
      </c>
      <c r="BC212" s="19" t="n">
        <f aca="false">AN212-AV212</f>
        <v>0</v>
      </c>
    </row>
    <row r="213" customFormat="false" ht="15" hidden="false" customHeight="false" outlineLevel="0" collapsed="false">
      <c r="B213" s="18" t="n">
        <v>209</v>
      </c>
      <c r="C213" s="18" t="n">
        <f aca="false">RM_TERM-B213+1</f>
        <v>152</v>
      </c>
      <c r="D213" s="19" t="n">
        <f aca="false">K212</f>
        <v>7.03055977435006</v>
      </c>
      <c r="E213" s="19" t="n">
        <f aca="false">D213*(1-(1-RM_CDR_S)^(1/12))</f>
        <v>0.0238761550118626</v>
      </c>
      <c r="F213" s="19" t="n">
        <f aca="false">D213-E213</f>
        <v>7.0066836193382</v>
      </c>
      <c r="G213" s="19" t="n">
        <f aca="false">IF(F213&gt;0,F213*(RM_WAC/12)/(1-(1+RM_WAC/12)^(-C213)),0)</f>
        <v>0.0711592105256247</v>
      </c>
      <c r="H213" s="19" t="n">
        <f aca="false">F213*RM_WAC/12</f>
        <v>0.0432078823192522</v>
      </c>
      <c r="I213" s="19" t="n">
        <f aca="false">G213-H213+IF(C213&lt;=1,(F213-(G213-H213)-J213),0)</f>
        <v>0.0279513282063725</v>
      </c>
      <c r="J213" s="19" t="n">
        <f aca="false">(F213-(G213-H213))*(1-(1-RM_CPR_S)^(1/12))</f>
        <v>0.0938775369903239</v>
      </c>
      <c r="K213" s="19" t="n">
        <f aca="false">IF(C213&lt;=1,0,(F213-(G213-H213)-J213))</f>
        <v>6.8848547541415</v>
      </c>
      <c r="L213" s="19" t="n">
        <f aca="false">E213*(1-RM_SEV_S)</f>
        <v>0.0143256930071176</v>
      </c>
      <c r="M213" s="19" t="n">
        <f aca="false">E213-L213</f>
        <v>0.00955046200474505</v>
      </c>
      <c r="N213" s="19" t="n">
        <f aca="false">H213-D213*(RM_SERV+RM_TR)/12</f>
        <v>0.041684594368143</v>
      </c>
      <c r="O213" s="19" t="n">
        <f aca="false">T213*RM_A1_CP/12+U213*RM_A2_CP/12+V213*RM_A3_CP/12+W213*RM_M1_CP/12+X213*RM_B1_CP/12+Y213*RM_B2_CP/12+Z213*RM_B3_CP/12</f>
        <v>0.0453059038116886</v>
      </c>
      <c r="P213" s="19" t="n">
        <f aca="false">MAX(0,N213-O213)</f>
        <v>0</v>
      </c>
      <c r="Q213" s="19" t="n">
        <f aca="false">MIN(P213,M213)</f>
        <v>0</v>
      </c>
      <c r="R213" s="19" t="n">
        <f aca="false">P213-Q213</f>
        <v>0</v>
      </c>
      <c r="S213" s="19" t="n">
        <f aca="false">I213+J213+L213+Q213</f>
        <v>0.136154558203814</v>
      </c>
      <c r="T213" s="19" t="n">
        <f aca="false">AW212</f>
        <v>0</v>
      </c>
      <c r="U213" s="19" t="n">
        <f aca="false">AX212</f>
        <v>0</v>
      </c>
      <c r="V213" s="19" t="n">
        <f aca="false">AY212</f>
        <v>0</v>
      </c>
      <c r="W213" s="19" t="n">
        <f aca="false">AZ212</f>
        <v>0</v>
      </c>
      <c r="X213" s="19" t="n">
        <f aca="false">BA212</f>
        <v>3.75478724154689</v>
      </c>
      <c r="Y213" s="19" t="n">
        <f aca="false">BB212</f>
        <v>3.27577253280308</v>
      </c>
      <c r="Z213" s="19" t="n">
        <f aca="false">BC212</f>
        <v>0</v>
      </c>
      <c r="AA213" s="19" t="n">
        <f aca="false">MIN(T213,MAX(0,S213-(0)))</f>
        <v>0</v>
      </c>
      <c r="AB213" s="19" t="n">
        <f aca="false">MIN(U213,MAX(0,S213-(T213)))</f>
        <v>0</v>
      </c>
      <c r="AC213" s="19" t="n">
        <f aca="false">MIN(V213,MAX(0,S213-(T213+U213)))</f>
        <v>0</v>
      </c>
      <c r="AD213" s="19" t="n">
        <f aca="false">MIN(W213,MAX(0,S213-(T213+U213+V213)))</f>
        <v>0</v>
      </c>
      <c r="AE213" s="19" t="n">
        <f aca="false">MIN(X213,MAX(0,S213-(T213+U213+V213+W213)))</f>
        <v>0.136154558203814</v>
      </c>
      <c r="AF213" s="19" t="n">
        <f aca="false">MIN(Y213,MAX(0,S213-(T213+U213+V213+W213+X213)))</f>
        <v>0</v>
      </c>
      <c r="AG213" s="19" t="n">
        <f aca="false">MIN(Z213,MAX(0,S213-(T213+U213+V213+W213+X213+Y213)))</f>
        <v>0</v>
      </c>
      <c r="AH213" s="19" t="n">
        <f aca="false">T213-AA213</f>
        <v>0</v>
      </c>
      <c r="AI213" s="19" t="n">
        <f aca="false">U213-AB213</f>
        <v>0</v>
      </c>
      <c r="AJ213" s="19" t="n">
        <f aca="false">V213-AC213</f>
        <v>0</v>
      </c>
      <c r="AK213" s="19" t="n">
        <f aca="false">W213-AD213</f>
        <v>0</v>
      </c>
      <c r="AL213" s="19" t="n">
        <f aca="false">X213-AE213</f>
        <v>3.61863268334307</v>
      </c>
      <c r="AM213" s="19" t="n">
        <f aca="false">Y213-AF213</f>
        <v>3.27577253280308</v>
      </c>
      <c r="AN213" s="19" t="n">
        <f aca="false">Z213-AG213</f>
        <v>0</v>
      </c>
      <c r="AO213" s="19" t="n">
        <f aca="false">M213-Q213</f>
        <v>0.00955046200474505</v>
      </c>
      <c r="AP213" s="19" t="n">
        <f aca="false">MIN(AH213,MAX(0,AO213-(AI213+AJ213+AK213+AL213+AM213+AN213)))</f>
        <v>0</v>
      </c>
      <c r="AQ213" s="19" t="n">
        <f aca="false">MIN(AI213,MAX(0,AO213-(AJ213+AK213+AL213+AM213+AN213)))</f>
        <v>0</v>
      </c>
      <c r="AR213" s="19" t="n">
        <f aca="false">MIN(AJ213,MAX(0,AO213-(AK213+AL213+AM213+AN213)))</f>
        <v>0</v>
      </c>
      <c r="AS213" s="19" t="n">
        <f aca="false">MIN(AK213,MAX(0,AO213-(AL213+AM213+AN213)))</f>
        <v>0</v>
      </c>
      <c r="AT213" s="19" t="n">
        <f aca="false">MIN(AL213,MAX(0,AO213-(AM213+AN213)))</f>
        <v>0</v>
      </c>
      <c r="AU213" s="19" t="n">
        <f aca="false">MIN(AM213,MAX(0,AO213-(AN213)))</f>
        <v>0.00955046200474505</v>
      </c>
      <c r="AV213" s="19" t="n">
        <f aca="false">MIN(AN213,MAX(0,AO213-(0)))</f>
        <v>0</v>
      </c>
      <c r="AW213" s="19" t="n">
        <f aca="false">AH213-AP213</f>
        <v>0</v>
      </c>
      <c r="AX213" s="19" t="n">
        <f aca="false">AI213-AQ213</f>
        <v>0</v>
      </c>
      <c r="AY213" s="19" t="n">
        <f aca="false">AJ213-AR213</f>
        <v>0</v>
      </c>
      <c r="AZ213" s="19" t="n">
        <f aca="false">AK213-AS213</f>
        <v>0</v>
      </c>
      <c r="BA213" s="19" t="n">
        <f aca="false">AL213-AT213</f>
        <v>3.61863268334307</v>
      </c>
      <c r="BB213" s="19" t="n">
        <f aca="false">AM213-AU213</f>
        <v>3.26622207079834</v>
      </c>
      <c r="BC213" s="19" t="n">
        <f aca="false">AN213-AV213</f>
        <v>0</v>
      </c>
    </row>
    <row r="214" customFormat="false" ht="15" hidden="false" customHeight="false" outlineLevel="0" collapsed="false">
      <c r="B214" s="18" t="n">
        <v>210</v>
      </c>
      <c r="C214" s="18" t="n">
        <f aca="false">RM_TERM-B214+1</f>
        <v>151</v>
      </c>
      <c r="D214" s="19" t="n">
        <f aca="false">K213</f>
        <v>6.8848547541415</v>
      </c>
      <c r="E214" s="19" t="n">
        <f aca="false">D214*(1-(1-RM_CDR_S)^(1/12))</f>
        <v>0.023381333011885</v>
      </c>
      <c r="F214" s="19" t="n">
        <f aca="false">D214-E214</f>
        <v>6.86147342112962</v>
      </c>
      <c r="G214" s="19" t="n">
        <f aca="false">IF(F214&gt;0,F214*(RM_WAC/12)/(1-(1+RM_WAC/12)^(-C214)),0)</f>
        <v>0.0699635709354534</v>
      </c>
      <c r="H214" s="19" t="n">
        <f aca="false">F214*RM_WAC/12</f>
        <v>0.0423124194302993</v>
      </c>
      <c r="I214" s="19" t="n">
        <f aca="false">G214-H214+IF(C214&lt;=1,(F214-(G214-H214)-J214),0)</f>
        <v>0.0276511515051541</v>
      </c>
      <c r="J214" s="19" t="n">
        <f aca="false">(F214-(G214-H214))*(1-(1-RM_CPR_S)^(1/12))</f>
        <v>0.091928215059518</v>
      </c>
      <c r="K214" s="19" t="n">
        <f aca="false">IF(C214&lt;=1,0,(F214-(G214-H214)-J214))</f>
        <v>6.74189405456494</v>
      </c>
      <c r="L214" s="19" t="n">
        <f aca="false">E214*(1-RM_SEV_S)</f>
        <v>0.014028799807131</v>
      </c>
      <c r="M214" s="19" t="n">
        <f aca="false">E214-L214</f>
        <v>0.009352533204754</v>
      </c>
      <c r="N214" s="19" t="n">
        <f aca="false">H214-D214*(RM_SERV+RM_TR)/12</f>
        <v>0.0408207009002353</v>
      </c>
      <c r="O214" s="19" t="n">
        <f aca="false">T214*RM_A1_CP/12+U214*RM_A2_CP/12+V214*RM_A3_CP/12+W214*RM_M1_CP/12+X214*RM_B1_CP/12+Y214*RM_B2_CP/12+Z214*RM_B3_CP/12</f>
        <v>0.0443912680762165</v>
      </c>
      <c r="P214" s="19" t="n">
        <f aca="false">MAX(0,N214-O214)</f>
        <v>0</v>
      </c>
      <c r="Q214" s="19" t="n">
        <f aca="false">MIN(P214,M214)</f>
        <v>0</v>
      </c>
      <c r="R214" s="19" t="n">
        <f aca="false">P214-Q214</f>
        <v>0</v>
      </c>
      <c r="S214" s="19" t="n">
        <f aca="false">I214+J214+L214+Q214</f>
        <v>0.133608166371803</v>
      </c>
      <c r="T214" s="19" t="n">
        <f aca="false">AW213</f>
        <v>0</v>
      </c>
      <c r="U214" s="19" t="n">
        <f aca="false">AX213</f>
        <v>0</v>
      </c>
      <c r="V214" s="19" t="n">
        <f aca="false">AY213</f>
        <v>0</v>
      </c>
      <c r="W214" s="19" t="n">
        <f aca="false">AZ213</f>
        <v>0</v>
      </c>
      <c r="X214" s="19" t="n">
        <f aca="false">BA213</f>
        <v>3.61863268334307</v>
      </c>
      <c r="Y214" s="19" t="n">
        <f aca="false">BB213</f>
        <v>3.26622207079834</v>
      </c>
      <c r="Z214" s="19" t="n">
        <f aca="false">BC213</f>
        <v>0</v>
      </c>
      <c r="AA214" s="19" t="n">
        <f aca="false">MIN(T214,MAX(0,S214-(0)))</f>
        <v>0</v>
      </c>
      <c r="AB214" s="19" t="n">
        <f aca="false">MIN(U214,MAX(0,S214-(T214)))</f>
        <v>0</v>
      </c>
      <c r="AC214" s="19" t="n">
        <f aca="false">MIN(V214,MAX(0,S214-(T214+U214)))</f>
        <v>0</v>
      </c>
      <c r="AD214" s="19" t="n">
        <f aca="false">MIN(W214,MAX(0,S214-(T214+U214+V214)))</f>
        <v>0</v>
      </c>
      <c r="AE214" s="19" t="n">
        <f aca="false">MIN(X214,MAX(0,S214-(T214+U214+V214+W214)))</f>
        <v>0.133608166371803</v>
      </c>
      <c r="AF214" s="19" t="n">
        <f aca="false">MIN(Y214,MAX(0,S214-(T214+U214+V214+W214+X214)))</f>
        <v>0</v>
      </c>
      <c r="AG214" s="19" t="n">
        <f aca="false">MIN(Z214,MAX(0,S214-(T214+U214+V214+W214+X214+Y214)))</f>
        <v>0</v>
      </c>
      <c r="AH214" s="19" t="n">
        <f aca="false">T214-AA214</f>
        <v>0</v>
      </c>
      <c r="AI214" s="19" t="n">
        <f aca="false">U214-AB214</f>
        <v>0</v>
      </c>
      <c r="AJ214" s="19" t="n">
        <f aca="false">V214-AC214</f>
        <v>0</v>
      </c>
      <c r="AK214" s="19" t="n">
        <f aca="false">W214-AD214</f>
        <v>0</v>
      </c>
      <c r="AL214" s="19" t="n">
        <f aca="false">X214-AE214</f>
        <v>3.48502451697127</v>
      </c>
      <c r="AM214" s="19" t="n">
        <f aca="false">Y214-AF214</f>
        <v>3.26622207079834</v>
      </c>
      <c r="AN214" s="19" t="n">
        <f aca="false">Z214-AG214</f>
        <v>0</v>
      </c>
      <c r="AO214" s="19" t="n">
        <f aca="false">M214-Q214</f>
        <v>0.009352533204754</v>
      </c>
      <c r="AP214" s="19" t="n">
        <f aca="false">MIN(AH214,MAX(0,AO214-(AI214+AJ214+AK214+AL214+AM214+AN214)))</f>
        <v>0</v>
      </c>
      <c r="AQ214" s="19" t="n">
        <f aca="false">MIN(AI214,MAX(0,AO214-(AJ214+AK214+AL214+AM214+AN214)))</f>
        <v>0</v>
      </c>
      <c r="AR214" s="19" t="n">
        <f aca="false">MIN(AJ214,MAX(0,AO214-(AK214+AL214+AM214+AN214)))</f>
        <v>0</v>
      </c>
      <c r="AS214" s="19" t="n">
        <f aca="false">MIN(AK214,MAX(0,AO214-(AL214+AM214+AN214)))</f>
        <v>0</v>
      </c>
      <c r="AT214" s="19" t="n">
        <f aca="false">MIN(AL214,MAX(0,AO214-(AM214+AN214)))</f>
        <v>0</v>
      </c>
      <c r="AU214" s="19" t="n">
        <f aca="false">MIN(AM214,MAX(0,AO214-(AN214)))</f>
        <v>0.009352533204754</v>
      </c>
      <c r="AV214" s="19" t="n">
        <f aca="false">MIN(AN214,MAX(0,AO214-(0)))</f>
        <v>0</v>
      </c>
      <c r="AW214" s="19" t="n">
        <f aca="false">AH214-AP214</f>
        <v>0</v>
      </c>
      <c r="AX214" s="19" t="n">
        <f aca="false">AI214-AQ214</f>
        <v>0</v>
      </c>
      <c r="AY214" s="19" t="n">
        <f aca="false">AJ214-AR214</f>
        <v>0</v>
      </c>
      <c r="AZ214" s="19" t="n">
        <f aca="false">AK214-AS214</f>
        <v>0</v>
      </c>
      <c r="BA214" s="19" t="n">
        <f aca="false">AL214-AT214</f>
        <v>3.48502451697127</v>
      </c>
      <c r="BB214" s="19" t="n">
        <f aca="false">AM214-AU214</f>
        <v>3.25686953759358</v>
      </c>
      <c r="BC214" s="19" t="n">
        <f aca="false">AN214-AV214</f>
        <v>0</v>
      </c>
    </row>
    <row r="215" customFormat="false" ht="15" hidden="false" customHeight="false" outlineLevel="0" collapsed="false">
      <c r="B215" s="18" t="n">
        <v>211</v>
      </c>
      <c r="C215" s="18" t="n">
        <f aca="false">RM_TERM-B215+1</f>
        <v>150</v>
      </c>
      <c r="D215" s="19" t="n">
        <f aca="false">K214</f>
        <v>6.74189405456494</v>
      </c>
      <c r="E215" s="19" t="n">
        <f aca="false">D215*(1-(1-RM_CDR_S)^(1/12))</f>
        <v>0.0228958308707685</v>
      </c>
      <c r="F215" s="19" t="n">
        <f aca="false">D215-E215</f>
        <v>6.71899822369417</v>
      </c>
      <c r="G215" s="19" t="n">
        <f aca="false">IF(F215&gt;0,F215*(RM_WAC/12)/(1-(1+RM_WAC/12)^(-C215)),0)</f>
        <v>0.068788020860315</v>
      </c>
      <c r="H215" s="19" t="n">
        <f aca="false">F215*RM_WAC/12</f>
        <v>0.0414338223794474</v>
      </c>
      <c r="I215" s="19" t="n">
        <f aca="false">G215-H215+IF(C215&lt;=1,(F215-(G215-H215)-J215),0)</f>
        <v>0.0273541984808676</v>
      </c>
      <c r="J215" s="19" t="n">
        <f aca="false">(F215-(G215-H215))*(1-(1-RM_CPR_S)^(1/12))</f>
        <v>0.0900156408494586</v>
      </c>
      <c r="K215" s="19" t="n">
        <f aca="false">IF(C215&lt;=1,0,(F215-(G215-H215)-J215))</f>
        <v>6.60162838436385</v>
      </c>
      <c r="L215" s="19" t="n">
        <f aca="false">E215*(1-RM_SEV_S)</f>
        <v>0.0137374985224611</v>
      </c>
      <c r="M215" s="19" t="n">
        <f aca="false">E215-L215</f>
        <v>0.00915833234830742</v>
      </c>
      <c r="N215" s="19" t="n">
        <f aca="false">H215-D215*(RM_SERV+RM_TR)/12</f>
        <v>0.039973078667625</v>
      </c>
      <c r="O215" s="19" t="n">
        <f aca="false">T215*RM_A1_CP/12+U215*RM_A2_CP/12+V215*RM_A3_CP/12+W215*RM_M1_CP/12+X215*RM_B1_CP/12+Y215*RM_B2_CP/12+Z215*RM_B3_CP/12</f>
        <v>0.0434938668150277</v>
      </c>
      <c r="P215" s="19" t="n">
        <f aca="false">MAX(0,N215-O215)</f>
        <v>0</v>
      </c>
      <c r="Q215" s="19" t="n">
        <f aca="false">MIN(P215,M215)</f>
        <v>0</v>
      </c>
      <c r="R215" s="19" t="n">
        <f aca="false">P215-Q215</f>
        <v>0</v>
      </c>
      <c r="S215" s="19" t="n">
        <f aca="false">I215+J215+L215+Q215</f>
        <v>0.131107337852787</v>
      </c>
      <c r="T215" s="19" t="n">
        <f aca="false">AW214</f>
        <v>0</v>
      </c>
      <c r="U215" s="19" t="n">
        <f aca="false">AX214</f>
        <v>0</v>
      </c>
      <c r="V215" s="19" t="n">
        <f aca="false">AY214</f>
        <v>0</v>
      </c>
      <c r="W215" s="19" t="n">
        <f aca="false">AZ214</f>
        <v>0</v>
      </c>
      <c r="X215" s="19" t="n">
        <f aca="false">BA214</f>
        <v>3.48502451697127</v>
      </c>
      <c r="Y215" s="19" t="n">
        <f aca="false">BB214</f>
        <v>3.25686953759358</v>
      </c>
      <c r="Z215" s="19" t="n">
        <f aca="false">BC214</f>
        <v>0</v>
      </c>
      <c r="AA215" s="19" t="n">
        <f aca="false">MIN(T215,MAX(0,S215-(0)))</f>
        <v>0</v>
      </c>
      <c r="AB215" s="19" t="n">
        <f aca="false">MIN(U215,MAX(0,S215-(T215)))</f>
        <v>0</v>
      </c>
      <c r="AC215" s="19" t="n">
        <f aca="false">MIN(V215,MAX(0,S215-(T215+U215)))</f>
        <v>0</v>
      </c>
      <c r="AD215" s="19" t="n">
        <f aca="false">MIN(W215,MAX(0,S215-(T215+U215+V215)))</f>
        <v>0</v>
      </c>
      <c r="AE215" s="19" t="n">
        <f aca="false">MIN(X215,MAX(0,S215-(T215+U215+V215+W215)))</f>
        <v>0.131107337852787</v>
      </c>
      <c r="AF215" s="19" t="n">
        <f aca="false">MIN(Y215,MAX(0,S215-(T215+U215+V215+W215+X215)))</f>
        <v>0</v>
      </c>
      <c r="AG215" s="19" t="n">
        <f aca="false">MIN(Z215,MAX(0,S215-(T215+U215+V215+W215+X215+Y215)))</f>
        <v>0</v>
      </c>
      <c r="AH215" s="19" t="n">
        <f aca="false">T215-AA215</f>
        <v>0</v>
      </c>
      <c r="AI215" s="19" t="n">
        <f aca="false">U215-AB215</f>
        <v>0</v>
      </c>
      <c r="AJ215" s="19" t="n">
        <f aca="false">V215-AC215</f>
        <v>0</v>
      </c>
      <c r="AK215" s="19" t="n">
        <f aca="false">W215-AD215</f>
        <v>0</v>
      </c>
      <c r="AL215" s="19" t="n">
        <f aca="false">X215-AE215</f>
        <v>3.35391717911848</v>
      </c>
      <c r="AM215" s="19" t="n">
        <f aca="false">Y215-AF215</f>
        <v>3.25686953759358</v>
      </c>
      <c r="AN215" s="19" t="n">
        <f aca="false">Z215-AG215</f>
        <v>0</v>
      </c>
      <c r="AO215" s="19" t="n">
        <f aca="false">M215-Q215</f>
        <v>0.00915833234830742</v>
      </c>
      <c r="AP215" s="19" t="n">
        <f aca="false">MIN(AH215,MAX(0,AO215-(AI215+AJ215+AK215+AL215+AM215+AN215)))</f>
        <v>0</v>
      </c>
      <c r="AQ215" s="19" t="n">
        <f aca="false">MIN(AI215,MAX(0,AO215-(AJ215+AK215+AL215+AM215+AN215)))</f>
        <v>0</v>
      </c>
      <c r="AR215" s="19" t="n">
        <f aca="false">MIN(AJ215,MAX(0,AO215-(AK215+AL215+AM215+AN215)))</f>
        <v>0</v>
      </c>
      <c r="AS215" s="19" t="n">
        <f aca="false">MIN(AK215,MAX(0,AO215-(AL215+AM215+AN215)))</f>
        <v>0</v>
      </c>
      <c r="AT215" s="19" t="n">
        <f aca="false">MIN(AL215,MAX(0,AO215-(AM215+AN215)))</f>
        <v>0</v>
      </c>
      <c r="AU215" s="19" t="n">
        <f aca="false">MIN(AM215,MAX(0,AO215-(AN215)))</f>
        <v>0.00915833234830742</v>
      </c>
      <c r="AV215" s="19" t="n">
        <f aca="false">MIN(AN215,MAX(0,AO215-(0)))</f>
        <v>0</v>
      </c>
      <c r="AW215" s="19" t="n">
        <f aca="false">AH215-AP215</f>
        <v>0</v>
      </c>
      <c r="AX215" s="19" t="n">
        <f aca="false">AI215-AQ215</f>
        <v>0</v>
      </c>
      <c r="AY215" s="19" t="n">
        <f aca="false">AJ215-AR215</f>
        <v>0</v>
      </c>
      <c r="AZ215" s="19" t="n">
        <f aca="false">AK215-AS215</f>
        <v>0</v>
      </c>
      <c r="BA215" s="19" t="n">
        <f aca="false">AL215-AT215</f>
        <v>3.35391717911848</v>
      </c>
      <c r="BB215" s="19" t="n">
        <f aca="false">AM215-AU215</f>
        <v>3.24771120524527</v>
      </c>
      <c r="BC215" s="19" t="n">
        <f aca="false">AN215-AV215</f>
        <v>0</v>
      </c>
    </row>
    <row r="216" customFormat="false" ht="15" hidden="false" customHeight="false" outlineLevel="0" collapsed="false">
      <c r="B216" s="18" t="n">
        <v>212</v>
      </c>
      <c r="C216" s="18" t="n">
        <f aca="false">RM_TERM-B216+1</f>
        <v>149</v>
      </c>
      <c r="D216" s="19" t="n">
        <f aca="false">K215</f>
        <v>6.60162838436385</v>
      </c>
      <c r="E216" s="19" t="n">
        <f aca="false">D216*(1-(1-RM_CDR_S)^(1/12))</f>
        <v>0.0224194811927838</v>
      </c>
      <c r="F216" s="19" t="n">
        <f aca="false">D216-E216</f>
        <v>6.57920890317106</v>
      </c>
      <c r="G216" s="19" t="n">
        <f aca="false">IF(F216&gt;0,F216*(RM_WAC/12)/(1-(1+RM_WAC/12)^(-C216)),0)</f>
        <v>0.0676322227498159</v>
      </c>
      <c r="H216" s="19" t="n">
        <f aca="false">F216*RM_WAC/12</f>
        <v>0.0405717882362216</v>
      </c>
      <c r="I216" s="19" t="n">
        <f aca="false">G216-H216+IF(C216&lt;=1,(F216-(G216-H216)-J216),0)</f>
        <v>0.0270604345135944</v>
      </c>
      <c r="J216" s="19" t="n">
        <f aca="false">(F216-(G216-H216))*(1-(1-RM_CPR_S)^(1/12))</f>
        <v>0.0881391540142783</v>
      </c>
      <c r="K216" s="19" t="n">
        <f aca="false">IF(C216&lt;=1,0,(F216-(G216-H216)-J216))</f>
        <v>6.46400931464319</v>
      </c>
      <c r="L216" s="19" t="n">
        <f aca="false">E216*(1-RM_SEV_S)</f>
        <v>0.0134516887156703</v>
      </c>
      <c r="M216" s="19" t="n">
        <f aca="false">E216-L216</f>
        <v>0.00896779247711352</v>
      </c>
      <c r="N216" s="19" t="n">
        <f aca="false">H216-D216*(RM_SERV+RM_TR)/12</f>
        <v>0.0391414354196094</v>
      </c>
      <c r="O216" s="19" t="n">
        <f aca="false">T216*RM_A1_CP/12+U216*RM_A2_CP/12+V216*RM_A3_CP/12+W216*RM_M1_CP/12+X216*RM_B1_CP/12+Y216*RM_B2_CP/12+Z216*RM_B3_CP/12</f>
        <v>0.042613390404459</v>
      </c>
      <c r="P216" s="19" t="n">
        <f aca="false">MAX(0,N216-O216)</f>
        <v>0</v>
      </c>
      <c r="Q216" s="19" t="n">
        <f aca="false">MIN(P216,M216)</f>
        <v>0</v>
      </c>
      <c r="R216" s="19" t="n">
        <f aca="false">P216-Q216</f>
        <v>0</v>
      </c>
      <c r="S216" s="19" t="n">
        <f aca="false">I216+J216+L216+Q216</f>
        <v>0.128651277243543</v>
      </c>
      <c r="T216" s="19" t="n">
        <f aca="false">AW215</f>
        <v>0</v>
      </c>
      <c r="U216" s="19" t="n">
        <f aca="false">AX215</f>
        <v>0</v>
      </c>
      <c r="V216" s="19" t="n">
        <f aca="false">AY215</f>
        <v>0</v>
      </c>
      <c r="W216" s="19" t="n">
        <f aca="false">AZ215</f>
        <v>0</v>
      </c>
      <c r="X216" s="19" t="n">
        <f aca="false">BA215</f>
        <v>3.35391717911848</v>
      </c>
      <c r="Y216" s="19" t="n">
        <f aca="false">BB215</f>
        <v>3.24771120524527</v>
      </c>
      <c r="Z216" s="19" t="n">
        <f aca="false">BC215</f>
        <v>0</v>
      </c>
      <c r="AA216" s="19" t="n">
        <f aca="false">MIN(T216,MAX(0,S216-(0)))</f>
        <v>0</v>
      </c>
      <c r="AB216" s="19" t="n">
        <f aca="false">MIN(U216,MAX(0,S216-(T216)))</f>
        <v>0</v>
      </c>
      <c r="AC216" s="19" t="n">
        <f aca="false">MIN(V216,MAX(0,S216-(T216+U216)))</f>
        <v>0</v>
      </c>
      <c r="AD216" s="19" t="n">
        <f aca="false">MIN(W216,MAX(0,S216-(T216+U216+V216)))</f>
        <v>0</v>
      </c>
      <c r="AE216" s="19" t="n">
        <f aca="false">MIN(X216,MAX(0,S216-(T216+U216+V216+W216)))</f>
        <v>0.128651277243543</v>
      </c>
      <c r="AF216" s="19" t="n">
        <f aca="false">MIN(Y216,MAX(0,S216-(T216+U216+V216+W216+X216)))</f>
        <v>0</v>
      </c>
      <c r="AG216" s="19" t="n">
        <f aca="false">MIN(Z216,MAX(0,S216-(T216+U216+V216+W216+X216+Y216)))</f>
        <v>0</v>
      </c>
      <c r="AH216" s="19" t="n">
        <f aca="false">T216-AA216</f>
        <v>0</v>
      </c>
      <c r="AI216" s="19" t="n">
        <f aca="false">U216-AB216</f>
        <v>0</v>
      </c>
      <c r="AJ216" s="19" t="n">
        <f aca="false">V216-AC216</f>
        <v>0</v>
      </c>
      <c r="AK216" s="19" t="n">
        <f aca="false">W216-AD216</f>
        <v>0</v>
      </c>
      <c r="AL216" s="19" t="n">
        <f aca="false">X216-AE216</f>
        <v>3.22526590187494</v>
      </c>
      <c r="AM216" s="19" t="n">
        <f aca="false">Y216-AF216</f>
        <v>3.24771120524527</v>
      </c>
      <c r="AN216" s="19" t="n">
        <f aca="false">Z216-AG216</f>
        <v>0</v>
      </c>
      <c r="AO216" s="19" t="n">
        <f aca="false">M216-Q216</f>
        <v>0.00896779247711352</v>
      </c>
      <c r="AP216" s="19" t="n">
        <f aca="false">MIN(AH216,MAX(0,AO216-(AI216+AJ216+AK216+AL216+AM216+AN216)))</f>
        <v>0</v>
      </c>
      <c r="AQ216" s="19" t="n">
        <f aca="false">MIN(AI216,MAX(0,AO216-(AJ216+AK216+AL216+AM216+AN216)))</f>
        <v>0</v>
      </c>
      <c r="AR216" s="19" t="n">
        <f aca="false">MIN(AJ216,MAX(0,AO216-(AK216+AL216+AM216+AN216)))</f>
        <v>0</v>
      </c>
      <c r="AS216" s="19" t="n">
        <f aca="false">MIN(AK216,MAX(0,AO216-(AL216+AM216+AN216)))</f>
        <v>0</v>
      </c>
      <c r="AT216" s="19" t="n">
        <f aca="false">MIN(AL216,MAX(0,AO216-(AM216+AN216)))</f>
        <v>0</v>
      </c>
      <c r="AU216" s="19" t="n">
        <f aca="false">MIN(AM216,MAX(0,AO216-(AN216)))</f>
        <v>0.00896779247711352</v>
      </c>
      <c r="AV216" s="19" t="n">
        <f aca="false">MIN(AN216,MAX(0,AO216-(0)))</f>
        <v>0</v>
      </c>
      <c r="AW216" s="19" t="n">
        <f aca="false">AH216-AP216</f>
        <v>0</v>
      </c>
      <c r="AX216" s="19" t="n">
        <f aca="false">AI216-AQ216</f>
        <v>0</v>
      </c>
      <c r="AY216" s="19" t="n">
        <f aca="false">AJ216-AR216</f>
        <v>0</v>
      </c>
      <c r="AZ216" s="19" t="n">
        <f aca="false">AK216-AS216</f>
        <v>0</v>
      </c>
      <c r="BA216" s="19" t="n">
        <f aca="false">AL216-AT216</f>
        <v>3.22526590187494</v>
      </c>
      <c r="BB216" s="19" t="n">
        <f aca="false">AM216-AU216</f>
        <v>3.23874341276816</v>
      </c>
      <c r="BC216" s="19" t="n">
        <f aca="false">AN216-AV216</f>
        <v>0</v>
      </c>
    </row>
    <row r="217" customFormat="false" ht="15" hidden="false" customHeight="false" outlineLevel="0" collapsed="false">
      <c r="B217" s="18" t="n">
        <v>213</v>
      </c>
      <c r="C217" s="18" t="n">
        <f aca="false">RM_TERM-B217+1</f>
        <v>148</v>
      </c>
      <c r="D217" s="19" t="n">
        <f aca="false">K216</f>
        <v>6.46400931464319</v>
      </c>
      <c r="E217" s="19" t="n">
        <f aca="false">D217*(1-(1-RM_CDR_S)^(1/12))</f>
        <v>0.0219521195108269</v>
      </c>
      <c r="F217" s="19" t="n">
        <f aca="false">D217-E217</f>
        <v>6.44205719513237</v>
      </c>
      <c r="G217" s="19" t="n">
        <f aca="false">IF(F217&gt;0,F217*(RM_WAC/12)/(1-(1+RM_WAC/12)^(-C217)),0)</f>
        <v>0.0664958447251912</v>
      </c>
      <c r="H217" s="19" t="n">
        <f aca="false">F217*RM_WAC/12</f>
        <v>0.0397260193699829</v>
      </c>
      <c r="I217" s="19" t="n">
        <f aca="false">G217-H217+IF(C217&lt;=1,(F217-(G217-H217)-J217),0)</f>
        <v>0.0267698253552083</v>
      </c>
      <c r="J217" s="19" t="n">
        <f aca="false">(F217-(G217-H217))*(1-(1-RM_CPR_S)^(1/12))</f>
        <v>0.0862981057641542</v>
      </c>
      <c r="K217" s="19" t="n">
        <f aca="false">IF(C217&lt;=1,0,(F217-(G217-H217)-J217))</f>
        <v>6.328989264013</v>
      </c>
      <c r="L217" s="19" t="n">
        <f aca="false">E217*(1-RM_SEV_S)</f>
        <v>0.0131712717064961</v>
      </c>
      <c r="M217" s="19" t="n">
        <f aca="false">E217-L217</f>
        <v>0.00878084780433076</v>
      </c>
      <c r="N217" s="19" t="n">
        <f aca="false">H217-D217*(RM_SERV+RM_TR)/12</f>
        <v>0.0383254840184769</v>
      </c>
      <c r="O217" s="19" t="n">
        <f aca="false">T217*RM_A1_CP/12+U217*RM_A2_CP/12+V217*RM_A3_CP/12+W217*RM_M1_CP/12+X217*RM_B1_CP/12+Y217*RM_B2_CP/12+Z217*RM_B3_CP/12</f>
        <v>0.0417495346385061</v>
      </c>
      <c r="P217" s="19" t="n">
        <f aca="false">MAX(0,N217-O217)</f>
        <v>0</v>
      </c>
      <c r="Q217" s="19" t="n">
        <f aca="false">MIN(P217,M217)</f>
        <v>0</v>
      </c>
      <c r="R217" s="19" t="n">
        <f aca="false">P217-Q217</f>
        <v>0</v>
      </c>
      <c r="S217" s="19" t="n">
        <f aca="false">I217+J217+L217+Q217</f>
        <v>0.126239202825859</v>
      </c>
      <c r="T217" s="19" t="n">
        <f aca="false">AW216</f>
        <v>0</v>
      </c>
      <c r="U217" s="19" t="n">
        <f aca="false">AX216</f>
        <v>0</v>
      </c>
      <c r="V217" s="19" t="n">
        <f aca="false">AY216</f>
        <v>0</v>
      </c>
      <c r="W217" s="19" t="n">
        <f aca="false">AZ216</f>
        <v>0</v>
      </c>
      <c r="X217" s="19" t="n">
        <f aca="false">BA216</f>
        <v>3.22526590187494</v>
      </c>
      <c r="Y217" s="19" t="n">
        <f aca="false">BB216</f>
        <v>3.23874341276816</v>
      </c>
      <c r="Z217" s="19" t="n">
        <f aca="false">BC216</f>
        <v>0</v>
      </c>
      <c r="AA217" s="19" t="n">
        <f aca="false">MIN(T217,MAX(0,S217-(0)))</f>
        <v>0</v>
      </c>
      <c r="AB217" s="19" t="n">
        <f aca="false">MIN(U217,MAX(0,S217-(T217)))</f>
        <v>0</v>
      </c>
      <c r="AC217" s="19" t="n">
        <f aca="false">MIN(V217,MAX(0,S217-(T217+U217)))</f>
        <v>0</v>
      </c>
      <c r="AD217" s="19" t="n">
        <f aca="false">MIN(W217,MAX(0,S217-(T217+U217+V217)))</f>
        <v>0</v>
      </c>
      <c r="AE217" s="19" t="n">
        <f aca="false">MIN(X217,MAX(0,S217-(T217+U217+V217+W217)))</f>
        <v>0.126239202825859</v>
      </c>
      <c r="AF217" s="19" t="n">
        <f aca="false">MIN(Y217,MAX(0,S217-(T217+U217+V217+W217+X217)))</f>
        <v>0</v>
      </c>
      <c r="AG217" s="19" t="n">
        <f aca="false">MIN(Z217,MAX(0,S217-(T217+U217+V217+W217+X217+Y217)))</f>
        <v>0</v>
      </c>
      <c r="AH217" s="19" t="n">
        <f aca="false">T217-AA217</f>
        <v>0</v>
      </c>
      <c r="AI217" s="19" t="n">
        <f aca="false">U217-AB217</f>
        <v>0</v>
      </c>
      <c r="AJ217" s="19" t="n">
        <f aca="false">V217-AC217</f>
        <v>0</v>
      </c>
      <c r="AK217" s="19" t="n">
        <f aca="false">W217-AD217</f>
        <v>0</v>
      </c>
      <c r="AL217" s="19" t="n">
        <f aca="false">X217-AE217</f>
        <v>3.09902669904908</v>
      </c>
      <c r="AM217" s="19" t="n">
        <f aca="false">Y217-AF217</f>
        <v>3.23874341276816</v>
      </c>
      <c r="AN217" s="19" t="n">
        <f aca="false">Z217-AG217</f>
        <v>0</v>
      </c>
      <c r="AO217" s="19" t="n">
        <f aca="false">M217-Q217</f>
        <v>0.00878084780433076</v>
      </c>
      <c r="AP217" s="19" t="n">
        <f aca="false">MIN(AH217,MAX(0,AO217-(AI217+AJ217+AK217+AL217+AM217+AN217)))</f>
        <v>0</v>
      </c>
      <c r="AQ217" s="19" t="n">
        <f aca="false">MIN(AI217,MAX(0,AO217-(AJ217+AK217+AL217+AM217+AN217)))</f>
        <v>0</v>
      </c>
      <c r="AR217" s="19" t="n">
        <f aca="false">MIN(AJ217,MAX(0,AO217-(AK217+AL217+AM217+AN217)))</f>
        <v>0</v>
      </c>
      <c r="AS217" s="19" t="n">
        <f aca="false">MIN(AK217,MAX(0,AO217-(AL217+AM217+AN217)))</f>
        <v>0</v>
      </c>
      <c r="AT217" s="19" t="n">
        <f aca="false">MIN(AL217,MAX(0,AO217-(AM217+AN217)))</f>
        <v>0</v>
      </c>
      <c r="AU217" s="19" t="n">
        <f aca="false">MIN(AM217,MAX(0,AO217-(AN217)))</f>
        <v>0.00878084780433076</v>
      </c>
      <c r="AV217" s="19" t="n">
        <f aca="false">MIN(AN217,MAX(0,AO217-(0)))</f>
        <v>0</v>
      </c>
      <c r="AW217" s="19" t="n">
        <f aca="false">AH217-AP217</f>
        <v>0</v>
      </c>
      <c r="AX217" s="19" t="n">
        <f aca="false">AI217-AQ217</f>
        <v>0</v>
      </c>
      <c r="AY217" s="19" t="n">
        <f aca="false">AJ217-AR217</f>
        <v>0</v>
      </c>
      <c r="AZ217" s="19" t="n">
        <f aca="false">AK217-AS217</f>
        <v>0</v>
      </c>
      <c r="BA217" s="19" t="n">
        <f aca="false">AL217-AT217</f>
        <v>3.09902669904908</v>
      </c>
      <c r="BB217" s="19" t="n">
        <f aca="false">AM217-AU217</f>
        <v>3.22996256496383</v>
      </c>
      <c r="BC217" s="19" t="n">
        <f aca="false">AN217-AV217</f>
        <v>0</v>
      </c>
    </row>
    <row r="218" customFormat="false" ht="15" hidden="false" customHeight="false" outlineLevel="0" collapsed="false">
      <c r="B218" s="18" t="n">
        <v>214</v>
      </c>
      <c r="C218" s="18" t="n">
        <f aca="false">RM_TERM-B218+1</f>
        <v>147</v>
      </c>
      <c r="D218" s="19" t="n">
        <f aca="false">K217</f>
        <v>6.328989264013</v>
      </c>
      <c r="E218" s="19" t="n">
        <f aca="false">D218*(1-(1-RM_CDR_S)^(1/12))</f>
        <v>0.0214935842359662</v>
      </c>
      <c r="F218" s="19" t="n">
        <f aca="false">D218-E218</f>
        <v>6.30749567977704</v>
      </c>
      <c r="G218" s="19" t="n">
        <f aca="false">IF(F218&gt;0,F218*(RM_WAC/12)/(1-(1+RM_WAC/12)^(-C218)),0)</f>
        <v>0.065378560484008</v>
      </c>
      <c r="H218" s="19" t="n">
        <f aca="false">F218*RM_WAC/12</f>
        <v>0.0388962233586251</v>
      </c>
      <c r="I218" s="19" t="n">
        <f aca="false">G218-H218+IF(C218&lt;=1,(F218-(G218-H218)-J218),0)</f>
        <v>0.0264823371253829</v>
      </c>
      <c r="J218" s="19" t="n">
        <f aca="false">(F218-(G218-H218))*(1-(1-RM_CPR_S)^(1/12))</f>
        <v>0.0844918586661917</v>
      </c>
      <c r="K218" s="19" t="n">
        <f aca="false">IF(C218&lt;=1,0,(F218-(G218-H218)-J218))</f>
        <v>6.19652148398546</v>
      </c>
      <c r="L218" s="19" t="n">
        <f aca="false">E218*(1-RM_SEV_S)</f>
        <v>0.0128961505415797</v>
      </c>
      <c r="M218" s="19" t="n">
        <f aca="false">E218-L218</f>
        <v>0.0085974336943865</v>
      </c>
      <c r="N218" s="19" t="n">
        <f aca="false">H218-D218*(RM_SERV+RM_TR)/12</f>
        <v>0.0375249423514222</v>
      </c>
      <c r="O218" s="19" t="n">
        <f aca="false">T218*RM_A1_CP/12+U218*RM_A2_CP/12+V218*RM_A3_CP/12+W218*RM_M1_CP/12+X218*RM_B1_CP/12+Y218*RM_B2_CP/12+Z218*RM_B3_CP/12</f>
        <v>0.0409020006354823</v>
      </c>
      <c r="P218" s="19" t="n">
        <f aca="false">MAX(0,N218-O218)</f>
        <v>0</v>
      </c>
      <c r="Q218" s="19" t="n">
        <f aca="false">MIN(P218,M218)</f>
        <v>0</v>
      </c>
      <c r="R218" s="19" t="n">
        <f aca="false">P218-Q218</f>
        <v>0</v>
      </c>
      <c r="S218" s="19" t="n">
        <f aca="false">I218+J218+L218+Q218</f>
        <v>0.123870346333154</v>
      </c>
      <c r="T218" s="19" t="n">
        <f aca="false">AW217</f>
        <v>0</v>
      </c>
      <c r="U218" s="19" t="n">
        <f aca="false">AX217</f>
        <v>0</v>
      </c>
      <c r="V218" s="19" t="n">
        <f aca="false">AY217</f>
        <v>0</v>
      </c>
      <c r="W218" s="19" t="n">
        <f aca="false">AZ217</f>
        <v>0</v>
      </c>
      <c r="X218" s="19" t="n">
        <f aca="false">BA217</f>
        <v>3.09902669904908</v>
      </c>
      <c r="Y218" s="19" t="n">
        <f aca="false">BB217</f>
        <v>3.22996256496383</v>
      </c>
      <c r="Z218" s="19" t="n">
        <f aca="false">BC217</f>
        <v>0</v>
      </c>
      <c r="AA218" s="19" t="n">
        <f aca="false">MIN(T218,MAX(0,S218-(0)))</f>
        <v>0</v>
      </c>
      <c r="AB218" s="19" t="n">
        <f aca="false">MIN(U218,MAX(0,S218-(T218)))</f>
        <v>0</v>
      </c>
      <c r="AC218" s="19" t="n">
        <f aca="false">MIN(V218,MAX(0,S218-(T218+U218)))</f>
        <v>0</v>
      </c>
      <c r="AD218" s="19" t="n">
        <f aca="false">MIN(W218,MAX(0,S218-(T218+U218+V218)))</f>
        <v>0</v>
      </c>
      <c r="AE218" s="19" t="n">
        <f aca="false">MIN(X218,MAX(0,S218-(T218+U218+V218+W218)))</f>
        <v>0.123870346333154</v>
      </c>
      <c r="AF218" s="19" t="n">
        <f aca="false">MIN(Y218,MAX(0,S218-(T218+U218+V218+W218+X218)))</f>
        <v>0</v>
      </c>
      <c r="AG218" s="19" t="n">
        <f aca="false">MIN(Z218,MAX(0,S218-(T218+U218+V218+W218+X218+Y218)))</f>
        <v>0</v>
      </c>
      <c r="AH218" s="19" t="n">
        <f aca="false">T218-AA218</f>
        <v>0</v>
      </c>
      <c r="AI218" s="19" t="n">
        <f aca="false">U218-AB218</f>
        <v>0</v>
      </c>
      <c r="AJ218" s="19" t="n">
        <f aca="false">V218-AC218</f>
        <v>0</v>
      </c>
      <c r="AK218" s="19" t="n">
        <f aca="false">W218-AD218</f>
        <v>0</v>
      </c>
      <c r="AL218" s="19" t="n">
        <f aca="false">X218-AE218</f>
        <v>2.97515635271593</v>
      </c>
      <c r="AM218" s="19" t="n">
        <f aca="false">Y218-AF218</f>
        <v>3.22996256496383</v>
      </c>
      <c r="AN218" s="19" t="n">
        <f aca="false">Z218-AG218</f>
        <v>0</v>
      </c>
      <c r="AO218" s="19" t="n">
        <f aca="false">M218-Q218</f>
        <v>0.0085974336943865</v>
      </c>
      <c r="AP218" s="19" t="n">
        <f aca="false">MIN(AH218,MAX(0,AO218-(AI218+AJ218+AK218+AL218+AM218+AN218)))</f>
        <v>0</v>
      </c>
      <c r="AQ218" s="19" t="n">
        <f aca="false">MIN(AI218,MAX(0,AO218-(AJ218+AK218+AL218+AM218+AN218)))</f>
        <v>0</v>
      </c>
      <c r="AR218" s="19" t="n">
        <f aca="false">MIN(AJ218,MAX(0,AO218-(AK218+AL218+AM218+AN218)))</f>
        <v>0</v>
      </c>
      <c r="AS218" s="19" t="n">
        <f aca="false">MIN(AK218,MAX(0,AO218-(AL218+AM218+AN218)))</f>
        <v>0</v>
      </c>
      <c r="AT218" s="19" t="n">
        <f aca="false">MIN(AL218,MAX(0,AO218-(AM218+AN218)))</f>
        <v>0</v>
      </c>
      <c r="AU218" s="19" t="n">
        <f aca="false">MIN(AM218,MAX(0,AO218-(AN218)))</f>
        <v>0.0085974336943865</v>
      </c>
      <c r="AV218" s="19" t="n">
        <f aca="false">MIN(AN218,MAX(0,AO218-(0)))</f>
        <v>0</v>
      </c>
      <c r="AW218" s="19" t="n">
        <f aca="false">AH218-AP218</f>
        <v>0</v>
      </c>
      <c r="AX218" s="19" t="n">
        <f aca="false">AI218-AQ218</f>
        <v>0</v>
      </c>
      <c r="AY218" s="19" t="n">
        <f aca="false">AJ218-AR218</f>
        <v>0</v>
      </c>
      <c r="AZ218" s="19" t="n">
        <f aca="false">AK218-AS218</f>
        <v>0</v>
      </c>
      <c r="BA218" s="19" t="n">
        <f aca="false">AL218-AT218</f>
        <v>2.97515635271593</v>
      </c>
      <c r="BB218" s="19" t="n">
        <f aca="false">AM218-AU218</f>
        <v>3.22136513126944</v>
      </c>
      <c r="BC218" s="19" t="n">
        <f aca="false">AN218-AV218</f>
        <v>0</v>
      </c>
    </row>
    <row r="219" customFormat="false" ht="15" hidden="false" customHeight="false" outlineLevel="0" collapsed="false">
      <c r="B219" s="18" t="n">
        <v>215</v>
      </c>
      <c r="C219" s="18" t="n">
        <f aca="false">RM_TERM-B219+1</f>
        <v>146</v>
      </c>
      <c r="D219" s="19" t="n">
        <f aca="false">K218</f>
        <v>6.19652148398546</v>
      </c>
      <c r="E219" s="19" t="n">
        <f aca="false">D219*(1-(1-RM_CDR_S)^(1/12))</f>
        <v>0.0210437166078502</v>
      </c>
      <c r="F219" s="19" t="n">
        <f aca="false">D219-E219</f>
        <v>6.17547776737761</v>
      </c>
      <c r="G219" s="19" t="n">
        <f aca="false">IF(F219&gt;0,F219*(RM_WAC/12)/(1-(1+RM_WAC/12)^(-C219)),0)</f>
        <v>0.0642800492064701</v>
      </c>
      <c r="H219" s="19" t="n">
        <f aca="false">F219*RM_WAC/12</f>
        <v>0.0380821128988286</v>
      </c>
      <c r="I219" s="19" t="n">
        <f aca="false">G219-H219+IF(C219&lt;=1,(F219-(G219-H219)-J219),0)</f>
        <v>0.0261979363076415</v>
      </c>
      <c r="J219" s="19" t="n">
        <f aca="false">(F219-(G219-H219))*(1-(1-RM_CPR_S)^(1/12))</f>
        <v>0.0827197864487075</v>
      </c>
      <c r="K219" s="19" t="n">
        <f aca="false">IF(C219&lt;=1,0,(F219-(G219-H219)-J219))</f>
        <v>6.06656004462126</v>
      </c>
      <c r="L219" s="19" t="n">
        <f aca="false">E219*(1-RM_SEV_S)</f>
        <v>0.0126262299647101</v>
      </c>
      <c r="M219" s="19" t="n">
        <f aca="false">E219-L219</f>
        <v>0.00841748664314008</v>
      </c>
      <c r="N219" s="19" t="n">
        <f aca="false">H219-D219*(RM_SERV+RM_TR)/12</f>
        <v>0.0367395332439651</v>
      </c>
      <c r="O219" s="19" t="n">
        <f aca="false">T219*RM_A1_CP/12+U219*RM_A2_CP/12+V219*RM_A3_CP/12+W219*RM_M1_CP/12+X219*RM_B1_CP/12+Y219*RM_B2_CP/12+Z219*RM_B3_CP/12</f>
        <v>0.0400704947462708</v>
      </c>
      <c r="P219" s="19" t="n">
        <f aca="false">MAX(0,N219-O219)</f>
        <v>0</v>
      </c>
      <c r="Q219" s="19" t="n">
        <f aca="false">MIN(P219,M219)</f>
        <v>0</v>
      </c>
      <c r="R219" s="19" t="n">
        <f aca="false">P219-Q219</f>
        <v>0</v>
      </c>
      <c r="S219" s="19" t="n">
        <f aca="false">I219+J219+L219+Q219</f>
        <v>0.121543952721059</v>
      </c>
      <c r="T219" s="19" t="n">
        <f aca="false">AW218</f>
        <v>0</v>
      </c>
      <c r="U219" s="19" t="n">
        <f aca="false">AX218</f>
        <v>0</v>
      </c>
      <c r="V219" s="19" t="n">
        <f aca="false">AY218</f>
        <v>0</v>
      </c>
      <c r="W219" s="19" t="n">
        <f aca="false">AZ218</f>
        <v>0</v>
      </c>
      <c r="X219" s="19" t="n">
        <f aca="false">BA218</f>
        <v>2.97515635271593</v>
      </c>
      <c r="Y219" s="19" t="n">
        <f aca="false">BB218</f>
        <v>3.22136513126944</v>
      </c>
      <c r="Z219" s="19" t="n">
        <f aca="false">BC218</f>
        <v>0</v>
      </c>
      <c r="AA219" s="19" t="n">
        <f aca="false">MIN(T219,MAX(0,S219-(0)))</f>
        <v>0</v>
      </c>
      <c r="AB219" s="19" t="n">
        <f aca="false">MIN(U219,MAX(0,S219-(T219)))</f>
        <v>0</v>
      </c>
      <c r="AC219" s="19" t="n">
        <f aca="false">MIN(V219,MAX(0,S219-(T219+U219)))</f>
        <v>0</v>
      </c>
      <c r="AD219" s="19" t="n">
        <f aca="false">MIN(W219,MAX(0,S219-(T219+U219+V219)))</f>
        <v>0</v>
      </c>
      <c r="AE219" s="19" t="n">
        <f aca="false">MIN(X219,MAX(0,S219-(T219+U219+V219+W219)))</f>
        <v>0.121543952721059</v>
      </c>
      <c r="AF219" s="19" t="n">
        <f aca="false">MIN(Y219,MAX(0,S219-(T219+U219+V219+W219+X219)))</f>
        <v>0</v>
      </c>
      <c r="AG219" s="19" t="n">
        <f aca="false">MIN(Z219,MAX(0,S219-(T219+U219+V219+W219+X219+Y219)))</f>
        <v>0</v>
      </c>
      <c r="AH219" s="19" t="n">
        <f aca="false">T219-AA219</f>
        <v>0</v>
      </c>
      <c r="AI219" s="19" t="n">
        <f aca="false">U219-AB219</f>
        <v>0</v>
      </c>
      <c r="AJ219" s="19" t="n">
        <f aca="false">V219-AC219</f>
        <v>0</v>
      </c>
      <c r="AK219" s="19" t="n">
        <f aca="false">W219-AD219</f>
        <v>0</v>
      </c>
      <c r="AL219" s="19" t="n">
        <f aca="false">X219-AE219</f>
        <v>2.85361239999487</v>
      </c>
      <c r="AM219" s="19" t="n">
        <f aca="false">Y219-AF219</f>
        <v>3.22136513126944</v>
      </c>
      <c r="AN219" s="19" t="n">
        <f aca="false">Z219-AG219</f>
        <v>0</v>
      </c>
      <c r="AO219" s="19" t="n">
        <f aca="false">M219-Q219</f>
        <v>0.00841748664314008</v>
      </c>
      <c r="AP219" s="19" t="n">
        <f aca="false">MIN(AH219,MAX(0,AO219-(AI219+AJ219+AK219+AL219+AM219+AN219)))</f>
        <v>0</v>
      </c>
      <c r="AQ219" s="19" t="n">
        <f aca="false">MIN(AI219,MAX(0,AO219-(AJ219+AK219+AL219+AM219+AN219)))</f>
        <v>0</v>
      </c>
      <c r="AR219" s="19" t="n">
        <f aca="false">MIN(AJ219,MAX(0,AO219-(AK219+AL219+AM219+AN219)))</f>
        <v>0</v>
      </c>
      <c r="AS219" s="19" t="n">
        <f aca="false">MIN(AK219,MAX(0,AO219-(AL219+AM219+AN219)))</f>
        <v>0</v>
      </c>
      <c r="AT219" s="19" t="n">
        <f aca="false">MIN(AL219,MAX(0,AO219-(AM219+AN219)))</f>
        <v>0</v>
      </c>
      <c r="AU219" s="19" t="n">
        <f aca="false">MIN(AM219,MAX(0,AO219-(AN219)))</f>
        <v>0.00841748664314008</v>
      </c>
      <c r="AV219" s="19" t="n">
        <f aca="false">MIN(AN219,MAX(0,AO219-(0)))</f>
        <v>0</v>
      </c>
      <c r="AW219" s="19" t="n">
        <f aca="false">AH219-AP219</f>
        <v>0</v>
      </c>
      <c r="AX219" s="19" t="n">
        <f aca="false">AI219-AQ219</f>
        <v>0</v>
      </c>
      <c r="AY219" s="19" t="n">
        <f aca="false">AJ219-AR219</f>
        <v>0</v>
      </c>
      <c r="AZ219" s="19" t="n">
        <f aca="false">AK219-AS219</f>
        <v>0</v>
      </c>
      <c r="BA219" s="19" t="n">
        <f aca="false">AL219-AT219</f>
        <v>2.85361239999487</v>
      </c>
      <c r="BB219" s="19" t="n">
        <f aca="false">AM219-AU219</f>
        <v>3.2129476446263</v>
      </c>
      <c r="BC219" s="19" t="n">
        <f aca="false">AN219-AV219</f>
        <v>0</v>
      </c>
    </row>
    <row r="220" customFormat="false" ht="15" hidden="false" customHeight="false" outlineLevel="0" collapsed="false">
      <c r="B220" s="18" t="n">
        <v>216</v>
      </c>
      <c r="C220" s="18" t="n">
        <f aca="false">RM_TERM-B220+1</f>
        <v>145</v>
      </c>
      <c r="D220" s="19" t="n">
        <f aca="false">K219</f>
        <v>6.06656004462126</v>
      </c>
      <c r="E220" s="19" t="n">
        <f aca="false">D220*(1-(1-RM_CDR_S)^(1/12))</f>
        <v>0.0206023606459615</v>
      </c>
      <c r="F220" s="19" t="n">
        <f aca="false">D220-E220</f>
        <v>6.0459576839753</v>
      </c>
      <c r="G220" s="19" t="n">
        <f aca="false">IF(F220&gt;0,F220*(RM_WAC/12)/(1-(1+RM_WAC/12)^(-C220)),0)</f>
        <v>0.0631999954632974</v>
      </c>
      <c r="H220" s="19" t="n">
        <f aca="false">F220*RM_WAC/12</f>
        <v>0.0372834057178477</v>
      </c>
      <c r="I220" s="19" t="n">
        <f aca="false">G220-H220+IF(C220&lt;=1,(F220-(G220-H220)-J220),0)</f>
        <v>0.0259165897454497</v>
      </c>
      <c r="J220" s="19" t="n">
        <f aca="false">(F220-(G220-H220))*(1-(1-RM_CPR_S)^(1/12))</f>
        <v>0.0809812738088533</v>
      </c>
      <c r="K220" s="19" t="n">
        <f aca="false">IF(C220&lt;=1,0,(F220-(G220-H220)-J220))</f>
        <v>5.939059820421</v>
      </c>
      <c r="L220" s="19" t="n">
        <f aca="false">E220*(1-RM_SEV_S)</f>
        <v>0.0123614163875769</v>
      </c>
      <c r="M220" s="19" t="n">
        <f aca="false">E220-L220</f>
        <v>0.0082409442583846</v>
      </c>
      <c r="N220" s="19" t="n">
        <f aca="false">H220-D220*(RM_SERV+RM_TR)/12</f>
        <v>0.0359689843748464</v>
      </c>
      <c r="O220" s="19" t="n">
        <f aca="false">T220*RM_A1_CP/12+U220*RM_A2_CP/12+V220*RM_A3_CP/12+W220*RM_M1_CP/12+X220*RM_B1_CP/12+Y220*RM_B2_CP/12+Z220*RM_B3_CP/12</f>
        <v>0.0392547284641433</v>
      </c>
      <c r="P220" s="19" t="n">
        <f aca="false">MAX(0,N220-O220)</f>
        <v>0</v>
      </c>
      <c r="Q220" s="19" t="n">
        <f aca="false">MIN(P220,M220)</f>
        <v>0</v>
      </c>
      <c r="R220" s="19" t="n">
        <f aca="false">P220-Q220</f>
        <v>0</v>
      </c>
      <c r="S220" s="19" t="n">
        <f aca="false">I220+J220+L220+Q220</f>
        <v>0.11925927994188</v>
      </c>
      <c r="T220" s="19" t="n">
        <f aca="false">AW219</f>
        <v>0</v>
      </c>
      <c r="U220" s="19" t="n">
        <f aca="false">AX219</f>
        <v>0</v>
      </c>
      <c r="V220" s="19" t="n">
        <f aca="false">AY219</f>
        <v>0</v>
      </c>
      <c r="W220" s="19" t="n">
        <f aca="false">AZ219</f>
        <v>0</v>
      </c>
      <c r="X220" s="19" t="n">
        <f aca="false">BA219</f>
        <v>2.85361239999487</v>
      </c>
      <c r="Y220" s="19" t="n">
        <f aca="false">BB219</f>
        <v>3.2129476446263</v>
      </c>
      <c r="Z220" s="19" t="n">
        <f aca="false">BC219</f>
        <v>0</v>
      </c>
      <c r="AA220" s="19" t="n">
        <f aca="false">MIN(T220,MAX(0,S220-(0)))</f>
        <v>0</v>
      </c>
      <c r="AB220" s="19" t="n">
        <f aca="false">MIN(U220,MAX(0,S220-(T220)))</f>
        <v>0</v>
      </c>
      <c r="AC220" s="19" t="n">
        <f aca="false">MIN(V220,MAX(0,S220-(T220+U220)))</f>
        <v>0</v>
      </c>
      <c r="AD220" s="19" t="n">
        <f aca="false">MIN(W220,MAX(0,S220-(T220+U220+V220)))</f>
        <v>0</v>
      </c>
      <c r="AE220" s="19" t="n">
        <f aca="false">MIN(X220,MAX(0,S220-(T220+U220+V220+W220)))</f>
        <v>0.11925927994188</v>
      </c>
      <c r="AF220" s="19" t="n">
        <f aca="false">MIN(Y220,MAX(0,S220-(T220+U220+V220+W220+X220)))</f>
        <v>0</v>
      </c>
      <c r="AG220" s="19" t="n">
        <f aca="false">MIN(Z220,MAX(0,S220-(T220+U220+V220+W220+X220+Y220)))</f>
        <v>0</v>
      </c>
      <c r="AH220" s="19" t="n">
        <f aca="false">T220-AA220</f>
        <v>0</v>
      </c>
      <c r="AI220" s="19" t="n">
        <f aca="false">U220-AB220</f>
        <v>0</v>
      </c>
      <c r="AJ220" s="19" t="n">
        <f aca="false">V220-AC220</f>
        <v>0</v>
      </c>
      <c r="AK220" s="19" t="n">
        <f aca="false">W220-AD220</f>
        <v>0</v>
      </c>
      <c r="AL220" s="19" t="n">
        <f aca="false">X220-AE220</f>
        <v>2.73435312005299</v>
      </c>
      <c r="AM220" s="19" t="n">
        <f aca="false">Y220-AF220</f>
        <v>3.2129476446263</v>
      </c>
      <c r="AN220" s="19" t="n">
        <f aca="false">Z220-AG220</f>
        <v>0</v>
      </c>
      <c r="AO220" s="19" t="n">
        <f aca="false">M220-Q220</f>
        <v>0.0082409442583846</v>
      </c>
      <c r="AP220" s="19" t="n">
        <f aca="false">MIN(AH220,MAX(0,AO220-(AI220+AJ220+AK220+AL220+AM220+AN220)))</f>
        <v>0</v>
      </c>
      <c r="AQ220" s="19" t="n">
        <f aca="false">MIN(AI220,MAX(0,AO220-(AJ220+AK220+AL220+AM220+AN220)))</f>
        <v>0</v>
      </c>
      <c r="AR220" s="19" t="n">
        <f aca="false">MIN(AJ220,MAX(0,AO220-(AK220+AL220+AM220+AN220)))</f>
        <v>0</v>
      </c>
      <c r="AS220" s="19" t="n">
        <f aca="false">MIN(AK220,MAX(0,AO220-(AL220+AM220+AN220)))</f>
        <v>0</v>
      </c>
      <c r="AT220" s="19" t="n">
        <f aca="false">MIN(AL220,MAX(0,AO220-(AM220+AN220)))</f>
        <v>0</v>
      </c>
      <c r="AU220" s="19" t="n">
        <f aca="false">MIN(AM220,MAX(0,AO220-(AN220)))</f>
        <v>0.0082409442583846</v>
      </c>
      <c r="AV220" s="19" t="n">
        <f aca="false">MIN(AN220,MAX(0,AO220-(0)))</f>
        <v>0</v>
      </c>
      <c r="AW220" s="19" t="n">
        <f aca="false">AH220-AP220</f>
        <v>0</v>
      </c>
      <c r="AX220" s="19" t="n">
        <f aca="false">AI220-AQ220</f>
        <v>0</v>
      </c>
      <c r="AY220" s="19" t="n">
        <f aca="false">AJ220-AR220</f>
        <v>0</v>
      </c>
      <c r="AZ220" s="19" t="n">
        <f aca="false">AK220-AS220</f>
        <v>0</v>
      </c>
      <c r="BA220" s="19" t="n">
        <f aca="false">AL220-AT220</f>
        <v>2.73435312005299</v>
      </c>
      <c r="BB220" s="19" t="n">
        <f aca="false">AM220-AU220</f>
        <v>3.20470670036792</v>
      </c>
      <c r="BC220" s="19" t="n">
        <f aca="false">AN220-AV220</f>
        <v>0</v>
      </c>
    </row>
    <row r="221" customFormat="false" ht="15" hidden="false" customHeight="false" outlineLevel="0" collapsed="false">
      <c r="B221" s="18" t="n">
        <v>217</v>
      </c>
      <c r="C221" s="18" t="n">
        <f aca="false">RM_TERM-B221+1</f>
        <v>144</v>
      </c>
      <c r="D221" s="19" t="n">
        <f aca="false">K220</f>
        <v>5.939059820421</v>
      </c>
      <c r="E221" s="19" t="n">
        <f aca="false">D221*(1-(1-RM_CDR_S)^(1/12))</f>
        <v>0.0201693631017035</v>
      </c>
      <c r="F221" s="19" t="n">
        <f aca="false">D221-E221</f>
        <v>5.9188904573193</v>
      </c>
      <c r="G221" s="19" t="n">
        <f aca="false">IF(F221&gt;0,F221*(RM_WAC/12)/(1-(1+RM_WAC/12)^(-C221)),0)</f>
        <v>0.0621380891251523</v>
      </c>
      <c r="H221" s="19" t="n">
        <f aca="false">F221*RM_WAC/12</f>
        <v>0.0364998244868023</v>
      </c>
      <c r="I221" s="19" t="n">
        <f aca="false">G221-H221+IF(C221&lt;=1,(F221-(G221-H221)-J221),0)</f>
        <v>0.02563826463835</v>
      </c>
      <c r="J221" s="19" t="n">
        <f aca="false">(F221-(G221-H221))*(1-(1-RM_CPR_S)^(1/12))</f>
        <v>0.0792757162235244</v>
      </c>
      <c r="K221" s="19" t="n">
        <f aca="false">IF(C221&lt;=1,0,(F221-(G221-H221)-J221))</f>
        <v>5.81397647645742</v>
      </c>
      <c r="L221" s="19" t="n">
        <f aca="false">E221*(1-RM_SEV_S)</f>
        <v>0.0121016178610221</v>
      </c>
      <c r="M221" s="19" t="n">
        <f aca="false">E221-L221</f>
        <v>0.00806774524068139</v>
      </c>
      <c r="N221" s="19" t="n">
        <f aca="false">H221-D221*(RM_SERV+RM_TR)/12</f>
        <v>0.0352130281923778</v>
      </c>
      <c r="O221" s="19" t="n">
        <f aca="false">T221*RM_A1_CP/12+U221*RM_A2_CP/12+V221*RM_A3_CP/12+W221*RM_M1_CP/12+X221*RM_B1_CP/12+Y221*RM_B2_CP/12+Z221*RM_B3_CP/12</f>
        <v>0.0384544183361173</v>
      </c>
      <c r="P221" s="19" t="n">
        <f aca="false">MAX(0,N221-O221)</f>
        <v>0</v>
      </c>
      <c r="Q221" s="19" t="n">
        <f aca="false">MIN(P221,M221)</f>
        <v>0</v>
      </c>
      <c r="R221" s="19" t="n">
        <f aca="false">P221-Q221</f>
        <v>0</v>
      </c>
      <c r="S221" s="19" t="n">
        <f aca="false">I221+J221+L221+Q221</f>
        <v>0.117015598722896</v>
      </c>
      <c r="T221" s="19" t="n">
        <f aca="false">AW220</f>
        <v>0</v>
      </c>
      <c r="U221" s="19" t="n">
        <f aca="false">AX220</f>
        <v>0</v>
      </c>
      <c r="V221" s="19" t="n">
        <f aca="false">AY220</f>
        <v>0</v>
      </c>
      <c r="W221" s="19" t="n">
        <f aca="false">AZ220</f>
        <v>0</v>
      </c>
      <c r="X221" s="19" t="n">
        <f aca="false">BA220</f>
        <v>2.73435312005299</v>
      </c>
      <c r="Y221" s="19" t="n">
        <f aca="false">BB220</f>
        <v>3.20470670036792</v>
      </c>
      <c r="Z221" s="19" t="n">
        <f aca="false">BC220</f>
        <v>0</v>
      </c>
      <c r="AA221" s="19" t="n">
        <f aca="false">MIN(T221,MAX(0,S221-(0)))</f>
        <v>0</v>
      </c>
      <c r="AB221" s="19" t="n">
        <f aca="false">MIN(U221,MAX(0,S221-(T221)))</f>
        <v>0</v>
      </c>
      <c r="AC221" s="19" t="n">
        <f aca="false">MIN(V221,MAX(0,S221-(T221+U221)))</f>
        <v>0</v>
      </c>
      <c r="AD221" s="19" t="n">
        <f aca="false">MIN(W221,MAX(0,S221-(T221+U221+V221)))</f>
        <v>0</v>
      </c>
      <c r="AE221" s="19" t="n">
        <f aca="false">MIN(X221,MAX(0,S221-(T221+U221+V221+W221)))</f>
        <v>0.117015598722896</v>
      </c>
      <c r="AF221" s="19" t="n">
        <f aca="false">MIN(Y221,MAX(0,S221-(T221+U221+V221+W221+X221)))</f>
        <v>0</v>
      </c>
      <c r="AG221" s="19" t="n">
        <f aca="false">MIN(Z221,MAX(0,S221-(T221+U221+V221+W221+X221+Y221)))</f>
        <v>0</v>
      </c>
      <c r="AH221" s="19" t="n">
        <f aca="false">T221-AA221</f>
        <v>0</v>
      </c>
      <c r="AI221" s="19" t="n">
        <f aca="false">U221-AB221</f>
        <v>0</v>
      </c>
      <c r="AJ221" s="19" t="n">
        <f aca="false">V221-AC221</f>
        <v>0</v>
      </c>
      <c r="AK221" s="19" t="n">
        <f aca="false">W221-AD221</f>
        <v>0</v>
      </c>
      <c r="AL221" s="19" t="n">
        <f aca="false">X221-AE221</f>
        <v>2.61733752133009</v>
      </c>
      <c r="AM221" s="19" t="n">
        <f aca="false">Y221-AF221</f>
        <v>3.20470670036792</v>
      </c>
      <c r="AN221" s="19" t="n">
        <f aca="false">Z221-AG221</f>
        <v>0</v>
      </c>
      <c r="AO221" s="19" t="n">
        <f aca="false">M221-Q221</f>
        <v>0.00806774524068139</v>
      </c>
      <c r="AP221" s="19" t="n">
        <f aca="false">MIN(AH221,MAX(0,AO221-(AI221+AJ221+AK221+AL221+AM221+AN221)))</f>
        <v>0</v>
      </c>
      <c r="AQ221" s="19" t="n">
        <f aca="false">MIN(AI221,MAX(0,AO221-(AJ221+AK221+AL221+AM221+AN221)))</f>
        <v>0</v>
      </c>
      <c r="AR221" s="19" t="n">
        <f aca="false">MIN(AJ221,MAX(0,AO221-(AK221+AL221+AM221+AN221)))</f>
        <v>0</v>
      </c>
      <c r="AS221" s="19" t="n">
        <f aca="false">MIN(AK221,MAX(0,AO221-(AL221+AM221+AN221)))</f>
        <v>0</v>
      </c>
      <c r="AT221" s="19" t="n">
        <f aca="false">MIN(AL221,MAX(0,AO221-(AM221+AN221)))</f>
        <v>0</v>
      </c>
      <c r="AU221" s="19" t="n">
        <f aca="false">MIN(AM221,MAX(0,AO221-(AN221)))</f>
        <v>0.00806774524068139</v>
      </c>
      <c r="AV221" s="19" t="n">
        <f aca="false">MIN(AN221,MAX(0,AO221-(0)))</f>
        <v>0</v>
      </c>
      <c r="AW221" s="19" t="n">
        <f aca="false">AH221-AP221</f>
        <v>0</v>
      </c>
      <c r="AX221" s="19" t="n">
        <f aca="false">AI221-AQ221</f>
        <v>0</v>
      </c>
      <c r="AY221" s="19" t="n">
        <f aca="false">AJ221-AR221</f>
        <v>0</v>
      </c>
      <c r="AZ221" s="19" t="n">
        <f aca="false">AK221-AS221</f>
        <v>0</v>
      </c>
      <c r="BA221" s="19" t="n">
        <f aca="false">AL221-AT221</f>
        <v>2.61733752133009</v>
      </c>
      <c r="BB221" s="19" t="n">
        <f aca="false">AM221-AU221</f>
        <v>3.19663895512724</v>
      </c>
      <c r="BC221" s="19" t="n">
        <f aca="false">AN221-AV221</f>
        <v>0</v>
      </c>
    </row>
    <row r="222" customFormat="false" ht="15" hidden="false" customHeight="false" outlineLevel="0" collapsed="false">
      <c r="B222" s="18" t="n">
        <v>218</v>
      </c>
      <c r="C222" s="18" t="n">
        <f aca="false">RM_TERM-B222+1</f>
        <v>143</v>
      </c>
      <c r="D222" s="19" t="n">
        <f aca="false">K221</f>
        <v>5.81397647645742</v>
      </c>
      <c r="E222" s="19" t="n">
        <f aca="false">D222*(1-(1-RM_CDR_S)^(1/12))</f>
        <v>0.0197445734113047</v>
      </c>
      <c r="F222" s="19" t="n">
        <f aca="false">D222-E222</f>
        <v>5.79423190304612</v>
      </c>
      <c r="G222" s="19" t="n">
        <f aca="false">IF(F222&gt;0,F222*(RM_WAC/12)/(1-(1+RM_WAC/12)^(-C222)),0)</f>
        <v>0.0610940252735885</v>
      </c>
      <c r="H222" s="19" t="n">
        <f aca="false">F222*RM_WAC/12</f>
        <v>0.0357310967354511</v>
      </c>
      <c r="I222" s="19" t="n">
        <f aca="false">G222-H222+IF(C222&lt;=1,(F222-(G222-H222)-J222),0)</f>
        <v>0.0253629285381374</v>
      </c>
      <c r="J222" s="19" t="n">
        <f aca="false">(F222-(G222-H222))*(1-(1-RM_CPR_S)^(1/12))</f>
        <v>0.0776025197634959</v>
      </c>
      <c r="K222" s="19" t="n">
        <f aca="false">IF(C222&lt;=1,0,(F222-(G222-H222)-J222))</f>
        <v>5.69126645474448</v>
      </c>
      <c r="L222" s="19" t="n">
        <f aca="false">E222*(1-RM_SEV_S)</f>
        <v>0.0118467440467828</v>
      </c>
      <c r="M222" s="19" t="n">
        <f aca="false">E222-L222</f>
        <v>0.00789782936452187</v>
      </c>
      <c r="N222" s="19" t="n">
        <f aca="false">H222-D222*(RM_SERV+RM_TR)/12</f>
        <v>0.0344714018322186</v>
      </c>
      <c r="O222" s="19" t="n">
        <f aca="false">T222*RM_A1_CP/12+U222*RM_A2_CP/12+V222*RM_A3_CP/12+W222*RM_M1_CP/12+X222*RM_B1_CP/12+Y222*RM_B2_CP/12+Z222*RM_B3_CP/12</f>
        <v>0.037669285875828</v>
      </c>
      <c r="P222" s="19" t="n">
        <f aca="false">MAX(0,N222-O222)</f>
        <v>0</v>
      </c>
      <c r="Q222" s="19" t="n">
        <f aca="false">MIN(P222,M222)</f>
        <v>0</v>
      </c>
      <c r="R222" s="19" t="n">
        <f aca="false">P222-Q222</f>
        <v>0</v>
      </c>
      <c r="S222" s="19" t="n">
        <f aca="false">I222+J222+L222+Q222</f>
        <v>0.114812192348416</v>
      </c>
      <c r="T222" s="19" t="n">
        <f aca="false">AW221</f>
        <v>0</v>
      </c>
      <c r="U222" s="19" t="n">
        <f aca="false">AX221</f>
        <v>0</v>
      </c>
      <c r="V222" s="19" t="n">
        <f aca="false">AY221</f>
        <v>0</v>
      </c>
      <c r="W222" s="19" t="n">
        <f aca="false">AZ221</f>
        <v>0</v>
      </c>
      <c r="X222" s="19" t="n">
        <f aca="false">BA221</f>
        <v>2.61733752133009</v>
      </c>
      <c r="Y222" s="19" t="n">
        <f aca="false">BB221</f>
        <v>3.19663895512724</v>
      </c>
      <c r="Z222" s="19" t="n">
        <f aca="false">BC221</f>
        <v>0</v>
      </c>
      <c r="AA222" s="19" t="n">
        <f aca="false">MIN(T222,MAX(0,S222-(0)))</f>
        <v>0</v>
      </c>
      <c r="AB222" s="19" t="n">
        <f aca="false">MIN(U222,MAX(0,S222-(T222)))</f>
        <v>0</v>
      </c>
      <c r="AC222" s="19" t="n">
        <f aca="false">MIN(V222,MAX(0,S222-(T222+U222)))</f>
        <v>0</v>
      </c>
      <c r="AD222" s="19" t="n">
        <f aca="false">MIN(W222,MAX(0,S222-(T222+U222+V222)))</f>
        <v>0</v>
      </c>
      <c r="AE222" s="19" t="n">
        <f aca="false">MIN(X222,MAX(0,S222-(T222+U222+V222+W222)))</f>
        <v>0.114812192348416</v>
      </c>
      <c r="AF222" s="19" t="n">
        <f aca="false">MIN(Y222,MAX(0,S222-(T222+U222+V222+W222+X222)))</f>
        <v>0</v>
      </c>
      <c r="AG222" s="19" t="n">
        <f aca="false">MIN(Z222,MAX(0,S222-(T222+U222+V222+W222+X222+Y222)))</f>
        <v>0</v>
      </c>
      <c r="AH222" s="19" t="n">
        <f aca="false">T222-AA222</f>
        <v>0</v>
      </c>
      <c r="AI222" s="19" t="n">
        <f aca="false">U222-AB222</f>
        <v>0</v>
      </c>
      <c r="AJ222" s="19" t="n">
        <f aca="false">V222-AC222</f>
        <v>0</v>
      </c>
      <c r="AK222" s="19" t="n">
        <f aca="false">W222-AD222</f>
        <v>0</v>
      </c>
      <c r="AL222" s="19" t="n">
        <f aca="false">X222-AE222</f>
        <v>2.50252532898168</v>
      </c>
      <c r="AM222" s="19" t="n">
        <f aca="false">Y222-AF222</f>
        <v>3.19663895512724</v>
      </c>
      <c r="AN222" s="19" t="n">
        <f aca="false">Z222-AG222</f>
        <v>0</v>
      </c>
      <c r="AO222" s="19" t="n">
        <f aca="false">M222-Q222</f>
        <v>0.00789782936452187</v>
      </c>
      <c r="AP222" s="19" t="n">
        <f aca="false">MIN(AH222,MAX(0,AO222-(AI222+AJ222+AK222+AL222+AM222+AN222)))</f>
        <v>0</v>
      </c>
      <c r="AQ222" s="19" t="n">
        <f aca="false">MIN(AI222,MAX(0,AO222-(AJ222+AK222+AL222+AM222+AN222)))</f>
        <v>0</v>
      </c>
      <c r="AR222" s="19" t="n">
        <f aca="false">MIN(AJ222,MAX(0,AO222-(AK222+AL222+AM222+AN222)))</f>
        <v>0</v>
      </c>
      <c r="AS222" s="19" t="n">
        <f aca="false">MIN(AK222,MAX(0,AO222-(AL222+AM222+AN222)))</f>
        <v>0</v>
      </c>
      <c r="AT222" s="19" t="n">
        <f aca="false">MIN(AL222,MAX(0,AO222-(AM222+AN222)))</f>
        <v>0</v>
      </c>
      <c r="AU222" s="19" t="n">
        <f aca="false">MIN(AM222,MAX(0,AO222-(AN222)))</f>
        <v>0.00789782936452187</v>
      </c>
      <c r="AV222" s="19" t="n">
        <f aca="false">MIN(AN222,MAX(0,AO222-(0)))</f>
        <v>0</v>
      </c>
      <c r="AW222" s="19" t="n">
        <f aca="false">AH222-AP222</f>
        <v>0</v>
      </c>
      <c r="AX222" s="19" t="n">
        <f aca="false">AI222-AQ222</f>
        <v>0</v>
      </c>
      <c r="AY222" s="19" t="n">
        <f aca="false">AJ222-AR222</f>
        <v>0</v>
      </c>
      <c r="AZ222" s="19" t="n">
        <f aca="false">AK222-AS222</f>
        <v>0</v>
      </c>
      <c r="BA222" s="19" t="n">
        <f aca="false">AL222-AT222</f>
        <v>2.50252532898168</v>
      </c>
      <c r="BB222" s="19" t="n">
        <f aca="false">AM222-AU222</f>
        <v>3.18874112576272</v>
      </c>
      <c r="BC222" s="19" t="n">
        <f aca="false">AN222-AV222</f>
        <v>0</v>
      </c>
    </row>
    <row r="223" customFormat="false" ht="15" hidden="false" customHeight="false" outlineLevel="0" collapsed="false">
      <c r="B223" s="18" t="n">
        <v>219</v>
      </c>
      <c r="C223" s="18" t="n">
        <f aca="false">RM_TERM-B223+1</f>
        <v>142</v>
      </c>
      <c r="D223" s="19" t="n">
        <f aca="false">K222</f>
        <v>5.69126645474448</v>
      </c>
      <c r="E223" s="19" t="n">
        <f aca="false">D223*(1-(1-RM_CDR_S)^(1/12))</f>
        <v>0.0193278436495272</v>
      </c>
      <c r="F223" s="19" t="n">
        <f aca="false">D223-E223</f>
        <v>5.67193861109496</v>
      </c>
      <c r="G223" s="19" t="n">
        <f aca="false">IF(F223&gt;0,F223*(RM_WAC/12)/(1-(1+RM_WAC/12)^(-C223)),0)</f>
        <v>0.060067504113496</v>
      </c>
      <c r="H223" s="19" t="n">
        <f aca="false">F223*RM_WAC/12</f>
        <v>0.0349769547684189</v>
      </c>
      <c r="I223" s="19" t="n">
        <f aca="false">G223-H223+IF(C223&lt;=1,(F223-(G223-H223)-J223),0)</f>
        <v>0.0250905493450771</v>
      </c>
      <c r="J223" s="19" t="n">
        <f aca="false">(F223-(G223-H223))*(1-(1-RM_CPR_S)^(1/12))</f>
        <v>0.0759611009107341</v>
      </c>
      <c r="K223" s="19" t="n">
        <f aca="false">IF(C223&lt;=1,0,(F223-(G223-H223)-J223))</f>
        <v>5.57088696083915</v>
      </c>
      <c r="L223" s="19" t="n">
        <f aca="false">E223*(1-RM_SEV_S)</f>
        <v>0.0115967061897163</v>
      </c>
      <c r="M223" s="19" t="n">
        <f aca="false">E223-L223</f>
        <v>0.00773113745981088</v>
      </c>
      <c r="N223" s="19" t="n">
        <f aca="false">H223-D223*(RM_SERV+RM_TR)/12</f>
        <v>0.0337438470365576</v>
      </c>
      <c r="O223" s="19" t="n">
        <f aca="false">T223*RM_A1_CP/12+U223*RM_A2_CP/12+V223*RM_A3_CP/12+W223*RM_M1_CP/12+X223*RM_B1_CP/12+Y223*RM_B2_CP/12+Z223*RM_B3_CP/12</f>
        <v>0.0368990574778869</v>
      </c>
      <c r="P223" s="19" t="n">
        <f aca="false">MAX(0,N223-O223)</f>
        <v>0</v>
      </c>
      <c r="Q223" s="19" t="n">
        <f aca="false">MIN(P223,M223)</f>
        <v>0</v>
      </c>
      <c r="R223" s="19" t="n">
        <f aca="false">P223-Q223</f>
        <v>0</v>
      </c>
      <c r="S223" s="19" t="n">
        <f aca="false">I223+J223+L223+Q223</f>
        <v>0.112648356445528</v>
      </c>
      <c r="T223" s="19" t="n">
        <f aca="false">AW222</f>
        <v>0</v>
      </c>
      <c r="U223" s="19" t="n">
        <f aca="false">AX222</f>
        <v>0</v>
      </c>
      <c r="V223" s="19" t="n">
        <f aca="false">AY222</f>
        <v>0</v>
      </c>
      <c r="W223" s="19" t="n">
        <f aca="false">AZ222</f>
        <v>0</v>
      </c>
      <c r="X223" s="19" t="n">
        <f aca="false">BA222</f>
        <v>2.50252532898168</v>
      </c>
      <c r="Y223" s="19" t="n">
        <f aca="false">BB222</f>
        <v>3.18874112576272</v>
      </c>
      <c r="Z223" s="19" t="n">
        <f aca="false">BC222</f>
        <v>0</v>
      </c>
      <c r="AA223" s="19" t="n">
        <f aca="false">MIN(T223,MAX(0,S223-(0)))</f>
        <v>0</v>
      </c>
      <c r="AB223" s="19" t="n">
        <f aca="false">MIN(U223,MAX(0,S223-(T223)))</f>
        <v>0</v>
      </c>
      <c r="AC223" s="19" t="n">
        <f aca="false">MIN(V223,MAX(0,S223-(T223+U223)))</f>
        <v>0</v>
      </c>
      <c r="AD223" s="19" t="n">
        <f aca="false">MIN(W223,MAX(0,S223-(T223+U223+V223)))</f>
        <v>0</v>
      </c>
      <c r="AE223" s="19" t="n">
        <f aca="false">MIN(X223,MAX(0,S223-(T223+U223+V223+W223)))</f>
        <v>0.112648356445528</v>
      </c>
      <c r="AF223" s="19" t="n">
        <f aca="false">MIN(Y223,MAX(0,S223-(T223+U223+V223+W223+X223)))</f>
        <v>0</v>
      </c>
      <c r="AG223" s="19" t="n">
        <f aca="false">MIN(Z223,MAX(0,S223-(T223+U223+V223+W223+X223+Y223)))</f>
        <v>0</v>
      </c>
      <c r="AH223" s="19" t="n">
        <f aca="false">T223-AA223</f>
        <v>0</v>
      </c>
      <c r="AI223" s="19" t="n">
        <f aca="false">U223-AB223</f>
        <v>0</v>
      </c>
      <c r="AJ223" s="19" t="n">
        <f aca="false">V223-AC223</f>
        <v>0</v>
      </c>
      <c r="AK223" s="19" t="n">
        <f aca="false">W223-AD223</f>
        <v>0</v>
      </c>
      <c r="AL223" s="19" t="n">
        <f aca="false">X223-AE223</f>
        <v>2.38987697253615</v>
      </c>
      <c r="AM223" s="19" t="n">
        <f aca="false">Y223-AF223</f>
        <v>3.18874112576272</v>
      </c>
      <c r="AN223" s="19" t="n">
        <f aca="false">Z223-AG223</f>
        <v>0</v>
      </c>
      <c r="AO223" s="19" t="n">
        <f aca="false">M223-Q223</f>
        <v>0.00773113745981088</v>
      </c>
      <c r="AP223" s="19" t="n">
        <f aca="false">MIN(AH223,MAX(0,AO223-(AI223+AJ223+AK223+AL223+AM223+AN223)))</f>
        <v>0</v>
      </c>
      <c r="AQ223" s="19" t="n">
        <f aca="false">MIN(AI223,MAX(0,AO223-(AJ223+AK223+AL223+AM223+AN223)))</f>
        <v>0</v>
      </c>
      <c r="AR223" s="19" t="n">
        <f aca="false">MIN(AJ223,MAX(0,AO223-(AK223+AL223+AM223+AN223)))</f>
        <v>0</v>
      </c>
      <c r="AS223" s="19" t="n">
        <f aca="false">MIN(AK223,MAX(0,AO223-(AL223+AM223+AN223)))</f>
        <v>0</v>
      </c>
      <c r="AT223" s="19" t="n">
        <f aca="false">MIN(AL223,MAX(0,AO223-(AM223+AN223)))</f>
        <v>0</v>
      </c>
      <c r="AU223" s="19" t="n">
        <f aca="false">MIN(AM223,MAX(0,AO223-(AN223)))</f>
        <v>0.00773113745981088</v>
      </c>
      <c r="AV223" s="19" t="n">
        <f aca="false">MIN(AN223,MAX(0,AO223-(0)))</f>
        <v>0</v>
      </c>
      <c r="AW223" s="19" t="n">
        <f aca="false">AH223-AP223</f>
        <v>0</v>
      </c>
      <c r="AX223" s="19" t="n">
        <f aca="false">AI223-AQ223</f>
        <v>0</v>
      </c>
      <c r="AY223" s="19" t="n">
        <f aca="false">AJ223-AR223</f>
        <v>0</v>
      </c>
      <c r="AZ223" s="19" t="n">
        <f aca="false">AK223-AS223</f>
        <v>0</v>
      </c>
      <c r="BA223" s="19" t="n">
        <f aca="false">AL223-AT223</f>
        <v>2.38987697253615</v>
      </c>
      <c r="BB223" s="19" t="n">
        <f aca="false">AM223-AU223</f>
        <v>3.18100998830291</v>
      </c>
      <c r="BC223" s="19" t="n">
        <f aca="false">AN223-AV223</f>
        <v>0</v>
      </c>
    </row>
    <row r="224" customFormat="false" ht="15" hidden="false" customHeight="false" outlineLevel="0" collapsed="false">
      <c r="B224" s="18" t="n">
        <v>220</v>
      </c>
      <c r="C224" s="18" t="n">
        <f aca="false">RM_TERM-B224+1</f>
        <v>141</v>
      </c>
      <c r="D224" s="19" t="n">
        <f aca="false">K223</f>
        <v>5.57088696083915</v>
      </c>
      <c r="E224" s="19" t="n">
        <f aca="false">D224*(1-(1-RM_CDR_S)^(1/12))</f>
        <v>0.0189190284841659</v>
      </c>
      <c r="F224" s="19" t="n">
        <f aca="false">D224-E224</f>
        <v>5.55196793235498</v>
      </c>
      <c r="G224" s="19" t="n">
        <f aca="false">IF(F224&gt;0,F224*(RM_WAC/12)/(1-(1+RM_WAC/12)^(-C224)),0)</f>
        <v>0.0590582308870173</v>
      </c>
      <c r="H224" s="19" t="n">
        <f aca="false">F224*RM_WAC/12</f>
        <v>0.0342371355828557</v>
      </c>
      <c r="I224" s="19" t="n">
        <f aca="false">G224-H224+IF(C224&lt;=1,(F224-(G224-H224)-J224),0)</f>
        <v>0.0248210953041616</v>
      </c>
      <c r="J224" s="19" t="n">
        <f aca="false">(F224-(G224-H224))*(1-(1-RM_CPR_S)^(1/12))</f>
        <v>0.0743508863788265</v>
      </c>
      <c r="K224" s="19" t="n">
        <f aca="false">IF(C224&lt;=1,0,(F224-(G224-H224)-J224))</f>
        <v>5.45279595067199</v>
      </c>
      <c r="L224" s="19" t="n">
        <f aca="false">E224*(1-RM_SEV_S)</f>
        <v>0.0113514170904995</v>
      </c>
      <c r="M224" s="19" t="n">
        <f aca="false">E224-L224</f>
        <v>0.00756761139366636</v>
      </c>
      <c r="N224" s="19" t="n">
        <f aca="false">H224-D224*(RM_SERV+RM_TR)/12</f>
        <v>0.0330301100746739</v>
      </c>
      <c r="O224" s="19" t="n">
        <f aca="false">T224*RM_A1_CP/12+U224*RM_A2_CP/12+V224*RM_A3_CP/12+W224*RM_M1_CP/12+X224*RM_B1_CP/12+Y224*RM_B2_CP/12+Z224*RM_B3_CP/12</f>
        <v>0.0361434643337036</v>
      </c>
      <c r="P224" s="19" t="n">
        <f aca="false">MAX(0,N224-O224)</f>
        <v>0</v>
      </c>
      <c r="Q224" s="19" t="n">
        <f aca="false">MIN(P224,M224)</f>
        <v>0</v>
      </c>
      <c r="R224" s="19" t="n">
        <f aca="false">P224-Q224</f>
        <v>0</v>
      </c>
      <c r="S224" s="19" t="n">
        <f aca="false">I224+J224+L224+Q224</f>
        <v>0.110523398773488</v>
      </c>
      <c r="T224" s="19" t="n">
        <f aca="false">AW223</f>
        <v>0</v>
      </c>
      <c r="U224" s="19" t="n">
        <f aca="false">AX223</f>
        <v>0</v>
      </c>
      <c r="V224" s="19" t="n">
        <f aca="false">AY223</f>
        <v>0</v>
      </c>
      <c r="W224" s="19" t="n">
        <f aca="false">AZ223</f>
        <v>0</v>
      </c>
      <c r="X224" s="19" t="n">
        <f aca="false">BA223</f>
        <v>2.38987697253615</v>
      </c>
      <c r="Y224" s="19" t="n">
        <f aca="false">BB223</f>
        <v>3.18100998830291</v>
      </c>
      <c r="Z224" s="19" t="n">
        <f aca="false">BC223</f>
        <v>0</v>
      </c>
      <c r="AA224" s="19" t="n">
        <f aca="false">MIN(T224,MAX(0,S224-(0)))</f>
        <v>0</v>
      </c>
      <c r="AB224" s="19" t="n">
        <f aca="false">MIN(U224,MAX(0,S224-(T224)))</f>
        <v>0</v>
      </c>
      <c r="AC224" s="19" t="n">
        <f aca="false">MIN(V224,MAX(0,S224-(T224+U224)))</f>
        <v>0</v>
      </c>
      <c r="AD224" s="19" t="n">
        <f aca="false">MIN(W224,MAX(0,S224-(T224+U224+V224)))</f>
        <v>0</v>
      </c>
      <c r="AE224" s="19" t="n">
        <f aca="false">MIN(X224,MAX(0,S224-(T224+U224+V224+W224)))</f>
        <v>0.110523398773488</v>
      </c>
      <c r="AF224" s="19" t="n">
        <f aca="false">MIN(Y224,MAX(0,S224-(T224+U224+V224+W224+X224)))</f>
        <v>0</v>
      </c>
      <c r="AG224" s="19" t="n">
        <f aca="false">MIN(Z224,MAX(0,S224-(T224+U224+V224+W224+X224+Y224)))</f>
        <v>0</v>
      </c>
      <c r="AH224" s="19" t="n">
        <f aca="false">T224-AA224</f>
        <v>0</v>
      </c>
      <c r="AI224" s="19" t="n">
        <f aca="false">U224-AB224</f>
        <v>0</v>
      </c>
      <c r="AJ224" s="19" t="n">
        <f aca="false">V224-AC224</f>
        <v>0</v>
      </c>
      <c r="AK224" s="19" t="n">
        <f aca="false">W224-AD224</f>
        <v>0</v>
      </c>
      <c r="AL224" s="19" t="n">
        <f aca="false">X224-AE224</f>
        <v>2.27935357376266</v>
      </c>
      <c r="AM224" s="19" t="n">
        <f aca="false">Y224-AF224</f>
        <v>3.18100998830291</v>
      </c>
      <c r="AN224" s="19" t="n">
        <f aca="false">Z224-AG224</f>
        <v>0</v>
      </c>
      <c r="AO224" s="19" t="n">
        <f aca="false">M224-Q224</f>
        <v>0.00756761139366636</v>
      </c>
      <c r="AP224" s="19" t="n">
        <f aca="false">MIN(AH224,MAX(0,AO224-(AI224+AJ224+AK224+AL224+AM224+AN224)))</f>
        <v>0</v>
      </c>
      <c r="AQ224" s="19" t="n">
        <f aca="false">MIN(AI224,MAX(0,AO224-(AJ224+AK224+AL224+AM224+AN224)))</f>
        <v>0</v>
      </c>
      <c r="AR224" s="19" t="n">
        <f aca="false">MIN(AJ224,MAX(0,AO224-(AK224+AL224+AM224+AN224)))</f>
        <v>0</v>
      </c>
      <c r="AS224" s="19" t="n">
        <f aca="false">MIN(AK224,MAX(0,AO224-(AL224+AM224+AN224)))</f>
        <v>0</v>
      </c>
      <c r="AT224" s="19" t="n">
        <f aca="false">MIN(AL224,MAX(0,AO224-(AM224+AN224)))</f>
        <v>0</v>
      </c>
      <c r="AU224" s="19" t="n">
        <f aca="false">MIN(AM224,MAX(0,AO224-(AN224)))</f>
        <v>0.00756761139366636</v>
      </c>
      <c r="AV224" s="19" t="n">
        <f aca="false">MIN(AN224,MAX(0,AO224-(0)))</f>
        <v>0</v>
      </c>
      <c r="AW224" s="19" t="n">
        <f aca="false">AH224-AP224</f>
        <v>0</v>
      </c>
      <c r="AX224" s="19" t="n">
        <f aca="false">AI224-AQ224</f>
        <v>0</v>
      </c>
      <c r="AY224" s="19" t="n">
        <f aca="false">AJ224-AR224</f>
        <v>0</v>
      </c>
      <c r="AZ224" s="19" t="n">
        <f aca="false">AK224-AS224</f>
        <v>0</v>
      </c>
      <c r="BA224" s="19" t="n">
        <f aca="false">AL224-AT224</f>
        <v>2.27935357376266</v>
      </c>
      <c r="BB224" s="19" t="n">
        <f aca="false">AM224-AU224</f>
        <v>3.17344237690924</v>
      </c>
      <c r="BC224" s="19" t="n">
        <f aca="false">AN224-AV224</f>
        <v>0</v>
      </c>
    </row>
    <row r="225" customFormat="false" ht="15" hidden="false" customHeight="false" outlineLevel="0" collapsed="false">
      <c r="B225" s="18" t="n">
        <v>221</v>
      </c>
      <c r="C225" s="18" t="n">
        <f aca="false">RM_TERM-B225+1</f>
        <v>140</v>
      </c>
      <c r="D225" s="19" t="n">
        <f aca="false">K224</f>
        <v>5.45279595067199</v>
      </c>
      <c r="E225" s="19" t="n">
        <f aca="false">D225*(1-(1-RM_CDR_S)^(1/12))</f>
        <v>0.0185179851313243</v>
      </c>
      <c r="F225" s="19" t="n">
        <f aca="false">D225-E225</f>
        <v>5.43427796554067</v>
      </c>
      <c r="G225" s="19" t="n">
        <f aca="false">IF(F225&gt;0,F225*(RM_WAC/12)/(1-(1+RM_WAC/12)^(-C225)),0)</f>
        <v>0.0580659157889098</v>
      </c>
      <c r="H225" s="19" t="n">
        <f aca="false">F225*RM_WAC/12</f>
        <v>0.0335113807875008</v>
      </c>
      <c r="I225" s="19" t="n">
        <f aca="false">G225-H225+IF(C225&lt;=1,(F225-(G225-H225)-J225),0)</f>
        <v>0.024554535001409</v>
      </c>
      <c r="J225" s="19" t="n">
        <f aca="false">(F225-(G225-H225))*(1-(1-RM_CPR_S)^(1/12))</f>
        <v>0.0727713129364798</v>
      </c>
      <c r="K225" s="19" t="n">
        <f aca="false">IF(C225&lt;=1,0,(F225-(G225-H225)-J225))</f>
        <v>5.33695211760278</v>
      </c>
      <c r="L225" s="19" t="n">
        <f aca="false">E225*(1-RM_SEV_S)</f>
        <v>0.0111107910787946</v>
      </c>
      <c r="M225" s="19" t="n">
        <f aca="false">E225-L225</f>
        <v>0.00740719405252973</v>
      </c>
      <c r="N225" s="19" t="n">
        <f aca="false">H225-D225*(RM_SERV+RM_TR)/12</f>
        <v>0.0323299416648552</v>
      </c>
      <c r="O225" s="19" t="n">
        <f aca="false">T225*RM_A1_CP/12+U225*RM_A2_CP/12+V225*RM_A3_CP/12+W225*RM_M1_CP/12+X225*RM_B1_CP/12+Y225*RM_B2_CP/12+Z225*RM_B3_CP/12</f>
        <v>0.0354022423487449</v>
      </c>
      <c r="P225" s="19" t="n">
        <f aca="false">MAX(0,N225-O225)</f>
        <v>0</v>
      </c>
      <c r="Q225" s="19" t="n">
        <f aca="false">MIN(P225,M225)</f>
        <v>0</v>
      </c>
      <c r="R225" s="19" t="n">
        <f aca="false">P225-Q225</f>
        <v>0</v>
      </c>
      <c r="S225" s="19" t="n">
        <f aca="false">I225+J225+L225+Q225</f>
        <v>0.108436639016683</v>
      </c>
      <c r="T225" s="19" t="n">
        <f aca="false">AW224</f>
        <v>0</v>
      </c>
      <c r="U225" s="19" t="n">
        <f aca="false">AX224</f>
        <v>0</v>
      </c>
      <c r="V225" s="19" t="n">
        <f aca="false">AY224</f>
        <v>0</v>
      </c>
      <c r="W225" s="19" t="n">
        <f aca="false">AZ224</f>
        <v>0</v>
      </c>
      <c r="X225" s="19" t="n">
        <f aca="false">BA224</f>
        <v>2.27935357376266</v>
      </c>
      <c r="Y225" s="19" t="n">
        <f aca="false">BB224</f>
        <v>3.17344237690924</v>
      </c>
      <c r="Z225" s="19" t="n">
        <f aca="false">BC224</f>
        <v>0</v>
      </c>
      <c r="AA225" s="19" t="n">
        <f aca="false">MIN(T225,MAX(0,S225-(0)))</f>
        <v>0</v>
      </c>
      <c r="AB225" s="19" t="n">
        <f aca="false">MIN(U225,MAX(0,S225-(T225)))</f>
        <v>0</v>
      </c>
      <c r="AC225" s="19" t="n">
        <f aca="false">MIN(V225,MAX(0,S225-(T225+U225)))</f>
        <v>0</v>
      </c>
      <c r="AD225" s="19" t="n">
        <f aca="false">MIN(W225,MAX(0,S225-(T225+U225+V225)))</f>
        <v>0</v>
      </c>
      <c r="AE225" s="19" t="n">
        <f aca="false">MIN(X225,MAX(0,S225-(T225+U225+V225+W225)))</f>
        <v>0.108436639016683</v>
      </c>
      <c r="AF225" s="19" t="n">
        <f aca="false">MIN(Y225,MAX(0,S225-(T225+U225+V225+W225+X225)))</f>
        <v>0</v>
      </c>
      <c r="AG225" s="19" t="n">
        <f aca="false">MIN(Z225,MAX(0,S225-(T225+U225+V225+W225+X225+Y225)))</f>
        <v>0</v>
      </c>
      <c r="AH225" s="19" t="n">
        <f aca="false">T225-AA225</f>
        <v>0</v>
      </c>
      <c r="AI225" s="19" t="n">
        <f aca="false">U225-AB225</f>
        <v>0</v>
      </c>
      <c r="AJ225" s="19" t="n">
        <f aca="false">V225-AC225</f>
        <v>0</v>
      </c>
      <c r="AK225" s="19" t="n">
        <f aca="false">W225-AD225</f>
        <v>0</v>
      </c>
      <c r="AL225" s="19" t="n">
        <f aca="false">X225-AE225</f>
        <v>2.17091693474598</v>
      </c>
      <c r="AM225" s="19" t="n">
        <f aca="false">Y225-AF225</f>
        <v>3.17344237690924</v>
      </c>
      <c r="AN225" s="19" t="n">
        <f aca="false">Z225-AG225</f>
        <v>0</v>
      </c>
      <c r="AO225" s="19" t="n">
        <f aca="false">M225-Q225</f>
        <v>0.00740719405252973</v>
      </c>
      <c r="AP225" s="19" t="n">
        <f aca="false">MIN(AH225,MAX(0,AO225-(AI225+AJ225+AK225+AL225+AM225+AN225)))</f>
        <v>0</v>
      </c>
      <c r="AQ225" s="19" t="n">
        <f aca="false">MIN(AI225,MAX(0,AO225-(AJ225+AK225+AL225+AM225+AN225)))</f>
        <v>0</v>
      </c>
      <c r="AR225" s="19" t="n">
        <f aca="false">MIN(AJ225,MAX(0,AO225-(AK225+AL225+AM225+AN225)))</f>
        <v>0</v>
      </c>
      <c r="AS225" s="19" t="n">
        <f aca="false">MIN(AK225,MAX(0,AO225-(AL225+AM225+AN225)))</f>
        <v>0</v>
      </c>
      <c r="AT225" s="19" t="n">
        <f aca="false">MIN(AL225,MAX(0,AO225-(AM225+AN225)))</f>
        <v>0</v>
      </c>
      <c r="AU225" s="19" t="n">
        <f aca="false">MIN(AM225,MAX(0,AO225-(AN225)))</f>
        <v>0.00740719405252973</v>
      </c>
      <c r="AV225" s="19" t="n">
        <f aca="false">MIN(AN225,MAX(0,AO225-(0)))</f>
        <v>0</v>
      </c>
      <c r="AW225" s="19" t="n">
        <f aca="false">AH225-AP225</f>
        <v>0</v>
      </c>
      <c r="AX225" s="19" t="n">
        <f aca="false">AI225-AQ225</f>
        <v>0</v>
      </c>
      <c r="AY225" s="19" t="n">
        <f aca="false">AJ225-AR225</f>
        <v>0</v>
      </c>
      <c r="AZ225" s="19" t="n">
        <f aca="false">AK225-AS225</f>
        <v>0</v>
      </c>
      <c r="BA225" s="19" t="n">
        <f aca="false">AL225-AT225</f>
        <v>2.17091693474598</v>
      </c>
      <c r="BB225" s="19" t="n">
        <f aca="false">AM225-AU225</f>
        <v>3.16603518285671</v>
      </c>
      <c r="BC225" s="19" t="n">
        <f aca="false">AN225-AV225</f>
        <v>0</v>
      </c>
    </row>
    <row r="226" customFormat="false" ht="15" hidden="false" customHeight="false" outlineLevel="0" collapsed="false">
      <c r="B226" s="18" t="n">
        <v>222</v>
      </c>
      <c r="C226" s="18" t="n">
        <f aca="false">RM_TERM-B226+1</f>
        <v>139</v>
      </c>
      <c r="D226" s="19" t="n">
        <f aca="false">K225</f>
        <v>5.33695211760278</v>
      </c>
      <c r="E226" s="19" t="n">
        <f aca="false">D226*(1-(1-RM_CDR_S)^(1/12))</f>
        <v>0.0181245733114548</v>
      </c>
      <c r="F226" s="19" t="n">
        <f aca="false">D226-E226</f>
        <v>5.31882754429133</v>
      </c>
      <c r="G226" s="19" t="n">
        <f aca="false">IF(F226&gt;0,F226*(RM_WAC/12)/(1-(1+RM_WAC/12)^(-C226)),0)</f>
        <v>0.05709027388333</v>
      </c>
      <c r="H226" s="19" t="n">
        <f aca="false">F226*RM_WAC/12</f>
        <v>0.0327994365231298</v>
      </c>
      <c r="I226" s="19" t="n">
        <f aca="false">G226-H226+IF(C226&lt;=1,(F226-(G226-H226)-J226),0)</f>
        <v>0.0242908373602001</v>
      </c>
      <c r="J226" s="19" t="n">
        <f aca="false">(F226-(G226-H226))*(1-(1-RM_CPR_S)^(1/12))</f>
        <v>0.0712218272340324</v>
      </c>
      <c r="K226" s="19" t="n">
        <f aca="false">IF(C226&lt;=1,0,(F226-(G226-H226)-J226))</f>
        <v>5.22331487969709</v>
      </c>
      <c r="L226" s="19" t="n">
        <f aca="false">E226*(1-RM_SEV_S)</f>
        <v>0.0108747439868729</v>
      </c>
      <c r="M226" s="19" t="n">
        <f aca="false">E226-L226</f>
        <v>0.0072498293245819</v>
      </c>
      <c r="N226" s="19" t="n">
        <f aca="false">H226-D226*(RM_SERV+RM_TR)/12</f>
        <v>0.0316430968976492</v>
      </c>
      <c r="O226" s="19" t="n">
        <f aca="false">T226*RM_A1_CP/12+U226*RM_A2_CP/12+V226*RM_A3_CP/12+W226*RM_M1_CP/12+X226*RM_B1_CP/12+Y226*RM_B2_CP/12+Z226*RM_B3_CP/12</f>
        <v>0.0346751320612071</v>
      </c>
      <c r="P226" s="19" t="n">
        <f aca="false">MAX(0,N226-O226)</f>
        <v>0</v>
      </c>
      <c r="Q226" s="19" t="n">
        <f aca="false">MIN(P226,M226)</f>
        <v>0</v>
      </c>
      <c r="R226" s="19" t="n">
        <f aca="false">P226-Q226</f>
        <v>0</v>
      </c>
      <c r="S226" s="19" t="n">
        <f aca="false">I226+J226+L226+Q226</f>
        <v>0.106387408581105</v>
      </c>
      <c r="T226" s="19" t="n">
        <f aca="false">AW225</f>
        <v>0</v>
      </c>
      <c r="U226" s="19" t="n">
        <f aca="false">AX225</f>
        <v>0</v>
      </c>
      <c r="V226" s="19" t="n">
        <f aca="false">AY225</f>
        <v>0</v>
      </c>
      <c r="W226" s="19" t="n">
        <f aca="false">AZ225</f>
        <v>0</v>
      </c>
      <c r="X226" s="19" t="n">
        <f aca="false">BA225</f>
        <v>2.17091693474598</v>
      </c>
      <c r="Y226" s="19" t="n">
        <f aca="false">BB225</f>
        <v>3.16603518285671</v>
      </c>
      <c r="Z226" s="19" t="n">
        <f aca="false">BC225</f>
        <v>0</v>
      </c>
      <c r="AA226" s="19" t="n">
        <f aca="false">MIN(T226,MAX(0,S226-(0)))</f>
        <v>0</v>
      </c>
      <c r="AB226" s="19" t="n">
        <f aca="false">MIN(U226,MAX(0,S226-(T226)))</f>
        <v>0</v>
      </c>
      <c r="AC226" s="19" t="n">
        <f aca="false">MIN(V226,MAX(0,S226-(T226+U226)))</f>
        <v>0</v>
      </c>
      <c r="AD226" s="19" t="n">
        <f aca="false">MIN(W226,MAX(0,S226-(T226+U226+V226)))</f>
        <v>0</v>
      </c>
      <c r="AE226" s="19" t="n">
        <f aca="false">MIN(X226,MAX(0,S226-(T226+U226+V226+W226)))</f>
        <v>0.106387408581105</v>
      </c>
      <c r="AF226" s="19" t="n">
        <f aca="false">MIN(Y226,MAX(0,S226-(T226+U226+V226+W226+X226)))</f>
        <v>0</v>
      </c>
      <c r="AG226" s="19" t="n">
        <f aca="false">MIN(Z226,MAX(0,S226-(T226+U226+V226+W226+X226+Y226)))</f>
        <v>0</v>
      </c>
      <c r="AH226" s="19" t="n">
        <f aca="false">T226-AA226</f>
        <v>0</v>
      </c>
      <c r="AI226" s="19" t="n">
        <f aca="false">U226-AB226</f>
        <v>0</v>
      </c>
      <c r="AJ226" s="19" t="n">
        <f aca="false">V226-AC226</f>
        <v>0</v>
      </c>
      <c r="AK226" s="19" t="n">
        <f aca="false">W226-AD226</f>
        <v>0</v>
      </c>
      <c r="AL226" s="19" t="n">
        <f aca="false">X226-AE226</f>
        <v>2.06452952616487</v>
      </c>
      <c r="AM226" s="19" t="n">
        <f aca="false">Y226-AF226</f>
        <v>3.16603518285671</v>
      </c>
      <c r="AN226" s="19" t="n">
        <f aca="false">Z226-AG226</f>
        <v>0</v>
      </c>
      <c r="AO226" s="19" t="n">
        <f aca="false">M226-Q226</f>
        <v>0.0072498293245819</v>
      </c>
      <c r="AP226" s="19" t="n">
        <f aca="false">MIN(AH226,MAX(0,AO226-(AI226+AJ226+AK226+AL226+AM226+AN226)))</f>
        <v>0</v>
      </c>
      <c r="AQ226" s="19" t="n">
        <f aca="false">MIN(AI226,MAX(0,AO226-(AJ226+AK226+AL226+AM226+AN226)))</f>
        <v>0</v>
      </c>
      <c r="AR226" s="19" t="n">
        <f aca="false">MIN(AJ226,MAX(0,AO226-(AK226+AL226+AM226+AN226)))</f>
        <v>0</v>
      </c>
      <c r="AS226" s="19" t="n">
        <f aca="false">MIN(AK226,MAX(0,AO226-(AL226+AM226+AN226)))</f>
        <v>0</v>
      </c>
      <c r="AT226" s="19" t="n">
        <f aca="false">MIN(AL226,MAX(0,AO226-(AM226+AN226)))</f>
        <v>0</v>
      </c>
      <c r="AU226" s="19" t="n">
        <f aca="false">MIN(AM226,MAX(0,AO226-(AN226)))</f>
        <v>0.0072498293245819</v>
      </c>
      <c r="AV226" s="19" t="n">
        <f aca="false">MIN(AN226,MAX(0,AO226-(0)))</f>
        <v>0</v>
      </c>
      <c r="AW226" s="19" t="n">
        <f aca="false">AH226-AP226</f>
        <v>0</v>
      </c>
      <c r="AX226" s="19" t="n">
        <f aca="false">AI226-AQ226</f>
        <v>0</v>
      </c>
      <c r="AY226" s="19" t="n">
        <f aca="false">AJ226-AR226</f>
        <v>0</v>
      </c>
      <c r="AZ226" s="19" t="n">
        <f aca="false">AK226-AS226</f>
        <v>0</v>
      </c>
      <c r="BA226" s="19" t="n">
        <f aca="false">AL226-AT226</f>
        <v>2.06452952616487</v>
      </c>
      <c r="BB226" s="19" t="n">
        <f aca="false">AM226-AU226</f>
        <v>3.15878535353213</v>
      </c>
      <c r="BC226" s="19" t="n">
        <f aca="false">AN226-AV226</f>
        <v>0</v>
      </c>
    </row>
    <row r="227" customFormat="false" ht="15" hidden="false" customHeight="false" outlineLevel="0" collapsed="false">
      <c r="B227" s="18" t="n">
        <v>223</v>
      </c>
      <c r="C227" s="18" t="n">
        <f aca="false">RM_TERM-B227+1</f>
        <v>138</v>
      </c>
      <c r="D227" s="19" t="n">
        <f aca="false">K226</f>
        <v>5.22331487969709</v>
      </c>
      <c r="E227" s="19" t="n">
        <f aca="false">D227*(1-(1-RM_CDR_S)^(1/12))</f>
        <v>0.017738655206149</v>
      </c>
      <c r="F227" s="19" t="n">
        <f aca="false">D227-E227</f>
        <v>5.20557622449094</v>
      </c>
      <c r="G227" s="19" t="n">
        <f aca="false">IF(F227&gt;0,F227*(RM_WAC/12)/(1-(1+RM_WAC/12)^(-C227)),0)</f>
        <v>0.0561310250220171</v>
      </c>
      <c r="H227" s="19" t="n">
        <f aca="false">F227*RM_WAC/12</f>
        <v>0.0321010533843608</v>
      </c>
      <c r="I227" s="19" t="n">
        <f aca="false">G227-H227+IF(C227&lt;=1,(F227-(G227-H227)-J227),0)</f>
        <v>0.0240299716376562</v>
      </c>
      <c r="J227" s="19" t="n">
        <f aca="false">(F227-(G227-H227))*(1-(1-RM_CPR_S)^(1/12))</f>
        <v>0.0697018856329303</v>
      </c>
      <c r="K227" s="19" t="n">
        <f aca="false">IF(C227&lt;=1,0,(F227-(G227-H227)-J227))</f>
        <v>5.11184436722036</v>
      </c>
      <c r="L227" s="19" t="n">
        <f aca="false">E227*(1-RM_SEV_S)</f>
        <v>0.0106431931236894</v>
      </c>
      <c r="M227" s="19" t="n">
        <f aca="false">E227-L227</f>
        <v>0.0070954620824596</v>
      </c>
      <c r="N227" s="19" t="n">
        <f aca="false">H227-D227*(RM_SERV+RM_TR)/12</f>
        <v>0.0309693351604264</v>
      </c>
      <c r="O227" s="19" t="n">
        <f aca="false">T227*RM_A1_CP/12+U227*RM_A2_CP/12+V227*RM_A3_CP/12+W227*RM_M1_CP/12+X227*RM_B1_CP/12+Y227*RM_B2_CP/12+Z227*RM_B3_CP/12</f>
        <v>0.033961878562078</v>
      </c>
      <c r="P227" s="19" t="n">
        <f aca="false">MAX(0,N227-O227)</f>
        <v>0</v>
      </c>
      <c r="Q227" s="19" t="n">
        <f aca="false">MIN(P227,M227)</f>
        <v>0</v>
      </c>
      <c r="R227" s="19" t="n">
        <f aca="false">P227-Q227</f>
        <v>0</v>
      </c>
      <c r="S227" s="19" t="n">
        <f aca="false">I227+J227+L227+Q227</f>
        <v>0.104375050394276</v>
      </c>
      <c r="T227" s="19" t="n">
        <f aca="false">AW226</f>
        <v>0</v>
      </c>
      <c r="U227" s="19" t="n">
        <f aca="false">AX226</f>
        <v>0</v>
      </c>
      <c r="V227" s="19" t="n">
        <f aca="false">AY226</f>
        <v>0</v>
      </c>
      <c r="W227" s="19" t="n">
        <f aca="false">AZ226</f>
        <v>0</v>
      </c>
      <c r="X227" s="19" t="n">
        <f aca="false">BA226</f>
        <v>2.06452952616487</v>
      </c>
      <c r="Y227" s="19" t="n">
        <f aca="false">BB226</f>
        <v>3.15878535353213</v>
      </c>
      <c r="Z227" s="19" t="n">
        <f aca="false">BC226</f>
        <v>0</v>
      </c>
      <c r="AA227" s="19" t="n">
        <f aca="false">MIN(T227,MAX(0,S227-(0)))</f>
        <v>0</v>
      </c>
      <c r="AB227" s="19" t="n">
        <f aca="false">MIN(U227,MAX(0,S227-(T227)))</f>
        <v>0</v>
      </c>
      <c r="AC227" s="19" t="n">
        <f aca="false">MIN(V227,MAX(0,S227-(T227+U227)))</f>
        <v>0</v>
      </c>
      <c r="AD227" s="19" t="n">
        <f aca="false">MIN(W227,MAX(0,S227-(T227+U227+V227)))</f>
        <v>0</v>
      </c>
      <c r="AE227" s="19" t="n">
        <f aca="false">MIN(X227,MAX(0,S227-(T227+U227+V227+W227)))</f>
        <v>0.104375050394276</v>
      </c>
      <c r="AF227" s="19" t="n">
        <f aca="false">MIN(Y227,MAX(0,S227-(T227+U227+V227+W227+X227)))</f>
        <v>0</v>
      </c>
      <c r="AG227" s="19" t="n">
        <f aca="false">MIN(Z227,MAX(0,S227-(T227+U227+V227+W227+X227+Y227)))</f>
        <v>0</v>
      </c>
      <c r="AH227" s="19" t="n">
        <f aca="false">T227-AA227</f>
        <v>0</v>
      </c>
      <c r="AI227" s="19" t="n">
        <f aca="false">U227-AB227</f>
        <v>0</v>
      </c>
      <c r="AJ227" s="19" t="n">
        <f aca="false">V227-AC227</f>
        <v>0</v>
      </c>
      <c r="AK227" s="19" t="n">
        <f aca="false">W227-AD227</f>
        <v>0</v>
      </c>
      <c r="AL227" s="19" t="n">
        <f aca="false">X227-AE227</f>
        <v>1.9601544757706</v>
      </c>
      <c r="AM227" s="19" t="n">
        <f aca="false">Y227-AF227</f>
        <v>3.15878535353213</v>
      </c>
      <c r="AN227" s="19" t="n">
        <f aca="false">Z227-AG227</f>
        <v>0</v>
      </c>
      <c r="AO227" s="19" t="n">
        <f aca="false">M227-Q227</f>
        <v>0.0070954620824596</v>
      </c>
      <c r="AP227" s="19" t="n">
        <f aca="false">MIN(AH227,MAX(0,AO227-(AI227+AJ227+AK227+AL227+AM227+AN227)))</f>
        <v>0</v>
      </c>
      <c r="AQ227" s="19" t="n">
        <f aca="false">MIN(AI227,MAX(0,AO227-(AJ227+AK227+AL227+AM227+AN227)))</f>
        <v>0</v>
      </c>
      <c r="AR227" s="19" t="n">
        <f aca="false">MIN(AJ227,MAX(0,AO227-(AK227+AL227+AM227+AN227)))</f>
        <v>0</v>
      </c>
      <c r="AS227" s="19" t="n">
        <f aca="false">MIN(AK227,MAX(0,AO227-(AL227+AM227+AN227)))</f>
        <v>0</v>
      </c>
      <c r="AT227" s="19" t="n">
        <f aca="false">MIN(AL227,MAX(0,AO227-(AM227+AN227)))</f>
        <v>0</v>
      </c>
      <c r="AU227" s="19" t="n">
        <f aca="false">MIN(AM227,MAX(0,AO227-(AN227)))</f>
        <v>0.0070954620824596</v>
      </c>
      <c r="AV227" s="19" t="n">
        <f aca="false">MIN(AN227,MAX(0,AO227-(0)))</f>
        <v>0</v>
      </c>
      <c r="AW227" s="19" t="n">
        <f aca="false">AH227-AP227</f>
        <v>0</v>
      </c>
      <c r="AX227" s="19" t="n">
        <f aca="false">AI227-AQ227</f>
        <v>0</v>
      </c>
      <c r="AY227" s="19" t="n">
        <f aca="false">AJ227-AR227</f>
        <v>0</v>
      </c>
      <c r="AZ227" s="19" t="n">
        <f aca="false">AK227-AS227</f>
        <v>0</v>
      </c>
      <c r="BA227" s="19" t="n">
        <f aca="false">AL227-AT227</f>
        <v>1.9601544757706</v>
      </c>
      <c r="BB227" s="19" t="n">
        <f aca="false">AM227-AU227</f>
        <v>3.15168989144967</v>
      </c>
      <c r="BC227" s="19" t="n">
        <f aca="false">AN227-AV227</f>
        <v>0</v>
      </c>
    </row>
    <row r="228" customFormat="false" ht="15" hidden="false" customHeight="false" outlineLevel="0" collapsed="false">
      <c r="B228" s="18" t="n">
        <v>224</v>
      </c>
      <c r="C228" s="18" t="n">
        <f aca="false">RM_TERM-B228+1</f>
        <v>137</v>
      </c>
      <c r="D228" s="19" t="n">
        <f aca="false">K227</f>
        <v>5.11184436722036</v>
      </c>
      <c r="E228" s="19" t="n">
        <f aca="false">D228*(1-(1-RM_CDR_S)^(1/12))</f>
        <v>0.0173600954156674</v>
      </c>
      <c r="F228" s="19" t="n">
        <f aca="false">D228-E228</f>
        <v>5.09448427180469</v>
      </c>
      <c r="G228" s="19" t="n">
        <f aca="false">IF(F228&gt;0,F228*(RM_WAC/12)/(1-(1+RM_WAC/12)^(-C228)),0)</f>
        <v>0.0551878937638498</v>
      </c>
      <c r="H228" s="19" t="n">
        <f aca="false">F228*RM_WAC/12</f>
        <v>0.0314159863427956</v>
      </c>
      <c r="I228" s="19" t="n">
        <f aca="false">G228-H228+IF(C228&lt;=1,(F228-(G228-H228)-J228),0)</f>
        <v>0.0237719074210542</v>
      </c>
      <c r="J228" s="19" t="n">
        <f aca="false">(F228-(G228-H228))*(1-(1-RM_CPR_S)^(1/12))</f>
        <v>0.0682109540381172</v>
      </c>
      <c r="K228" s="19" t="n">
        <f aca="false">IF(C228&lt;=1,0,(F228-(G228-H228)-J228))</f>
        <v>5.00250141034552</v>
      </c>
      <c r="L228" s="19" t="n">
        <f aca="false">E228*(1-RM_SEV_S)</f>
        <v>0.0104160572494004</v>
      </c>
      <c r="M228" s="19" t="n">
        <f aca="false">E228-L228</f>
        <v>0.00694403816626696</v>
      </c>
      <c r="N228" s="19" t="n">
        <f aca="false">H228-D228*(RM_SERV+RM_TR)/12</f>
        <v>0.0303084200632312</v>
      </c>
      <c r="O228" s="19" t="n">
        <f aca="false">T228*RM_A1_CP/12+U228*RM_A2_CP/12+V228*RM_A3_CP/12+W228*RM_M1_CP/12+X228*RM_B1_CP/12+Y228*RM_B2_CP/12+Z228*RM_B3_CP/12</f>
        <v>0.033262231416564</v>
      </c>
      <c r="P228" s="19" t="n">
        <f aca="false">MAX(0,N228-O228)</f>
        <v>0</v>
      </c>
      <c r="Q228" s="19" t="n">
        <f aca="false">MIN(P228,M228)</f>
        <v>0</v>
      </c>
      <c r="R228" s="19" t="n">
        <f aca="false">P228-Q228</f>
        <v>0</v>
      </c>
      <c r="S228" s="19" t="n">
        <f aca="false">I228+J228+L228+Q228</f>
        <v>0.102398918708572</v>
      </c>
      <c r="T228" s="19" t="n">
        <f aca="false">AW227</f>
        <v>0</v>
      </c>
      <c r="U228" s="19" t="n">
        <f aca="false">AX227</f>
        <v>0</v>
      </c>
      <c r="V228" s="19" t="n">
        <f aca="false">AY227</f>
        <v>0</v>
      </c>
      <c r="W228" s="19" t="n">
        <f aca="false">AZ227</f>
        <v>0</v>
      </c>
      <c r="X228" s="19" t="n">
        <f aca="false">BA227</f>
        <v>1.9601544757706</v>
      </c>
      <c r="Y228" s="19" t="n">
        <f aca="false">BB227</f>
        <v>3.15168989144967</v>
      </c>
      <c r="Z228" s="19" t="n">
        <f aca="false">BC227</f>
        <v>0</v>
      </c>
      <c r="AA228" s="19" t="n">
        <f aca="false">MIN(T228,MAX(0,S228-(0)))</f>
        <v>0</v>
      </c>
      <c r="AB228" s="19" t="n">
        <f aca="false">MIN(U228,MAX(0,S228-(T228)))</f>
        <v>0</v>
      </c>
      <c r="AC228" s="19" t="n">
        <f aca="false">MIN(V228,MAX(0,S228-(T228+U228)))</f>
        <v>0</v>
      </c>
      <c r="AD228" s="19" t="n">
        <f aca="false">MIN(W228,MAX(0,S228-(T228+U228+V228)))</f>
        <v>0</v>
      </c>
      <c r="AE228" s="19" t="n">
        <f aca="false">MIN(X228,MAX(0,S228-(T228+U228+V228+W228)))</f>
        <v>0.102398918708572</v>
      </c>
      <c r="AF228" s="19" t="n">
        <f aca="false">MIN(Y228,MAX(0,S228-(T228+U228+V228+W228+X228)))</f>
        <v>0</v>
      </c>
      <c r="AG228" s="19" t="n">
        <f aca="false">MIN(Z228,MAX(0,S228-(T228+U228+V228+W228+X228+Y228)))</f>
        <v>0</v>
      </c>
      <c r="AH228" s="19" t="n">
        <f aca="false">T228-AA228</f>
        <v>0</v>
      </c>
      <c r="AI228" s="19" t="n">
        <f aca="false">U228-AB228</f>
        <v>0</v>
      </c>
      <c r="AJ228" s="19" t="n">
        <f aca="false">V228-AC228</f>
        <v>0</v>
      </c>
      <c r="AK228" s="19" t="n">
        <f aca="false">W228-AD228</f>
        <v>0</v>
      </c>
      <c r="AL228" s="19" t="n">
        <f aca="false">X228-AE228</f>
        <v>1.85775555706203</v>
      </c>
      <c r="AM228" s="19" t="n">
        <f aca="false">Y228-AF228</f>
        <v>3.15168989144967</v>
      </c>
      <c r="AN228" s="19" t="n">
        <f aca="false">Z228-AG228</f>
        <v>0</v>
      </c>
      <c r="AO228" s="19" t="n">
        <f aca="false">M228-Q228</f>
        <v>0.00694403816626696</v>
      </c>
      <c r="AP228" s="19" t="n">
        <f aca="false">MIN(AH228,MAX(0,AO228-(AI228+AJ228+AK228+AL228+AM228+AN228)))</f>
        <v>0</v>
      </c>
      <c r="AQ228" s="19" t="n">
        <f aca="false">MIN(AI228,MAX(0,AO228-(AJ228+AK228+AL228+AM228+AN228)))</f>
        <v>0</v>
      </c>
      <c r="AR228" s="19" t="n">
        <f aca="false">MIN(AJ228,MAX(0,AO228-(AK228+AL228+AM228+AN228)))</f>
        <v>0</v>
      </c>
      <c r="AS228" s="19" t="n">
        <f aca="false">MIN(AK228,MAX(0,AO228-(AL228+AM228+AN228)))</f>
        <v>0</v>
      </c>
      <c r="AT228" s="19" t="n">
        <f aca="false">MIN(AL228,MAX(0,AO228-(AM228+AN228)))</f>
        <v>0</v>
      </c>
      <c r="AU228" s="19" t="n">
        <f aca="false">MIN(AM228,MAX(0,AO228-(AN228)))</f>
        <v>0.00694403816626696</v>
      </c>
      <c r="AV228" s="19" t="n">
        <f aca="false">MIN(AN228,MAX(0,AO228-(0)))</f>
        <v>0</v>
      </c>
      <c r="AW228" s="19" t="n">
        <f aca="false">AH228-AP228</f>
        <v>0</v>
      </c>
      <c r="AX228" s="19" t="n">
        <f aca="false">AI228-AQ228</f>
        <v>0</v>
      </c>
      <c r="AY228" s="19" t="n">
        <f aca="false">AJ228-AR228</f>
        <v>0</v>
      </c>
      <c r="AZ228" s="19" t="n">
        <f aca="false">AK228-AS228</f>
        <v>0</v>
      </c>
      <c r="BA228" s="19" t="n">
        <f aca="false">AL228-AT228</f>
        <v>1.85775555706203</v>
      </c>
      <c r="BB228" s="19" t="n">
        <f aca="false">AM228-AU228</f>
        <v>3.1447458532834</v>
      </c>
      <c r="BC228" s="19" t="n">
        <f aca="false">AN228-AV228</f>
        <v>0</v>
      </c>
    </row>
    <row r="229" customFormat="false" ht="15" hidden="false" customHeight="false" outlineLevel="0" collapsed="false">
      <c r="B229" s="18" t="n">
        <v>225</v>
      </c>
      <c r="C229" s="18" t="n">
        <f aca="false">RM_TERM-B229+1</f>
        <v>136</v>
      </c>
      <c r="D229" s="19" t="n">
        <f aca="false">K228</f>
        <v>5.00250141034552</v>
      </c>
      <c r="E229" s="19" t="n">
        <f aca="false">D229*(1-(1-RM_CDR_S)^(1/12))</f>
        <v>0.0169887609171935</v>
      </c>
      <c r="F229" s="19" t="n">
        <f aca="false">D229-E229</f>
        <v>4.98551264942832</v>
      </c>
      <c r="G229" s="19" t="n">
        <f aca="false">IF(F229&gt;0,F229*(RM_WAC/12)/(1-(1+RM_WAC/12)^(-C229)),0)</f>
        <v>0.0542606092957561</v>
      </c>
      <c r="H229" s="19" t="n">
        <f aca="false">F229*RM_WAC/12</f>
        <v>0.0307439946714747</v>
      </c>
      <c r="I229" s="19" t="n">
        <f aca="false">G229-H229+IF(C229&lt;=1,(F229-(G229-H229)-J229),0)</f>
        <v>0.0235166146242814</v>
      </c>
      <c r="J229" s="19" t="n">
        <f aca="false">(F229-(G229-H229))*(1-(1-RM_CPR_S)^(1/12))</f>
        <v>0.0667485077332876</v>
      </c>
      <c r="K229" s="19" t="n">
        <f aca="false">IF(C229&lt;=1,0,(F229-(G229-H229)-J229))</f>
        <v>4.89524752707075</v>
      </c>
      <c r="L229" s="19" t="n">
        <f aca="false">E229*(1-RM_SEV_S)</f>
        <v>0.0101932565503161</v>
      </c>
      <c r="M229" s="19" t="n">
        <f aca="false">E229-L229</f>
        <v>0.0067955043668774</v>
      </c>
      <c r="N229" s="19" t="n">
        <f aca="false">H229-D229*(RM_SERV+RM_TR)/12</f>
        <v>0.0296601193658998</v>
      </c>
      <c r="O229" s="19" t="n">
        <f aca="false">T229*RM_A1_CP/12+U229*RM_A2_CP/12+V229*RM_A3_CP/12+W229*RM_M1_CP/12+X229*RM_B1_CP/12+Y229*RM_B2_CP/12+Z229*RM_B3_CP/12</f>
        <v>0.0325759445868603</v>
      </c>
      <c r="P229" s="19" t="n">
        <f aca="false">MAX(0,N229-O229)</f>
        <v>0</v>
      </c>
      <c r="Q229" s="19" t="n">
        <f aca="false">MIN(P229,M229)</f>
        <v>0</v>
      </c>
      <c r="R229" s="19" t="n">
        <f aca="false">P229-Q229</f>
        <v>0</v>
      </c>
      <c r="S229" s="19" t="n">
        <f aca="false">I229+J229+L229+Q229</f>
        <v>0.100458378907885</v>
      </c>
      <c r="T229" s="19" t="n">
        <f aca="false">AW228</f>
        <v>0</v>
      </c>
      <c r="U229" s="19" t="n">
        <f aca="false">AX228</f>
        <v>0</v>
      </c>
      <c r="V229" s="19" t="n">
        <f aca="false">AY228</f>
        <v>0</v>
      </c>
      <c r="W229" s="19" t="n">
        <f aca="false">AZ228</f>
        <v>0</v>
      </c>
      <c r="X229" s="19" t="n">
        <f aca="false">BA228</f>
        <v>1.85775555706203</v>
      </c>
      <c r="Y229" s="19" t="n">
        <f aca="false">BB228</f>
        <v>3.1447458532834</v>
      </c>
      <c r="Z229" s="19" t="n">
        <f aca="false">BC228</f>
        <v>0</v>
      </c>
      <c r="AA229" s="19" t="n">
        <f aca="false">MIN(T229,MAX(0,S229-(0)))</f>
        <v>0</v>
      </c>
      <c r="AB229" s="19" t="n">
        <f aca="false">MIN(U229,MAX(0,S229-(T229)))</f>
        <v>0</v>
      </c>
      <c r="AC229" s="19" t="n">
        <f aca="false">MIN(V229,MAX(0,S229-(T229+U229)))</f>
        <v>0</v>
      </c>
      <c r="AD229" s="19" t="n">
        <f aca="false">MIN(W229,MAX(0,S229-(T229+U229+V229)))</f>
        <v>0</v>
      </c>
      <c r="AE229" s="19" t="n">
        <f aca="false">MIN(X229,MAX(0,S229-(T229+U229+V229+W229)))</f>
        <v>0.100458378907885</v>
      </c>
      <c r="AF229" s="19" t="n">
        <f aca="false">MIN(Y229,MAX(0,S229-(T229+U229+V229+W229+X229)))</f>
        <v>0</v>
      </c>
      <c r="AG229" s="19" t="n">
        <f aca="false">MIN(Z229,MAX(0,S229-(T229+U229+V229+W229+X229+Y229)))</f>
        <v>0</v>
      </c>
      <c r="AH229" s="19" t="n">
        <f aca="false">T229-AA229</f>
        <v>0</v>
      </c>
      <c r="AI229" s="19" t="n">
        <f aca="false">U229-AB229</f>
        <v>0</v>
      </c>
      <c r="AJ229" s="19" t="n">
        <f aca="false">V229-AC229</f>
        <v>0</v>
      </c>
      <c r="AK229" s="19" t="n">
        <f aca="false">W229-AD229</f>
        <v>0</v>
      </c>
      <c r="AL229" s="19" t="n">
        <f aca="false">X229-AE229</f>
        <v>1.75729717815414</v>
      </c>
      <c r="AM229" s="19" t="n">
        <f aca="false">Y229-AF229</f>
        <v>3.1447458532834</v>
      </c>
      <c r="AN229" s="19" t="n">
        <f aca="false">Z229-AG229</f>
        <v>0</v>
      </c>
      <c r="AO229" s="19" t="n">
        <f aca="false">M229-Q229</f>
        <v>0.0067955043668774</v>
      </c>
      <c r="AP229" s="19" t="n">
        <f aca="false">MIN(AH229,MAX(0,AO229-(AI229+AJ229+AK229+AL229+AM229+AN229)))</f>
        <v>0</v>
      </c>
      <c r="AQ229" s="19" t="n">
        <f aca="false">MIN(AI229,MAX(0,AO229-(AJ229+AK229+AL229+AM229+AN229)))</f>
        <v>0</v>
      </c>
      <c r="AR229" s="19" t="n">
        <f aca="false">MIN(AJ229,MAX(0,AO229-(AK229+AL229+AM229+AN229)))</f>
        <v>0</v>
      </c>
      <c r="AS229" s="19" t="n">
        <f aca="false">MIN(AK229,MAX(0,AO229-(AL229+AM229+AN229)))</f>
        <v>0</v>
      </c>
      <c r="AT229" s="19" t="n">
        <f aca="false">MIN(AL229,MAX(0,AO229-(AM229+AN229)))</f>
        <v>0</v>
      </c>
      <c r="AU229" s="19" t="n">
        <f aca="false">MIN(AM229,MAX(0,AO229-(AN229)))</f>
        <v>0.0067955043668774</v>
      </c>
      <c r="AV229" s="19" t="n">
        <f aca="false">MIN(AN229,MAX(0,AO229-(0)))</f>
        <v>0</v>
      </c>
      <c r="AW229" s="19" t="n">
        <f aca="false">AH229-AP229</f>
        <v>0</v>
      </c>
      <c r="AX229" s="19" t="n">
        <f aca="false">AI229-AQ229</f>
        <v>0</v>
      </c>
      <c r="AY229" s="19" t="n">
        <f aca="false">AJ229-AR229</f>
        <v>0</v>
      </c>
      <c r="AZ229" s="19" t="n">
        <f aca="false">AK229-AS229</f>
        <v>0</v>
      </c>
      <c r="BA229" s="19" t="n">
        <f aca="false">AL229-AT229</f>
        <v>1.75729717815414</v>
      </c>
      <c r="BB229" s="19" t="n">
        <f aca="false">AM229-AU229</f>
        <v>3.13795034891652</v>
      </c>
      <c r="BC229" s="19" t="n">
        <f aca="false">AN229-AV229</f>
        <v>0</v>
      </c>
    </row>
    <row r="230" customFormat="false" ht="15" hidden="false" customHeight="false" outlineLevel="0" collapsed="false">
      <c r="B230" s="18" t="n">
        <v>226</v>
      </c>
      <c r="C230" s="18" t="n">
        <f aca="false">RM_TERM-B230+1</f>
        <v>135</v>
      </c>
      <c r="D230" s="19" t="n">
        <f aca="false">K229</f>
        <v>4.89524752707075</v>
      </c>
      <c r="E230" s="19" t="n">
        <f aca="false">D230*(1-(1-RM_CDR_S)^(1/12))</f>
        <v>0.0166245210238019</v>
      </c>
      <c r="F230" s="19" t="n">
        <f aca="false">D230-E230</f>
        <v>4.87862300604695</v>
      </c>
      <c r="G230" s="19" t="n">
        <f aca="false">IF(F230&gt;0,F230*(RM_WAC/12)/(1-(1+RM_WAC/12)^(-C230)),0)</f>
        <v>0.0533489053549505</v>
      </c>
      <c r="H230" s="19" t="n">
        <f aca="false">F230*RM_WAC/12</f>
        <v>0.0300848418706229</v>
      </c>
      <c r="I230" s="19" t="n">
        <f aca="false">G230-H230+IF(C230&lt;=1,(F230-(G230-H230)-J230),0)</f>
        <v>0.0232640634843276</v>
      </c>
      <c r="J230" s="19" t="n">
        <f aca="false">(F230-(G230-H230))*(1-(1-RM_CPR_S)^(1/12))</f>
        <v>0.0653140312189563</v>
      </c>
      <c r="K230" s="19" t="n">
        <f aca="false">IF(C230&lt;=1,0,(F230-(G230-H230)-J230))</f>
        <v>4.79004491134367</v>
      </c>
      <c r="L230" s="19" t="n">
        <f aca="false">E230*(1-RM_SEV_S)</f>
        <v>0.00997471261428114</v>
      </c>
      <c r="M230" s="19" t="n">
        <f aca="false">E230-L230</f>
        <v>0.00664980840952076</v>
      </c>
      <c r="N230" s="19" t="n">
        <f aca="false">H230-D230*(RM_SERV+RM_TR)/12</f>
        <v>0.0290242049064242</v>
      </c>
      <c r="O230" s="19" t="n">
        <f aca="false">T230*RM_A1_CP/12+U230*RM_A2_CP/12+V230*RM_A3_CP/12+W230*RM_M1_CP/12+X230*RM_B1_CP/12+Y230*RM_B2_CP/12+Z230*RM_B3_CP/12</f>
        <v>0.0319027763562402</v>
      </c>
      <c r="P230" s="19" t="n">
        <f aca="false">MAX(0,N230-O230)</f>
        <v>0</v>
      </c>
      <c r="Q230" s="19" t="n">
        <f aca="false">MIN(P230,M230)</f>
        <v>0</v>
      </c>
      <c r="R230" s="19" t="n">
        <f aca="false">P230-Q230</f>
        <v>0</v>
      </c>
      <c r="S230" s="19" t="n">
        <f aca="false">I230+J230+L230+Q230</f>
        <v>0.0985528073175651</v>
      </c>
      <c r="T230" s="19" t="n">
        <f aca="false">AW229</f>
        <v>0</v>
      </c>
      <c r="U230" s="19" t="n">
        <f aca="false">AX229</f>
        <v>0</v>
      </c>
      <c r="V230" s="19" t="n">
        <f aca="false">AY229</f>
        <v>0</v>
      </c>
      <c r="W230" s="19" t="n">
        <f aca="false">AZ229</f>
        <v>0</v>
      </c>
      <c r="X230" s="19" t="n">
        <f aca="false">BA229</f>
        <v>1.75729717815414</v>
      </c>
      <c r="Y230" s="19" t="n">
        <f aca="false">BB229</f>
        <v>3.13795034891652</v>
      </c>
      <c r="Z230" s="19" t="n">
        <f aca="false">BC229</f>
        <v>0</v>
      </c>
      <c r="AA230" s="19" t="n">
        <f aca="false">MIN(T230,MAX(0,S230-(0)))</f>
        <v>0</v>
      </c>
      <c r="AB230" s="19" t="n">
        <f aca="false">MIN(U230,MAX(0,S230-(T230)))</f>
        <v>0</v>
      </c>
      <c r="AC230" s="19" t="n">
        <f aca="false">MIN(V230,MAX(0,S230-(T230+U230)))</f>
        <v>0</v>
      </c>
      <c r="AD230" s="19" t="n">
        <f aca="false">MIN(W230,MAX(0,S230-(T230+U230+V230)))</f>
        <v>0</v>
      </c>
      <c r="AE230" s="19" t="n">
        <f aca="false">MIN(X230,MAX(0,S230-(T230+U230+V230+W230)))</f>
        <v>0.0985528073175651</v>
      </c>
      <c r="AF230" s="19" t="n">
        <f aca="false">MIN(Y230,MAX(0,S230-(T230+U230+V230+W230+X230)))</f>
        <v>0</v>
      </c>
      <c r="AG230" s="19" t="n">
        <f aca="false">MIN(Z230,MAX(0,S230-(T230+U230+V230+W230+X230+Y230)))</f>
        <v>0</v>
      </c>
      <c r="AH230" s="19" t="n">
        <f aca="false">T230-AA230</f>
        <v>0</v>
      </c>
      <c r="AI230" s="19" t="n">
        <f aca="false">U230-AB230</f>
        <v>0</v>
      </c>
      <c r="AJ230" s="19" t="n">
        <f aca="false">V230-AC230</f>
        <v>0</v>
      </c>
      <c r="AK230" s="19" t="n">
        <f aca="false">W230-AD230</f>
        <v>0</v>
      </c>
      <c r="AL230" s="19" t="n">
        <f aca="false">X230-AE230</f>
        <v>1.65874437083657</v>
      </c>
      <c r="AM230" s="19" t="n">
        <f aca="false">Y230-AF230</f>
        <v>3.13795034891652</v>
      </c>
      <c r="AN230" s="19" t="n">
        <f aca="false">Z230-AG230</f>
        <v>0</v>
      </c>
      <c r="AO230" s="19" t="n">
        <f aca="false">M230-Q230</f>
        <v>0.00664980840952076</v>
      </c>
      <c r="AP230" s="19" t="n">
        <f aca="false">MIN(AH230,MAX(0,AO230-(AI230+AJ230+AK230+AL230+AM230+AN230)))</f>
        <v>0</v>
      </c>
      <c r="AQ230" s="19" t="n">
        <f aca="false">MIN(AI230,MAX(0,AO230-(AJ230+AK230+AL230+AM230+AN230)))</f>
        <v>0</v>
      </c>
      <c r="AR230" s="19" t="n">
        <f aca="false">MIN(AJ230,MAX(0,AO230-(AK230+AL230+AM230+AN230)))</f>
        <v>0</v>
      </c>
      <c r="AS230" s="19" t="n">
        <f aca="false">MIN(AK230,MAX(0,AO230-(AL230+AM230+AN230)))</f>
        <v>0</v>
      </c>
      <c r="AT230" s="19" t="n">
        <f aca="false">MIN(AL230,MAX(0,AO230-(AM230+AN230)))</f>
        <v>0</v>
      </c>
      <c r="AU230" s="19" t="n">
        <f aca="false">MIN(AM230,MAX(0,AO230-(AN230)))</f>
        <v>0.00664980840952076</v>
      </c>
      <c r="AV230" s="19" t="n">
        <f aca="false">MIN(AN230,MAX(0,AO230-(0)))</f>
        <v>0</v>
      </c>
      <c r="AW230" s="19" t="n">
        <f aca="false">AH230-AP230</f>
        <v>0</v>
      </c>
      <c r="AX230" s="19" t="n">
        <f aca="false">AI230-AQ230</f>
        <v>0</v>
      </c>
      <c r="AY230" s="19" t="n">
        <f aca="false">AJ230-AR230</f>
        <v>0</v>
      </c>
      <c r="AZ230" s="19" t="n">
        <f aca="false">AK230-AS230</f>
        <v>0</v>
      </c>
      <c r="BA230" s="19" t="n">
        <f aca="false">AL230-AT230</f>
        <v>1.65874437083657</v>
      </c>
      <c r="BB230" s="19" t="n">
        <f aca="false">AM230-AU230</f>
        <v>3.131300540507</v>
      </c>
      <c r="BC230" s="19" t="n">
        <f aca="false">AN230-AV230</f>
        <v>0</v>
      </c>
    </row>
    <row r="231" customFormat="false" ht="15" hidden="false" customHeight="false" outlineLevel="0" collapsed="false">
      <c r="B231" s="18" t="n">
        <v>227</v>
      </c>
      <c r="C231" s="18" t="n">
        <f aca="false">RM_TERM-B231+1</f>
        <v>134</v>
      </c>
      <c r="D231" s="19" t="n">
        <f aca="false">K230</f>
        <v>4.79004491134367</v>
      </c>
      <c r="E231" s="19" t="n">
        <f aca="false">D231*(1-(1-RM_CDR_S)^(1/12))</f>
        <v>0.0162672473441274</v>
      </c>
      <c r="F231" s="19" t="n">
        <f aca="false">D231-E231</f>
        <v>4.77377766399954</v>
      </c>
      <c r="G231" s="19" t="n">
        <f aca="false">IF(F231&gt;0,F231*(RM_WAC/12)/(1-(1+RM_WAC/12)^(-C231)),0)</f>
        <v>0.0524525201524796</v>
      </c>
      <c r="H231" s="19" t="n">
        <f aca="false">F231*RM_WAC/12</f>
        <v>0.0294382955946638</v>
      </c>
      <c r="I231" s="19" t="n">
        <f aca="false">G231-H231+IF(C231&lt;=1,(F231-(G231-H231)-J231),0)</f>
        <v>0.0230142245578158</v>
      </c>
      <c r="J231" s="19" t="n">
        <f aca="false">(F231-(G231-H231))*(1-(1-RM_CPR_S)^(1/12))</f>
        <v>0.0639070180532942</v>
      </c>
      <c r="K231" s="19" t="n">
        <f aca="false">IF(C231&lt;=1,0,(F231-(G231-H231)-J231))</f>
        <v>4.68685642138843</v>
      </c>
      <c r="L231" s="19" t="n">
        <f aca="false">E231*(1-RM_SEV_S)</f>
        <v>0.00976034840647647</v>
      </c>
      <c r="M231" s="19" t="n">
        <f aca="false">E231-L231</f>
        <v>0.00650689893765098</v>
      </c>
      <c r="N231" s="19" t="n">
        <f aca="false">H231-D231*(RM_SERV+RM_TR)/12</f>
        <v>0.0284004525305394</v>
      </c>
      <c r="O231" s="19" t="n">
        <f aca="false">T231*RM_A1_CP/12+U231*RM_A2_CP/12+V231*RM_A3_CP/12+W231*RM_M1_CP/12+X231*RM_B1_CP/12+Y231*RM_B2_CP/12+Z231*RM_B3_CP/12</f>
        <v>0.0312424892544419</v>
      </c>
      <c r="P231" s="19" t="n">
        <f aca="false">MAX(0,N231-O231)</f>
        <v>0</v>
      </c>
      <c r="Q231" s="19" t="n">
        <f aca="false">MIN(P231,M231)</f>
        <v>0</v>
      </c>
      <c r="R231" s="19" t="n">
        <f aca="false">P231-Q231</f>
        <v>0</v>
      </c>
      <c r="S231" s="19" t="n">
        <f aca="false">I231+J231+L231+Q231</f>
        <v>0.0966815910175865</v>
      </c>
      <c r="T231" s="19" t="n">
        <f aca="false">AW230</f>
        <v>0</v>
      </c>
      <c r="U231" s="19" t="n">
        <f aca="false">AX230</f>
        <v>0</v>
      </c>
      <c r="V231" s="19" t="n">
        <f aca="false">AY230</f>
        <v>0</v>
      </c>
      <c r="W231" s="19" t="n">
        <f aca="false">AZ230</f>
        <v>0</v>
      </c>
      <c r="X231" s="19" t="n">
        <f aca="false">BA230</f>
        <v>1.65874437083657</v>
      </c>
      <c r="Y231" s="19" t="n">
        <f aca="false">BB230</f>
        <v>3.131300540507</v>
      </c>
      <c r="Z231" s="19" t="n">
        <f aca="false">BC230</f>
        <v>0</v>
      </c>
      <c r="AA231" s="19" t="n">
        <f aca="false">MIN(T231,MAX(0,S231-(0)))</f>
        <v>0</v>
      </c>
      <c r="AB231" s="19" t="n">
        <f aca="false">MIN(U231,MAX(0,S231-(T231)))</f>
        <v>0</v>
      </c>
      <c r="AC231" s="19" t="n">
        <f aca="false">MIN(V231,MAX(0,S231-(T231+U231)))</f>
        <v>0</v>
      </c>
      <c r="AD231" s="19" t="n">
        <f aca="false">MIN(W231,MAX(0,S231-(T231+U231+V231)))</f>
        <v>0</v>
      </c>
      <c r="AE231" s="19" t="n">
        <f aca="false">MIN(X231,MAX(0,S231-(T231+U231+V231+W231)))</f>
        <v>0.0966815910175865</v>
      </c>
      <c r="AF231" s="19" t="n">
        <f aca="false">MIN(Y231,MAX(0,S231-(T231+U231+V231+W231+X231)))</f>
        <v>0</v>
      </c>
      <c r="AG231" s="19" t="n">
        <f aca="false">MIN(Z231,MAX(0,S231-(T231+U231+V231+W231+X231+Y231)))</f>
        <v>0</v>
      </c>
      <c r="AH231" s="19" t="n">
        <f aca="false">T231-AA231</f>
        <v>0</v>
      </c>
      <c r="AI231" s="19" t="n">
        <f aca="false">U231-AB231</f>
        <v>0</v>
      </c>
      <c r="AJ231" s="19" t="n">
        <f aca="false">V231-AC231</f>
        <v>0</v>
      </c>
      <c r="AK231" s="19" t="n">
        <f aca="false">W231-AD231</f>
        <v>0</v>
      </c>
      <c r="AL231" s="19" t="n">
        <f aca="false">X231-AE231</f>
        <v>1.56206277981899</v>
      </c>
      <c r="AM231" s="19" t="n">
        <f aca="false">Y231-AF231</f>
        <v>3.131300540507</v>
      </c>
      <c r="AN231" s="19" t="n">
        <f aca="false">Z231-AG231</f>
        <v>0</v>
      </c>
      <c r="AO231" s="19" t="n">
        <f aca="false">M231-Q231</f>
        <v>0.00650689893765098</v>
      </c>
      <c r="AP231" s="19" t="n">
        <f aca="false">MIN(AH231,MAX(0,AO231-(AI231+AJ231+AK231+AL231+AM231+AN231)))</f>
        <v>0</v>
      </c>
      <c r="AQ231" s="19" t="n">
        <f aca="false">MIN(AI231,MAX(0,AO231-(AJ231+AK231+AL231+AM231+AN231)))</f>
        <v>0</v>
      </c>
      <c r="AR231" s="19" t="n">
        <f aca="false">MIN(AJ231,MAX(0,AO231-(AK231+AL231+AM231+AN231)))</f>
        <v>0</v>
      </c>
      <c r="AS231" s="19" t="n">
        <f aca="false">MIN(AK231,MAX(0,AO231-(AL231+AM231+AN231)))</f>
        <v>0</v>
      </c>
      <c r="AT231" s="19" t="n">
        <f aca="false">MIN(AL231,MAX(0,AO231-(AM231+AN231)))</f>
        <v>0</v>
      </c>
      <c r="AU231" s="19" t="n">
        <f aca="false">MIN(AM231,MAX(0,AO231-(AN231)))</f>
        <v>0.00650689893765098</v>
      </c>
      <c r="AV231" s="19" t="n">
        <f aca="false">MIN(AN231,MAX(0,AO231-(0)))</f>
        <v>0</v>
      </c>
      <c r="AW231" s="19" t="n">
        <f aca="false">AH231-AP231</f>
        <v>0</v>
      </c>
      <c r="AX231" s="19" t="n">
        <f aca="false">AI231-AQ231</f>
        <v>0</v>
      </c>
      <c r="AY231" s="19" t="n">
        <f aca="false">AJ231-AR231</f>
        <v>0</v>
      </c>
      <c r="AZ231" s="19" t="n">
        <f aca="false">AK231-AS231</f>
        <v>0</v>
      </c>
      <c r="BA231" s="19" t="n">
        <f aca="false">AL231-AT231</f>
        <v>1.56206277981899</v>
      </c>
      <c r="BB231" s="19" t="n">
        <f aca="false">AM231-AU231</f>
        <v>3.12479364156935</v>
      </c>
      <c r="BC231" s="19" t="n">
        <f aca="false">AN231-AV231</f>
        <v>0</v>
      </c>
    </row>
    <row r="232" customFormat="false" ht="15" hidden="false" customHeight="false" outlineLevel="0" collapsed="false">
      <c r="B232" s="18" t="n">
        <v>228</v>
      </c>
      <c r="C232" s="18" t="n">
        <f aca="false">RM_TERM-B232+1</f>
        <v>133</v>
      </c>
      <c r="D232" s="19" t="n">
        <f aca="false">K231</f>
        <v>4.68685642138843</v>
      </c>
      <c r="E232" s="19" t="n">
        <f aca="false">D232*(1-(1-RM_CDR_S)^(1/12))</f>
        <v>0.0159168137427235</v>
      </c>
      <c r="F232" s="19" t="n">
        <f aca="false">D232-E232</f>
        <v>4.67093960764571</v>
      </c>
      <c r="G232" s="19" t="n">
        <f aca="false">IF(F232&gt;0,F232*(RM_WAC/12)/(1-(1+RM_WAC/12)^(-C232)),0)</f>
        <v>0.0515711962980507</v>
      </c>
      <c r="H232" s="19" t="n">
        <f aca="false">F232*RM_WAC/12</f>
        <v>0.0288041275804819</v>
      </c>
      <c r="I232" s="19" t="n">
        <f aca="false">G232-H232+IF(C232&lt;=1,(F232-(G232-H232)-J232),0)</f>
        <v>0.0227670687175689</v>
      </c>
      <c r="J232" s="19" t="n">
        <f aca="false">(F232-(G232-H232))*(1-(1-RM_CPR_S)^(1/12))</f>
        <v>0.0625269706956855</v>
      </c>
      <c r="K232" s="19" t="n">
        <f aca="false">IF(C232&lt;=1,0,(F232-(G232-H232)-J232))</f>
        <v>4.58564556823245</v>
      </c>
      <c r="L232" s="19" t="n">
        <f aca="false">E232*(1-RM_SEV_S)</f>
        <v>0.00955008824563409</v>
      </c>
      <c r="M232" s="19" t="n">
        <f aca="false">E232-L232</f>
        <v>0.00636672549708939</v>
      </c>
      <c r="N232" s="19" t="n">
        <f aca="false">H232-D232*(RM_SERV+RM_TR)/12</f>
        <v>0.0277886420225144</v>
      </c>
      <c r="O232" s="19" t="n">
        <f aca="false">T232*RM_A1_CP/12+U232*RM_A2_CP/12+V232*RM_A3_CP/12+W232*RM_M1_CP/12+X232*RM_B1_CP/12+Y232*RM_B2_CP/12+Z232*RM_B3_CP/12</f>
        <v>0.030594849984331</v>
      </c>
      <c r="P232" s="19" t="n">
        <f aca="false">MAX(0,N232-O232)</f>
        <v>0</v>
      </c>
      <c r="Q232" s="19" t="n">
        <f aca="false">MIN(P232,M232)</f>
        <v>0</v>
      </c>
      <c r="R232" s="19" t="n">
        <f aca="false">P232-Q232</f>
        <v>0</v>
      </c>
      <c r="S232" s="19" t="n">
        <f aca="false">I232+J232+L232+Q232</f>
        <v>0.0948441276588885</v>
      </c>
      <c r="T232" s="19" t="n">
        <f aca="false">AW231</f>
        <v>0</v>
      </c>
      <c r="U232" s="19" t="n">
        <f aca="false">AX231</f>
        <v>0</v>
      </c>
      <c r="V232" s="19" t="n">
        <f aca="false">AY231</f>
        <v>0</v>
      </c>
      <c r="W232" s="19" t="n">
        <f aca="false">AZ231</f>
        <v>0</v>
      </c>
      <c r="X232" s="19" t="n">
        <f aca="false">BA231</f>
        <v>1.56206277981899</v>
      </c>
      <c r="Y232" s="19" t="n">
        <f aca="false">BB231</f>
        <v>3.12479364156935</v>
      </c>
      <c r="Z232" s="19" t="n">
        <f aca="false">BC231</f>
        <v>0</v>
      </c>
      <c r="AA232" s="19" t="n">
        <f aca="false">MIN(T232,MAX(0,S232-(0)))</f>
        <v>0</v>
      </c>
      <c r="AB232" s="19" t="n">
        <f aca="false">MIN(U232,MAX(0,S232-(T232)))</f>
        <v>0</v>
      </c>
      <c r="AC232" s="19" t="n">
        <f aca="false">MIN(V232,MAX(0,S232-(T232+U232)))</f>
        <v>0</v>
      </c>
      <c r="AD232" s="19" t="n">
        <f aca="false">MIN(W232,MAX(0,S232-(T232+U232+V232)))</f>
        <v>0</v>
      </c>
      <c r="AE232" s="19" t="n">
        <f aca="false">MIN(X232,MAX(0,S232-(T232+U232+V232+W232)))</f>
        <v>0.0948441276588885</v>
      </c>
      <c r="AF232" s="19" t="n">
        <f aca="false">MIN(Y232,MAX(0,S232-(T232+U232+V232+W232+X232)))</f>
        <v>0</v>
      </c>
      <c r="AG232" s="19" t="n">
        <f aca="false">MIN(Z232,MAX(0,S232-(T232+U232+V232+W232+X232+Y232)))</f>
        <v>0</v>
      </c>
      <c r="AH232" s="19" t="n">
        <f aca="false">T232-AA232</f>
        <v>0</v>
      </c>
      <c r="AI232" s="19" t="n">
        <f aca="false">U232-AB232</f>
        <v>0</v>
      </c>
      <c r="AJ232" s="19" t="n">
        <f aca="false">V232-AC232</f>
        <v>0</v>
      </c>
      <c r="AK232" s="19" t="n">
        <f aca="false">W232-AD232</f>
        <v>0</v>
      </c>
      <c r="AL232" s="19" t="n">
        <f aca="false">X232-AE232</f>
        <v>1.4672186521601</v>
      </c>
      <c r="AM232" s="19" t="n">
        <f aca="false">Y232-AF232</f>
        <v>3.12479364156935</v>
      </c>
      <c r="AN232" s="19" t="n">
        <f aca="false">Z232-AG232</f>
        <v>0</v>
      </c>
      <c r="AO232" s="19" t="n">
        <f aca="false">M232-Q232</f>
        <v>0.00636672549708939</v>
      </c>
      <c r="AP232" s="19" t="n">
        <f aca="false">MIN(AH232,MAX(0,AO232-(AI232+AJ232+AK232+AL232+AM232+AN232)))</f>
        <v>0</v>
      </c>
      <c r="AQ232" s="19" t="n">
        <f aca="false">MIN(AI232,MAX(0,AO232-(AJ232+AK232+AL232+AM232+AN232)))</f>
        <v>0</v>
      </c>
      <c r="AR232" s="19" t="n">
        <f aca="false">MIN(AJ232,MAX(0,AO232-(AK232+AL232+AM232+AN232)))</f>
        <v>0</v>
      </c>
      <c r="AS232" s="19" t="n">
        <f aca="false">MIN(AK232,MAX(0,AO232-(AL232+AM232+AN232)))</f>
        <v>0</v>
      </c>
      <c r="AT232" s="19" t="n">
        <f aca="false">MIN(AL232,MAX(0,AO232-(AM232+AN232)))</f>
        <v>0</v>
      </c>
      <c r="AU232" s="19" t="n">
        <f aca="false">MIN(AM232,MAX(0,AO232-(AN232)))</f>
        <v>0.00636672549708939</v>
      </c>
      <c r="AV232" s="19" t="n">
        <f aca="false">MIN(AN232,MAX(0,AO232-(0)))</f>
        <v>0</v>
      </c>
      <c r="AW232" s="19" t="n">
        <f aca="false">AH232-AP232</f>
        <v>0</v>
      </c>
      <c r="AX232" s="19" t="n">
        <f aca="false">AI232-AQ232</f>
        <v>0</v>
      </c>
      <c r="AY232" s="19" t="n">
        <f aca="false">AJ232-AR232</f>
        <v>0</v>
      </c>
      <c r="AZ232" s="19" t="n">
        <f aca="false">AK232-AS232</f>
        <v>0</v>
      </c>
      <c r="BA232" s="19" t="n">
        <f aca="false">AL232-AT232</f>
        <v>1.4672186521601</v>
      </c>
      <c r="BB232" s="19" t="n">
        <f aca="false">AM232-AU232</f>
        <v>3.11842691607226</v>
      </c>
      <c r="BC232" s="19" t="n">
        <f aca="false">AN232-AV232</f>
        <v>0</v>
      </c>
    </row>
    <row r="233" customFormat="false" ht="15" hidden="false" customHeight="false" outlineLevel="0" collapsed="false">
      <c r="B233" s="18" t="n">
        <v>229</v>
      </c>
      <c r="C233" s="18" t="n">
        <f aca="false">RM_TERM-B233+1</f>
        <v>132</v>
      </c>
      <c r="D233" s="19" t="n">
        <f aca="false">K232</f>
        <v>4.58564556823245</v>
      </c>
      <c r="E233" s="19" t="n">
        <f aca="false">D233*(1-(1-RM_CDR_S)^(1/12))</f>
        <v>0.015573096301098</v>
      </c>
      <c r="F233" s="19" t="n">
        <f aca="false">D233-E233</f>
        <v>4.57007247193136</v>
      </c>
      <c r="G233" s="19" t="n">
        <f aca="false">IF(F233&gt;0,F233*(RM_WAC/12)/(1-(1+RM_WAC/12)^(-C233)),0)</f>
        <v>0.0507046807261243</v>
      </c>
      <c r="H233" s="19" t="n">
        <f aca="false">F233*RM_WAC/12</f>
        <v>0.02818211357691</v>
      </c>
      <c r="I233" s="19" t="n">
        <f aca="false">G233-H233+IF(C233&lt;=1,(F233-(G233-H233)-J233),0)</f>
        <v>0.0225225671492143</v>
      </c>
      <c r="J233" s="19" t="n">
        <f aca="false">(F233-(G233-H233))*(1-(1-RM_CPR_S)^(1/12))</f>
        <v>0.0611734003529589</v>
      </c>
      <c r="K233" s="19" t="n">
        <f aca="false">IF(C233&lt;=1,0,(F233-(G233-H233)-J233))</f>
        <v>4.48637650442918</v>
      </c>
      <c r="L233" s="19" t="n">
        <f aca="false">E233*(1-RM_SEV_S)</f>
        <v>0.00934385778065877</v>
      </c>
      <c r="M233" s="19" t="n">
        <f aca="false">E233-L233</f>
        <v>0.00622923852043918</v>
      </c>
      <c r="N233" s="19" t="n">
        <f aca="false">H233-D233*(RM_SERV+RM_TR)/12</f>
        <v>0.0271885570371263</v>
      </c>
      <c r="O233" s="19" t="n">
        <f aca="false">T233*RM_A1_CP/12+U233*RM_A2_CP/12+V233*RM_A3_CP/12+W233*RM_M1_CP/12+X233*RM_B1_CP/12+Y233*RM_B2_CP/12+Z233*RM_B3_CP/12</f>
        <v>0.0299596293498157</v>
      </c>
      <c r="P233" s="19" t="n">
        <f aca="false">MAX(0,N233-O233)</f>
        <v>0</v>
      </c>
      <c r="Q233" s="19" t="n">
        <f aca="false">MIN(P233,M233)</f>
        <v>0</v>
      </c>
      <c r="R233" s="19" t="n">
        <f aca="false">P233-Q233</f>
        <v>0</v>
      </c>
      <c r="S233" s="19" t="n">
        <f aca="false">I233+J233+L233+Q233</f>
        <v>0.0930398252828319</v>
      </c>
      <c r="T233" s="19" t="n">
        <f aca="false">AW232</f>
        <v>0</v>
      </c>
      <c r="U233" s="19" t="n">
        <f aca="false">AX232</f>
        <v>0</v>
      </c>
      <c r="V233" s="19" t="n">
        <f aca="false">AY232</f>
        <v>0</v>
      </c>
      <c r="W233" s="19" t="n">
        <f aca="false">AZ232</f>
        <v>0</v>
      </c>
      <c r="X233" s="19" t="n">
        <f aca="false">BA232</f>
        <v>1.4672186521601</v>
      </c>
      <c r="Y233" s="19" t="n">
        <f aca="false">BB232</f>
        <v>3.11842691607226</v>
      </c>
      <c r="Z233" s="19" t="n">
        <f aca="false">BC232</f>
        <v>0</v>
      </c>
      <c r="AA233" s="19" t="n">
        <f aca="false">MIN(T233,MAX(0,S233-(0)))</f>
        <v>0</v>
      </c>
      <c r="AB233" s="19" t="n">
        <f aca="false">MIN(U233,MAX(0,S233-(T233)))</f>
        <v>0</v>
      </c>
      <c r="AC233" s="19" t="n">
        <f aca="false">MIN(V233,MAX(0,S233-(T233+U233)))</f>
        <v>0</v>
      </c>
      <c r="AD233" s="19" t="n">
        <f aca="false">MIN(W233,MAX(0,S233-(T233+U233+V233)))</f>
        <v>0</v>
      </c>
      <c r="AE233" s="19" t="n">
        <f aca="false">MIN(X233,MAX(0,S233-(T233+U233+V233+W233)))</f>
        <v>0.0930398252828319</v>
      </c>
      <c r="AF233" s="19" t="n">
        <f aca="false">MIN(Y233,MAX(0,S233-(T233+U233+V233+W233+X233)))</f>
        <v>0</v>
      </c>
      <c r="AG233" s="19" t="n">
        <f aca="false">MIN(Z233,MAX(0,S233-(T233+U233+V233+W233+X233+Y233)))</f>
        <v>0</v>
      </c>
      <c r="AH233" s="19" t="n">
        <f aca="false">T233-AA233</f>
        <v>0</v>
      </c>
      <c r="AI233" s="19" t="n">
        <f aca="false">U233-AB233</f>
        <v>0</v>
      </c>
      <c r="AJ233" s="19" t="n">
        <f aca="false">V233-AC233</f>
        <v>0</v>
      </c>
      <c r="AK233" s="19" t="n">
        <f aca="false">W233-AD233</f>
        <v>0</v>
      </c>
      <c r="AL233" s="19" t="n">
        <f aca="false">X233-AE233</f>
        <v>1.37417882687727</v>
      </c>
      <c r="AM233" s="19" t="n">
        <f aca="false">Y233-AF233</f>
        <v>3.11842691607226</v>
      </c>
      <c r="AN233" s="19" t="n">
        <f aca="false">Z233-AG233</f>
        <v>0</v>
      </c>
      <c r="AO233" s="19" t="n">
        <f aca="false">M233-Q233</f>
        <v>0.00622923852043918</v>
      </c>
      <c r="AP233" s="19" t="n">
        <f aca="false">MIN(AH233,MAX(0,AO233-(AI233+AJ233+AK233+AL233+AM233+AN233)))</f>
        <v>0</v>
      </c>
      <c r="AQ233" s="19" t="n">
        <f aca="false">MIN(AI233,MAX(0,AO233-(AJ233+AK233+AL233+AM233+AN233)))</f>
        <v>0</v>
      </c>
      <c r="AR233" s="19" t="n">
        <f aca="false">MIN(AJ233,MAX(0,AO233-(AK233+AL233+AM233+AN233)))</f>
        <v>0</v>
      </c>
      <c r="AS233" s="19" t="n">
        <f aca="false">MIN(AK233,MAX(0,AO233-(AL233+AM233+AN233)))</f>
        <v>0</v>
      </c>
      <c r="AT233" s="19" t="n">
        <f aca="false">MIN(AL233,MAX(0,AO233-(AM233+AN233)))</f>
        <v>0</v>
      </c>
      <c r="AU233" s="19" t="n">
        <f aca="false">MIN(AM233,MAX(0,AO233-(AN233)))</f>
        <v>0.00622923852043918</v>
      </c>
      <c r="AV233" s="19" t="n">
        <f aca="false">MIN(AN233,MAX(0,AO233-(0)))</f>
        <v>0</v>
      </c>
      <c r="AW233" s="19" t="n">
        <f aca="false">AH233-AP233</f>
        <v>0</v>
      </c>
      <c r="AX233" s="19" t="n">
        <f aca="false">AI233-AQ233</f>
        <v>0</v>
      </c>
      <c r="AY233" s="19" t="n">
        <f aca="false">AJ233-AR233</f>
        <v>0</v>
      </c>
      <c r="AZ233" s="19" t="n">
        <f aca="false">AK233-AS233</f>
        <v>0</v>
      </c>
      <c r="BA233" s="19" t="n">
        <f aca="false">AL233-AT233</f>
        <v>1.37417882687727</v>
      </c>
      <c r="BB233" s="19" t="n">
        <f aca="false">AM233-AU233</f>
        <v>3.11219767755182</v>
      </c>
      <c r="BC233" s="19" t="n">
        <f aca="false">AN233-AV233</f>
        <v>0</v>
      </c>
    </row>
    <row r="234" customFormat="false" ht="15" hidden="false" customHeight="false" outlineLevel="0" collapsed="false">
      <c r="B234" s="18" t="n">
        <v>230</v>
      </c>
      <c r="C234" s="18" t="n">
        <f aca="false">RM_TERM-B234+1</f>
        <v>131</v>
      </c>
      <c r="D234" s="19" t="n">
        <f aca="false">K233</f>
        <v>4.48637650442918</v>
      </c>
      <c r="E234" s="19" t="n">
        <f aca="false">D234*(1-(1-RM_CDR_S)^(1/12))</f>
        <v>0.0152359732794153</v>
      </c>
      <c r="F234" s="19" t="n">
        <f aca="false">D234-E234</f>
        <v>4.47114053114977</v>
      </c>
      <c r="G234" s="19" t="n">
        <f aca="false">IF(F234&gt;0,F234*(RM_WAC/12)/(1-(1+RM_WAC/12)^(-C234)),0)</f>
        <v>0.0498527246232482</v>
      </c>
      <c r="H234" s="19" t="n">
        <f aca="false">F234*RM_WAC/12</f>
        <v>0.0275720332754236</v>
      </c>
      <c r="I234" s="19" t="n">
        <f aca="false">G234-H234+IF(C234&lt;=1,(F234-(G234-H234)-J234),0)</f>
        <v>0.0222806913478247</v>
      </c>
      <c r="J234" s="19" t="n">
        <f aca="false">(F234-(G234-H234))*(1-(1-RM_CPR_S)^(1/12))</f>
        <v>0.0598458268282474</v>
      </c>
      <c r="K234" s="19" t="n">
        <f aca="false">IF(C234&lt;=1,0,(F234-(G234-H234)-J234))</f>
        <v>4.3890140129737</v>
      </c>
      <c r="L234" s="19" t="n">
        <f aca="false">E234*(1-RM_SEV_S)</f>
        <v>0.00914158396764918</v>
      </c>
      <c r="M234" s="19" t="n">
        <f aca="false">E234-L234</f>
        <v>0.00609438931176612</v>
      </c>
      <c r="N234" s="19" t="n">
        <f aca="false">H234-D234*(RM_SERV+RM_TR)/12</f>
        <v>0.0265999850327972</v>
      </c>
      <c r="O234" s="19" t="n">
        <f aca="false">T234*RM_A1_CP/12+U234*RM_A2_CP/12+V234*RM_A3_CP/12+W234*RM_M1_CP/12+X234*RM_B1_CP/12+Y234*RM_B2_CP/12+Z234*RM_B3_CP/12</f>
        <v>0.0293366021849951</v>
      </c>
      <c r="P234" s="19" t="n">
        <f aca="false">MAX(0,N234-O234)</f>
        <v>0</v>
      </c>
      <c r="Q234" s="19" t="n">
        <f aca="false">MIN(P234,M234)</f>
        <v>0</v>
      </c>
      <c r="R234" s="19" t="n">
        <f aca="false">P234-Q234</f>
        <v>0</v>
      </c>
      <c r="S234" s="19" t="n">
        <f aca="false">I234+J234+L234+Q234</f>
        <v>0.0912681021437212</v>
      </c>
      <c r="T234" s="19" t="n">
        <f aca="false">AW233</f>
        <v>0</v>
      </c>
      <c r="U234" s="19" t="n">
        <f aca="false">AX233</f>
        <v>0</v>
      </c>
      <c r="V234" s="19" t="n">
        <f aca="false">AY233</f>
        <v>0</v>
      </c>
      <c r="W234" s="19" t="n">
        <f aca="false">AZ233</f>
        <v>0</v>
      </c>
      <c r="X234" s="19" t="n">
        <f aca="false">BA233</f>
        <v>1.37417882687727</v>
      </c>
      <c r="Y234" s="19" t="n">
        <f aca="false">BB233</f>
        <v>3.11219767755182</v>
      </c>
      <c r="Z234" s="19" t="n">
        <f aca="false">BC233</f>
        <v>0</v>
      </c>
      <c r="AA234" s="19" t="n">
        <f aca="false">MIN(T234,MAX(0,S234-(0)))</f>
        <v>0</v>
      </c>
      <c r="AB234" s="19" t="n">
        <f aca="false">MIN(U234,MAX(0,S234-(T234)))</f>
        <v>0</v>
      </c>
      <c r="AC234" s="19" t="n">
        <f aca="false">MIN(V234,MAX(0,S234-(T234+U234)))</f>
        <v>0</v>
      </c>
      <c r="AD234" s="19" t="n">
        <f aca="false">MIN(W234,MAX(0,S234-(T234+U234+V234)))</f>
        <v>0</v>
      </c>
      <c r="AE234" s="19" t="n">
        <f aca="false">MIN(X234,MAX(0,S234-(T234+U234+V234+W234)))</f>
        <v>0.0912681021437212</v>
      </c>
      <c r="AF234" s="19" t="n">
        <f aca="false">MIN(Y234,MAX(0,S234-(T234+U234+V234+W234+X234)))</f>
        <v>0</v>
      </c>
      <c r="AG234" s="19" t="n">
        <f aca="false">MIN(Z234,MAX(0,S234-(T234+U234+V234+W234+X234+Y234)))</f>
        <v>0</v>
      </c>
      <c r="AH234" s="19" t="n">
        <f aca="false">T234-AA234</f>
        <v>0</v>
      </c>
      <c r="AI234" s="19" t="n">
        <f aca="false">U234-AB234</f>
        <v>0</v>
      </c>
      <c r="AJ234" s="19" t="n">
        <f aca="false">V234-AC234</f>
        <v>0</v>
      </c>
      <c r="AK234" s="19" t="n">
        <f aca="false">W234-AD234</f>
        <v>0</v>
      </c>
      <c r="AL234" s="19" t="n">
        <f aca="false">X234-AE234</f>
        <v>1.28291072473355</v>
      </c>
      <c r="AM234" s="19" t="n">
        <f aca="false">Y234-AF234</f>
        <v>3.11219767755182</v>
      </c>
      <c r="AN234" s="19" t="n">
        <f aca="false">Z234-AG234</f>
        <v>0</v>
      </c>
      <c r="AO234" s="19" t="n">
        <f aca="false">M234-Q234</f>
        <v>0.00609438931176612</v>
      </c>
      <c r="AP234" s="19" t="n">
        <f aca="false">MIN(AH234,MAX(0,AO234-(AI234+AJ234+AK234+AL234+AM234+AN234)))</f>
        <v>0</v>
      </c>
      <c r="AQ234" s="19" t="n">
        <f aca="false">MIN(AI234,MAX(0,AO234-(AJ234+AK234+AL234+AM234+AN234)))</f>
        <v>0</v>
      </c>
      <c r="AR234" s="19" t="n">
        <f aca="false">MIN(AJ234,MAX(0,AO234-(AK234+AL234+AM234+AN234)))</f>
        <v>0</v>
      </c>
      <c r="AS234" s="19" t="n">
        <f aca="false">MIN(AK234,MAX(0,AO234-(AL234+AM234+AN234)))</f>
        <v>0</v>
      </c>
      <c r="AT234" s="19" t="n">
        <f aca="false">MIN(AL234,MAX(0,AO234-(AM234+AN234)))</f>
        <v>0</v>
      </c>
      <c r="AU234" s="19" t="n">
        <f aca="false">MIN(AM234,MAX(0,AO234-(AN234)))</f>
        <v>0.00609438931176612</v>
      </c>
      <c r="AV234" s="19" t="n">
        <f aca="false">MIN(AN234,MAX(0,AO234-(0)))</f>
        <v>0</v>
      </c>
      <c r="AW234" s="19" t="n">
        <f aca="false">AH234-AP234</f>
        <v>0</v>
      </c>
      <c r="AX234" s="19" t="n">
        <f aca="false">AI234-AQ234</f>
        <v>0</v>
      </c>
      <c r="AY234" s="19" t="n">
        <f aca="false">AJ234-AR234</f>
        <v>0</v>
      </c>
      <c r="AZ234" s="19" t="n">
        <f aca="false">AK234-AS234</f>
        <v>0</v>
      </c>
      <c r="BA234" s="19" t="n">
        <f aca="false">AL234-AT234</f>
        <v>1.28291072473355</v>
      </c>
      <c r="BB234" s="19" t="n">
        <f aca="false">AM234-AU234</f>
        <v>3.10610328824006</v>
      </c>
      <c r="BC234" s="19" t="n">
        <f aca="false">AN234-AV234</f>
        <v>0</v>
      </c>
    </row>
    <row r="235" customFormat="false" ht="15" hidden="false" customHeight="false" outlineLevel="0" collapsed="false">
      <c r="B235" s="18" t="n">
        <v>231</v>
      </c>
      <c r="C235" s="18" t="n">
        <f aca="false">RM_TERM-B235+1</f>
        <v>130</v>
      </c>
      <c r="D235" s="19" t="n">
        <f aca="false">K234</f>
        <v>4.3890140129737</v>
      </c>
      <c r="E235" s="19" t="n">
        <f aca="false">D235*(1-(1-RM_CDR_S)^(1/12))</f>
        <v>0.0149053250788533</v>
      </c>
      <c r="F235" s="19" t="n">
        <f aca="false">D235-E235</f>
        <v>4.37410868789484</v>
      </c>
      <c r="G235" s="19" t="n">
        <f aca="false">IF(F235&gt;0,F235*(RM_WAC/12)/(1-(1+RM_WAC/12)^(-C235)),0)</f>
        <v>0.0490150833566128</v>
      </c>
      <c r="H235" s="19" t="n">
        <f aca="false">F235*RM_WAC/12</f>
        <v>0.0269736702420182</v>
      </c>
      <c r="I235" s="19" t="n">
        <f aca="false">G235-H235+IF(C235&lt;=1,(F235-(G235-H235)-J235),0)</f>
        <v>0.0220414131145946</v>
      </c>
      <c r="J235" s="19" t="n">
        <f aca="false">(F235-(G235-H235))*(1-(1-RM_CPR_S)^(1/12))</f>
        <v>0.0585437783724326</v>
      </c>
      <c r="K235" s="19" t="n">
        <f aca="false">IF(C235&lt;=1,0,(F235-(G235-H235)-J235))</f>
        <v>4.29352349640782</v>
      </c>
      <c r="L235" s="19" t="n">
        <f aca="false">E235*(1-RM_SEV_S)</f>
        <v>0.00894319504731199</v>
      </c>
      <c r="M235" s="19" t="n">
        <f aca="false">E235-L235</f>
        <v>0.00596213003154133</v>
      </c>
      <c r="N235" s="19" t="n">
        <f aca="false">H235-D235*(RM_SERV+RM_TR)/12</f>
        <v>0.0260227172058739</v>
      </c>
      <c r="O235" s="19" t="n">
        <f aca="false">T235*RM_A1_CP/12+U235*RM_A2_CP/12+V235*RM_A3_CP/12+W235*RM_M1_CP/12+X235*RM_B1_CP/12+Y235*RM_B2_CP/12+Z235*RM_B3_CP/12</f>
        <v>0.0287255472845184</v>
      </c>
      <c r="P235" s="19" t="n">
        <f aca="false">MAX(0,N235-O235)</f>
        <v>0</v>
      </c>
      <c r="Q235" s="19" t="n">
        <f aca="false">MIN(P235,M235)</f>
        <v>0</v>
      </c>
      <c r="R235" s="19" t="n">
        <f aca="false">P235-Q235</f>
        <v>0</v>
      </c>
      <c r="S235" s="19" t="n">
        <f aca="false">I235+J235+L235+Q235</f>
        <v>0.0895283865343392</v>
      </c>
      <c r="T235" s="19" t="n">
        <f aca="false">AW234</f>
        <v>0</v>
      </c>
      <c r="U235" s="19" t="n">
        <f aca="false">AX234</f>
        <v>0</v>
      </c>
      <c r="V235" s="19" t="n">
        <f aca="false">AY234</f>
        <v>0</v>
      </c>
      <c r="W235" s="19" t="n">
        <f aca="false">AZ234</f>
        <v>0</v>
      </c>
      <c r="X235" s="19" t="n">
        <f aca="false">BA234</f>
        <v>1.28291072473355</v>
      </c>
      <c r="Y235" s="19" t="n">
        <f aca="false">BB234</f>
        <v>3.10610328824006</v>
      </c>
      <c r="Z235" s="19" t="n">
        <f aca="false">BC234</f>
        <v>0</v>
      </c>
      <c r="AA235" s="19" t="n">
        <f aca="false">MIN(T235,MAX(0,S235-(0)))</f>
        <v>0</v>
      </c>
      <c r="AB235" s="19" t="n">
        <f aca="false">MIN(U235,MAX(0,S235-(T235)))</f>
        <v>0</v>
      </c>
      <c r="AC235" s="19" t="n">
        <f aca="false">MIN(V235,MAX(0,S235-(T235+U235)))</f>
        <v>0</v>
      </c>
      <c r="AD235" s="19" t="n">
        <f aca="false">MIN(W235,MAX(0,S235-(T235+U235+V235)))</f>
        <v>0</v>
      </c>
      <c r="AE235" s="19" t="n">
        <f aca="false">MIN(X235,MAX(0,S235-(T235+U235+V235+W235)))</f>
        <v>0.0895283865343392</v>
      </c>
      <c r="AF235" s="19" t="n">
        <f aca="false">MIN(Y235,MAX(0,S235-(T235+U235+V235+W235+X235)))</f>
        <v>0</v>
      </c>
      <c r="AG235" s="19" t="n">
        <f aca="false">MIN(Z235,MAX(0,S235-(T235+U235+V235+W235+X235+Y235)))</f>
        <v>0</v>
      </c>
      <c r="AH235" s="19" t="n">
        <f aca="false">T235-AA235</f>
        <v>0</v>
      </c>
      <c r="AI235" s="19" t="n">
        <f aca="false">U235-AB235</f>
        <v>0</v>
      </c>
      <c r="AJ235" s="19" t="n">
        <f aca="false">V235-AC235</f>
        <v>0</v>
      </c>
      <c r="AK235" s="19" t="n">
        <f aca="false">W235-AD235</f>
        <v>0</v>
      </c>
      <c r="AL235" s="19" t="n">
        <f aca="false">X235-AE235</f>
        <v>1.19338233819921</v>
      </c>
      <c r="AM235" s="19" t="n">
        <f aca="false">Y235-AF235</f>
        <v>3.10610328824006</v>
      </c>
      <c r="AN235" s="19" t="n">
        <f aca="false">Z235-AG235</f>
        <v>0</v>
      </c>
      <c r="AO235" s="19" t="n">
        <f aca="false">M235-Q235</f>
        <v>0.00596213003154133</v>
      </c>
      <c r="AP235" s="19" t="n">
        <f aca="false">MIN(AH235,MAX(0,AO235-(AI235+AJ235+AK235+AL235+AM235+AN235)))</f>
        <v>0</v>
      </c>
      <c r="AQ235" s="19" t="n">
        <f aca="false">MIN(AI235,MAX(0,AO235-(AJ235+AK235+AL235+AM235+AN235)))</f>
        <v>0</v>
      </c>
      <c r="AR235" s="19" t="n">
        <f aca="false">MIN(AJ235,MAX(0,AO235-(AK235+AL235+AM235+AN235)))</f>
        <v>0</v>
      </c>
      <c r="AS235" s="19" t="n">
        <f aca="false">MIN(AK235,MAX(0,AO235-(AL235+AM235+AN235)))</f>
        <v>0</v>
      </c>
      <c r="AT235" s="19" t="n">
        <f aca="false">MIN(AL235,MAX(0,AO235-(AM235+AN235)))</f>
        <v>0</v>
      </c>
      <c r="AU235" s="19" t="n">
        <f aca="false">MIN(AM235,MAX(0,AO235-(AN235)))</f>
        <v>0.00596213003154133</v>
      </c>
      <c r="AV235" s="19" t="n">
        <f aca="false">MIN(AN235,MAX(0,AO235-(0)))</f>
        <v>0</v>
      </c>
      <c r="AW235" s="19" t="n">
        <f aca="false">AH235-AP235</f>
        <v>0</v>
      </c>
      <c r="AX235" s="19" t="n">
        <f aca="false">AI235-AQ235</f>
        <v>0</v>
      </c>
      <c r="AY235" s="19" t="n">
        <f aca="false">AJ235-AR235</f>
        <v>0</v>
      </c>
      <c r="AZ235" s="19" t="n">
        <f aca="false">AK235-AS235</f>
        <v>0</v>
      </c>
      <c r="BA235" s="19" t="n">
        <f aca="false">AL235-AT235</f>
        <v>1.19338233819921</v>
      </c>
      <c r="BB235" s="19" t="n">
        <f aca="false">AM235-AU235</f>
        <v>3.10014115820852</v>
      </c>
      <c r="BC235" s="19" t="n">
        <f aca="false">AN235-AV235</f>
        <v>0</v>
      </c>
    </row>
    <row r="236" customFormat="false" ht="15" hidden="false" customHeight="false" outlineLevel="0" collapsed="false">
      <c r="B236" s="18" t="n">
        <v>232</v>
      </c>
      <c r="C236" s="18" t="n">
        <f aca="false">RM_TERM-B236+1</f>
        <v>129</v>
      </c>
      <c r="D236" s="19" t="n">
        <f aca="false">K235</f>
        <v>4.29352349640782</v>
      </c>
      <c r="E236" s="19" t="n">
        <f aca="false">D236*(1-(1-RM_CDR_S)^(1/12))</f>
        <v>0.0145810342046035</v>
      </c>
      <c r="F236" s="19" t="n">
        <f aca="false">D236-E236</f>
        <v>4.27894246220321</v>
      </c>
      <c r="G236" s="19" t="n">
        <f aca="false">IF(F236&gt;0,F236*(RM_WAC/12)/(1-(1+RM_WAC/12)^(-C236)),0)</f>
        <v>0.0481915164038062</v>
      </c>
      <c r="H236" s="19" t="n">
        <f aca="false">F236*RM_WAC/12</f>
        <v>0.0263868118502531</v>
      </c>
      <c r="I236" s="19" t="n">
        <f aca="false">G236-H236+IF(C236&lt;=1,(F236-(G236-H236)-J236),0)</f>
        <v>0.021804704553553</v>
      </c>
      <c r="J236" s="19" t="n">
        <f aca="false">(F236-(G236-H236))*(1-(1-RM_CPR_S)^(1/12))</f>
        <v>0.0572667915381297</v>
      </c>
      <c r="K236" s="19" t="n">
        <f aca="false">IF(C236&lt;=1,0,(F236-(G236-H236)-J236))</f>
        <v>4.19987096611153</v>
      </c>
      <c r="L236" s="19" t="n">
        <f aca="false">E236*(1-RM_SEV_S)</f>
        <v>0.00874862052276208</v>
      </c>
      <c r="M236" s="19" t="n">
        <f aca="false">E236-L236</f>
        <v>0.00583241368184139</v>
      </c>
      <c r="N236" s="19" t="n">
        <f aca="false">H236-D236*(RM_SERV+RM_TR)/12</f>
        <v>0.0254565484260314</v>
      </c>
      <c r="O236" s="19" t="n">
        <f aca="false">T236*RM_A1_CP/12+U236*RM_A2_CP/12+V236*RM_A3_CP/12+W236*RM_M1_CP/12+X236*RM_B1_CP/12+Y236*RM_B2_CP/12+Z236*RM_B3_CP/12</f>
        <v>0.0281262473351352</v>
      </c>
      <c r="P236" s="19" t="n">
        <f aca="false">MAX(0,N236-O236)</f>
        <v>0</v>
      </c>
      <c r="Q236" s="19" t="n">
        <f aca="false">MIN(P236,M236)</f>
        <v>0</v>
      </c>
      <c r="R236" s="19" t="n">
        <f aca="false">P236-Q236</f>
        <v>0</v>
      </c>
      <c r="S236" s="19" t="n">
        <f aca="false">I236+J236+L236+Q236</f>
        <v>0.0878201166144448</v>
      </c>
      <c r="T236" s="19" t="n">
        <f aca="false">AW235</f>
        <v>0</v>
      </c>
      <c r="U236" s="19" t="n">
        <f aca="false">AX235</f>
        <v>0</v>
      </c>
      <c r="V236" s="19" t="n">
        <f aca="false">AY235</f>
        <v>0</v>
      </c>
      <c r="W236" s="19" t="n">
        <f aca="false">AZ235</f>
        <v>0</v>
      </c>
      <c r="X236" s="19" t="n">
        <f aca="false">BA235</f>
        <v>1.19338233819921</v>
      </c>
      <c r="Y236" s="19" t="n">
        <f aca="false">BB235</f>
        <v>3.10014115820852</v>
      </c>
      <c r="Z236" s="19" t="n">
        <f aca="false">BC235</f>
        <v>0</v>
      </c>
      <c r="AA236" s="19" t="n">
        <f aca="false">MIN(T236,MAX(0,S236-(0)))</f>
        <v>0</v>
      </c>
      <c r="AB236" s="19" t="n">
        <f aca="false">MIN(U236,MAX(0,S236-(T236)))</f>
        <v>0</v>
      </c>
      <c r="AC236" s="19" t="n">
        <f aca="false">MIN(V236,MAX(0,S236-(T236+U236)))</f>
        <v>0</v>
      </c>
      <c r="AD236" s="19" t="n">
        <f aca="false">MIN(W236,MAX(0,S236-(T236+U236+V236)))</f>
        <v>0</v>
      </c>
      <c r="AE236" s="19" t="n">
        <f aca="false">MIN(X236,MAX(0,S236-(T236+U236+V236+W236)))</f>
        <v>0.0878201166144448</v>
      </c>
      <c r="AF236" s="19" t="n">
        <f aca="false">MIN(Y236,MAX(0,S236-(T236+U236+V236+W236+X236)))</f>
        <v>0</v>
      </c>
      <c r="AG236" s="19" t="n">
        <f aca="false">MIN(Z236,MAX(0,S236-(T236+U236+V236+W236+X236+Y236)))</f>
        <v>0</v>
      </c>
      <c r="AH236" s="19" t="n">
        <f aca="false">T236-AA236</f>
        <v>0</v>
      </c>
      <c r="AI236" s="19" t="n">
        <f aca="false">U236-AB236</f>
        <v>0</v>
      </c>
      <c r="AJ236" s="19" t="n">
        <f aca="false">V236-AC236</f>
        <v>0</v>
      </c>
      <c r="AK236" s="19" t="n">
        <f aca="false">W236-AD236</f>
        <v>0</v>
      </c>
      <c r="AL236" s="19" t="n">
        <f aca="false">X236-AE236</f>
        <v>1.10556222158476</v>
      </c>
      <c r="AM236" s="19" t="n">
        <f aca="false">Y236-AF236</f>
        <v>3.10014115820852</v>
      </c>
      <c r="AN236" s="19" t="n">
        <f aca="false">Z236-AG236</f>
        <v>0</v>
      </c>
      <c r="AO236" s="19" t="n">
        <f aca="false">M236-Q236</f>
        <v>0.00583241368184139</v>
      </c>
      <c r="AP236" s="19" t="n">
        <f aca="false">MIN(AH236,MAX(0,AO236-(AI236+AJ236+AK236+AL236+AM236+AN236)))</f>
        <v>0</v>
      </c>
      <c r="AQ236" s="19" t="n">
        <f aca="false">MIN(AI236,MAX(0,AO236-(AJ236+AK236+AL236+AM236+AN236)))</f>
        <v>0</v>
      </c>
      <c r="AR236" s="19" t="n">
        <f aca="false">MIN(AJ236,MAX(0,AO236-(AK236+AL236+AM236+AN236)))</f>
        <v>0</v>
      </c>
      <c r="AS236" s="19" t="n">
        <f aca="false">MIN(AK236,MAX(0,AO236-(AL236+AM236+AN236)))</f>
        <v>0</v>
      </c>
      <c r="AT236" s="19" t="n">
        <f aca="false">MIN(AL236,MAX(0,AO236-(AM236+AN236)))</f>
        <v>0</v>
      </c>
      <c r="AU236" s="19" t="n">
        <f aca="false">MIN(AM236,MAX(0,AO236-(AN236)))</f>
        <v>0.00583241368184139</v>
      </c>
      <c r="AV236" s="19" t="n">
        <f aca="false">MIN(AN236,MAX(0,AO236-(0)))</f>
        <v>0</v>
      </c>
      <c r="AW236" s="19" t="n">
        <f aca="false">AH236-AP236</f>
        <v>0</v>
      </c>
      <c r="AX236" s="19" t="n">
        <f aca="false">AI236-AQ236</f>
        <v>0</v>
      </c>
      <c r="AY236" s="19" t="n">
        <f aca="false">AJ236-AR236</f>
        <v>0</v>
      </c>
      <c r="AZ236" s="19" t="n">
        <f aca="false">AK236-AS236</f>
        <v>0</v>
      </c>
      <c r="BA236" s="19" t="n">
        <f aca="false">AL236-AT236</f>
        <v>1.10556222158476</v>
      </c>
      <c r="BB236" s="19" t="n">
        <f aca="false">AM236-AU236</f>
        <v>3.09430874452667</v>
      </c>
      <c r="BC236" s="19" t="n">
        <f aca="false">AN236-AV236</f>
        <v>0</v>
      </c>
    </row>
    <row r="237" customFormat="false" ht="15" hidden="false" customHeight="false" outlineLevel="0" collapsed="false">
      <c r="B237" s="18" t="n">
        <v>233</v>
      </c>
      <c r="C237" s="18" t="n">
        <f aca="false">RM_TERM-B237+1</f>
        <v>128</v>
      </c>
      <c r="D237" s="19" t="n">
        <f aca="false">K236</f>
        <v>4.19987096611153</v>
      </c>
      <c r="E237" s="19" t="n">
        <f aca="false">D237*(1-(1-RM_CDR_S)^(1/12))</f>
        <v>0.014262985229504</v>
      </c>
      <c r="F237" s="19" t="n">
        <f aca="false">D237-E237</f>
        <v>4.18560798088203</v>
      </c>
      <c r="G237" s="19" t="n">
        <f aca="false">IF(F237&gt;0,F237*(RM_WAC/12)/(1-(1+RM_WAC/12)^(-C237)),0)</f>
        <v>0.0473817872837504</v>
      </c>
      <c r="H237" s="19" t="n">
        <f aca="false">F237*RM_WAC/12</f>
        <v>0.0258112492154392</v>
      </c>
      <c r="I237" s="19" t="n">
        <f aca="false">G237-H237+IF(C237&lt;=1,(F237-(G237-H237)-J237),0)</f>
        <v>0.0215705380683112</v>
      </c>
      <c r="J237" s="19" t="n">
        <f aca="false">(F237-(G237-H237))*(1-(1-RM_CPR_S)^(1/12))</f>
        <v>0.0560144110361682</v>
      </c>
      <c r="K237" s="19" t="n">
        <f aca="false">IF(C237&lt;=1,0,(F237-(G237-H237)-J237))</f>
        <v>4.10802303177755</v>
      </c>
      <c r="L237" s="19" t="n">
        <f aca="false">E237*(1-RM_SEV_S)</f>
        <v>0.00855779113770242</v>
      </c>
      <c r="M237" s="19" t="n">
        <f aca="false">E237-L237</f>
        <v>0.00570519409180162</v>
      </c>
      <c r="N237" s="19" t="n">
        <f aca="false">H237-D237*(RM_SERV+RM_TR)/12</f>
        <v>0.0249012771727817</v>
      </c>
      <c r="O237" s="19" t="n">
        <f aca="false">T237*RM_A1_CP/12+U237*RM_A2_CP/12+V237*RM_A3_CP/12+W237*RM_M1_CP/12+X237*RM_B1_CP/12+Y237*RM_B2_CP/12+Z237*RM_B3_CP/12</f>
        <v>0.0275384888484159</v>
      </c>
      <c r="P237" s="19" t="n">
        <f aca="false">MAX(0,N237-O237)</f>
        <v>0</v>
      </c>
      <c r="Q237" s="19" t="n">
        <f aca="false">MIN(P237,M237)</f>
        <v>0</v>
      </c>
      <c r="R237" s="19" t="n">
        <f aca="false">P237-Q237</f>
        <v>0</v>
      </c>
      <c r="S237" s="19" t="n">
        <f aca="false">I237+J237+L237+Q237</f>
        <v>0.0861427402421819</v>
      </c>
      <c r="T237" s="19" t="n">
        <f aca="false">AW236</f>
        <v>0</v>
      </c>
      <c r="U237" s="19" t="n">
        <f aca="false">AX236</f>
        <v>0</v>
      </c>
      <c r="V237" s="19" t="n">
        <f aca="false">AY236</f>
        <v>0</v>
      </c>
      <c r="W237" s="19" t="n">
        <f aca="false">AZ236</f>
        <v>0</v>
      </c>
      <c r="X237" s="19" t="n">
        <f aca="false">BA236</f>
        <v>1.10556222158476</v>
      </c>
      <c r="Y237" s="19" t="n">
        <f aca="false">BB236</f>
        <v>3.09430874452667</v>
      </c>
      <c r="Z237" s="19" t="n">
        <f aca="false">BC236</f>
        <v>0</v>
      </c>
      <c r="AA237" s="19" t="n">
        <f aca="false">MIN(T237,MAX(0,S237-(0)))</f>
        <v>0</v>
      </c>
      <c r="AB237" s="19" t="n">
        <f aca="false">MIN(U237,MAX(0,S237-(T237)))</f>
        <v>0</v>
      </c>
      <c r="AC237" s="19" t="n">
        <f aca="false">MIN(V237,MAX(0,S237-(T237+U237)))</f>
        <v>0</v>
      </c>
      <c r="AD237" s="19" t="n">
        <f aca="false">MIN(W237,MAX(0,S237-(T237+U237+V237)))</f>
        <v>0</v>
      </c>
      <c r="AE237" s="19" t="n">
        <f aca="false">MIN(X237,MAX(0,S237-(T237+U237+V237+W237)))</f>
        <v>0.0861427402421819</v>
      </c>
      <c r="AF237" s="19" t="n">
        <f aca="false">MIN(Y237,MAX(0,S237-(T237+U237+V237+W237+X237)))</f>
        <v>0</v>
      </c>
      <c r="AG237" s="19" t="n">
        <f aca="false">MIN(Z237,MAX(0,S237-(T237+U237+V237+W237+X237+Y237)))</f>
        <v>0</v>
      </c>
      <c r="AH237" s="19" t="n">
        <f aca="false">T237-AA237</f>
        <v>0</v>
      </c>
      <c r="AI237" s="19" t="n">
        <f aca="false">U237-AB237</f>
        <v>0</v>
      </c>
      <c r="AJ237" s="19" t="n">
        <f aca="false">V237-AC237</f>
        <v>0</v>
      </c>
      <c r="AK237" s="19" t="n">
        <f aca="false">W237-AD237</f>
        <v>0</v>
      </c>
      <c r="AL237" s="19" t="n">
        <f aca="false">X237-AE237</f>
        <v>1.01941948134258</v>
      </c>
      <c r="AM237" s="19" t="n">
        <f aca="false">Y237-AF237</f>
        <v>3.09430874452667</v>
      </c>
      <c r="AN237" s="19" t="n">
        <f aca="false">Z237-AG237</f>
        <v>0</v>
      </c>
      <c r="AO237" s="19" t="n">
        <f aca="false">M237-Q237</f>
        <v>0.00570519409180162</v>
      </c>
      <c r="AP237" s="19" t="n">
        <f aca="false">MIN(AH237,MAX(0,AO237-(AI237+AJ237+AK237+AL237+AM237+AN237)))</f>
        <v>0</v>
      </c>
      <c r="AQ237" s="19" t="n">
        <f aca="false">MIN(AI237,MAX(0,AO237-(AJ237+AK237+AL237+AM237+AN237)))</f>
        <v>0</v>
      </c>
      <c r="AR237" s="19" t="n">
        <f aca="false">MIN(AJ237,MAX(0,AO237-(AK237+AL237+AM237+AN237)))</f>
        <v>0</v>
      </c>
      <c r="AS237" s="19" t="n">
        <f aca="false">MIN(AK237,MAX(0,AO237-(AL237+AM237+AN237)))</f>
        <v>0</v>
      </c>
      <c r="AT237" s="19" t="n">
        <f aca="false">MIN(AL237,MAX(0,AO237-(AM237+AN237)))</f>
        <v>0</v>
      </c>
      <c r="AU237" s="19" t="n">
        <f aca="false">MIN(AM237,MAX(0,AO237-(AN237)))</f>
        <v>0.00570519409180162</v>
      </c>
      <c r="AV237" s="19" t="n">
        <f aca="false">MIN(AN237,MAX(0,AO237-(0)))</f>
        <v>0</v>
      </c>
      <c r="AW237" s="19" t="n">
        <f aca="false">AH237-AP237</f>
        <v>0</v>
      </c>
      <c r="AX237" s="19" t="n">
        <f aca="false">AI237-AQ237</f>
        <v>0</v>
      </c>
      <c r="AY237" s="19" t="n">
        <f aca="false">AJ237-AR237</f>
        <v>0</v>
      </c>
      <c r="AZ237" s="19" t="n">
        <f aca="false">AK237-AS237</f>
        <v>0</v>
      </c>
      <c r="BA237" s="19" t="n">
        <f aca="false">AL237-AT237</f>
        <v>1.01941948134258</v>
      </c>
      <c r="BB237" s="19" t="n">
        <f aca="false">AM237-AU237</f>
        <v>3.08860355043487</v>
      </c>
      <c r="BC237" s="19" t="n">
        <f aca="false">AN237-AV237</f>
        <v>0</v>
      </c>
    </row>
    <row r="238" customFormat="false" ht="15" hidden="false" customHeight="false" outlineLevel="0" collapsed="false">
      <c r="B238" s="18" t="n">
        <v>234</v>
      </c>
      <c r="C238" s="18" t="n">
        <f aca="false">RM_TERM-B238+1</f>
        <v>127</v>
      </c>
      <c r="D238" s="19" t="n">
        <f aca="false">K237</f>
        <v>4.10802303177755</v>
      </c>
      <c r="E238" s="19" t="n">
        <f aca="false">D238*(1-(1-RM_CDR_S)^(1/12))</f>
        <v>0.0139510647582951</v>
      </c>
      <c r="F238" s="19" t="n">
        <f aca="false">D238-E238</f>
        <v>4.09407196701925</v>
      </c>
      <c r="G238" s="19" t="n">
        <f aca="false">IF(F238&gt;0,F238*(RM_WAC/12)/(1-(1+RM_WAC/12)^(-C238)),0)</f>
        <v>0.0465856634887973</v>
      </c>
      <c r="H238" s="19" t="n">
        <f aca="false">F238*RM_WAC/12</f>
        <v>0.025246777129952</v>
      </c>
      <c r="I238" s="19" t="n">
        <f aca="false">G238-H238+IF(C238&lt;=1,(F238-(G238-H238)-J238),0)</f>
        <v>0.0213388863588452</v>
      </c>
      <c r="J238" s="19" t="n">
        <f aca="false">(F238-(G238-H238))*(1-(1-RM_CPR_S)^(1/12))</f>
        <v>0.0547861895945294</v>
      </c>
      <c r="K238" s="19" t="n">
        <f aca="false">IF(C238&lt;=1,0,(F238-(G238-H238)-J238))</f>
        <v>4.01794689106588</v>
      </c>
      <c r="L238" s="19" t="n">
        <f aca="false">E238*(1-RM_SEV_S)</f>
        <v>0.00837063885497709</v>
      </c>
      <c r="M238" s="19" t="n">
        <f aca="false">E238-L238</f>
        <v>0.00558042590331806</v>
      </c>
      <c r="N238" s="19" t="n">
        <f aca="false">H238-D238*(RM_SERV+RM_TR)/12</f>
        <v>0.0243567054730669</v>
      </c>
      <c r="O238" s="19" t="n">
        <f aca="false">T238*RM_A1_CP/12+U238*RM_A2_CP/12+V238*RM_A3_CP/12+W238*RM_M1_CP/12+X238*RM_B1_CP/12+Y238*RM_B2_CP/12+Z238*RM_B3_CP/12</f>
        <v>0.0269620620946236</v>
      </c>
      <c r="P238" s="19" t="n">
        <f aca="false">MAX(0,N238-O238)</f>
        <v>0</v>
      </c>
      <c r="Q238" s="19" t="n">
        <f aca="false">MIN(P238,M238)</f>
        <v>0</v>
      </c>
      <c r="R238" s="19" t="n">
        <f aca="false">P238-Q238</f>
        <v>0</v>
      </c>
      <c r="S238" s="19" t="n">
        <f aca="false">I238+J238+L238+Q238</f>
        <v>0.0844957148083517</v>
      </c>
      <c r="T238" s="19" t="n">
        <f aca="false">AW237</f>
        <v>0</v>
      </c>
      <c r="U238" s="19" t="n">
        <f aca="false">AX237</f>
        <v>0</v>
      </c>
      <c r="V238" s="19" t="n">
        <f aca="false">AY237</f>
        <v>0</v>
      </c>
      <c r="W238" s="19" t="n">
        <f aca="false">AZ237</f>
        <v>0</v>
      </c>
      <c r="X238" s="19" t="n">
        <f aca="false">BA237</f>
        <v>1.01941948134258</v>
      </c>
      <c r="Y238" s="19" t="n">
        <f aca="false">BB237</f>
        <v>3.08860355043487</v>
      </c>
      <c r="Z238" s="19" t="n">
        <f aca="false">BC237</f>
        <v>0</v>
      </c>
      <c r="AA238" s="19" t="n">
        <f aca="false">MIN(T238,MAX(0,S238-(0)))</f>
        <v>0</v>
      </c>
      <c r="AB238" s="19" t="n">
        <f aca="false">MIN(U238,MAX(0,S238-(T238)))</f>
        <v>0</v>
      </c>
      <c r="AC238" s="19" t="n">
        <f aca="false">MIN(V238,MAX(0,S238-(T238+U238)))</f>
        <v>0</v>
      </c>
      <c r="AD238" s="19" t="n">
        <f aca="false">MIN(W238,MAX(0,S238-(T238+U238+V238)))</f>
        <v>0</v>
      </c>
      <c r="AE238" s="19" t="n">
        <f aca="false">MIN(X238,MAX(0,S238-(T238+U238+V238+W238)))</f>
        <v>0.0844957148083517</v>
      </c>
      <c r="AF238" s="19" t="n">
        <f aca="false">MIN(Y238,MAX(0,S238-(T238+U238+V238+W238+X238)))</f>
        <v>0</v>
      </c>
      <c r="AG238" s="19" t="n">
        <f aca="false">MIN(Z238,MAX(0,S238-(T238+U238+V238+W238+X238+Y238)))</f>
        <v>0</v>
      </c>
      <c r="AH238" s="19" t="n">
        <f aca="false">T238-AA238</f>
        <v>0</v>
      </c>
      <c r="AI238" s="19" t="n">
        <f aca="false">U238-AB238</f>
        <v>0</v>
      </c>
      <c r="AJ238" s="19" t="n">
        <f aca="false">V238-AC238</f>
        <v>0</v>
      </c>
      <c r="AK238" s="19" t="n">
        <f aca="false">W238-AD238</f>
        <v>0</v>
      </c>
      <c r="AL238" s="19" t="n">
        <f aca="false">X238-AE238</f>
        <v>0.934923766534229</v>
      </c>
      <c r="AM238" s="19" t="n">
        <f aca="false">Y238-AF238</f>
        <v>3.08860355043487</v>
      </c>
      <c r="AN238" s="19" t="n">
        <f aca="false">Z238-AG238</f>
        <v>0</v>
      </c>
      <c r="AO238" s="19" t="n">
        <f aca="false">M238-Q238</f>
        <v>0.00558042590331806</v>
      </c>
      <c r="AP238" s="19" t="n">
        <f aca="false">MIN(AH238,MAX(0,AO238-(AI238+AJ238+AK238+AL238+AM238+AN238)))</f>
        <v>0</v>
      </c>
      <c r="AQ238" s="19" t="n">
        <f aca="false">MIN(AI238,MAX(0,AO238-(AJ238+AK238+AL238+AM238+AN238)))</f>
        <v>0</v>
      </c>
      <c r="AR238" s="19" t="n">
        <f aca="false">MIN(AJ238,MAX(0,AO238-(AK238+AL238+AM238+AN238)))</f>
        <v>0</v>
      </c>
      <c r="AS238" s="19" t="n">
        <f aca="false">MIN(AK238,MAX(0,AO238-(AL238+AM238+AN238)))</f>
        <v>0</v>
      </c>
      <c r="AT238" s="19" t="n">
        <f aca="false">MIN(AL238,MAX(0,AO238-(AM238+AN238)))</f>
        <v>0</v>
      </c>
      <c r="AU238" s="19" t="n">
        <f aca="false">MIN(AM238,MAX(0,AO238-(AN238)))</f>
        <v>0.00558042590331806</v>
      </c>
      <c r="AV238" s="19" t="n">
        <f aca="false">MIN(AN238,MAX(0,AO238-(0)))</f>
        <v>0</v>
      </c>
      <c r="AW238" s="19" t="n">
        <f aca="false">AH238-AP238</f>
        <v>0</v>
      </c>
      <c r="AX238" s="19" t="n">
        <f aca="false">AI238-AQ238</f>
        <v>0</v>
      </c>
      <c r="AY238" s="19" t="n">
        <f aca="false">AJ238-AR238</f>
        <v>0</v>
      </c>
      <c r="AZ238" s="19" t="n">
        <f aca="false">AK238-AS238</f>
        <v>0</v>
      </c>
      <c r="BA238" s="19" t="n">
        <f aca="false">AL238-AT238</f>
        <v>0.934923766534229</v>
      </c>
      <c r="BB238" s="19" t="n">
        <f aca="false">AM238-AU238</f>
        <v>3.08302312453155</v>
      </c>
      <c r="BC238" s="19" t="n">
        <f aca="false">AN238-AV238</f>
        <v>0</v>
      </c>
    </row>
    <row r="239" customFormat="false" ht="15" hidden="false" customHeight="false" outlineLevel="0" collapsed="false">
      <c r="B239" s="18" t="n">
        <v>235</v>
      </c>
      <c r="C239" s="18" t="n">
        <f aca="false">RM_TERM-B239+1</f>
        <v>126</v>
      </c>
      <c r="D239" s="19" t="n">
        <f aca="false">K238</f>
        <v>4.01794689106588</v>
      </c>
      <c r="E239" s="19" t="n">
        <f aca="false">D239*(1-(1-RM_CDR_S)^(1/12))</f>
        <v>0.0136451613924851</v>
      </c>
      <c r="F239" s="19" t="n">
        <f aca="false">D239-E239</f>
        <v>4.00430172967339</v>
      </c>
      <c r="G239" s="19" t="n">
        <f aca="false">IF(F239&gt;0,F239*(RM_WAC/12)/(1-(1+RM_WAC/12)^(-C239)),0)</f>
        <v>0.0458029164179659</v>
      </c>
      <c r="H239" s="19" t="n">
        <f aca="false">F239*RM_WAC/12</f>
        <v>0.0246931939996526</v>
      </c>
      <c r="I239" s="19" t="n">
        <f aca="false">G239-H239+IF(C239&lt;=1,(F239-(G239-H239)-J239),0)</f>
        <v>0.0211097224183133</v>
      </c>
      <c r="J239" s="19" t="n">
        <f aca="false">(F239-(G239-H239))*(1-(1-RM_CPR_S)^(1/12))</f>
        <v>0.0535816878196951</v>
      </c>
      <c r="K239" s="19" t="n">
        <f aca="false">IF(C239&lt;=1,0,(F239-(G239-H239)-J239))</f>
        <v>3.92961031943538</v>
      </c>
      <c r="L239" s="19" t="n">
        <f aca="false">E239*(1-RM_SEV_S)</f>
        <v>0.00818709683549108</v>
      </c>
      <c r="M239" s="19" t="n">
        <f aca="false">E239-L239</f>
        <v>0.00545806455699405</v>
      </c>
      <c r="N239" s="19" t="n">
        <f aca="false">H239-D239*(RM_SERV+RM_TR)/12</f>
        <v>0.0238226388399216</v>
      </c>
      <c r="O239" s="19" t="n">
        <f aca="false">T239*RM_A1_CP/12+U239*RM_A2_CP/12+V239*RM_A3_CP/12+W239*RM_M1_CP/12+X239*RM_B1_CP/12+Y239*RM_B2_CP/12+Z239*RM_B3_CP/12</f>
        <v>0.026396761037716</v>
      </c>
      <c r="P239" s="19" t="n">
        <f aca="false">MAX(0,N239-O239)</f>
        <v>0</v>
      </c>
      <c r="Q239" s="19" t="n">
        <f aca="false">MIN(P239,M239)</f>
        <v>0</v>
      </c>
      <c r="R239" s="19" t="n">
        <f aca="false">P239-Q239</f>
        <v>0</v>
      </c>
      <c r="S239" s="19" t="n">
        <f aca="false">I239+J239+L239+Q239</f>
        <v>0.0828785070734995</v>
      </c>
      <c r="T239" s="19" t="n">
        <f aca="false">AW238</f>
        <v>0</v>
      </c>
      <c r="U239" s="19" t="n">
        <f aca="false">AX238</f>
        <v>0</v>
      </c>
      <c r="V239" s="19" t="n">
        <f aca="false">AY238</f>
        <v>0</v>
      </c>
      <c r="W239" s="19" t="n">
        <f aca="false">AZ238</f>
        <v>0</v>
      </c>
      <c r="X239" s="19" t="n">
        <f aca="false">BA238</f>
        <v>0.934923766534229</v>
      </c>
      <c r="Y239" s="19" t="n">
        <f aca="false">BB238</f>
        <v>3.08302312453155</v>
      </c>
      <c r="Z239" s="19" t="n">
        <f aca="false">BC238</f>
        <v>0</v>
      </c>
      <c r="AA239" s="19" t="n">
        <f aca="false">MIN(T239,MAX(0,S239-(0)))</f>
        <v>0</v>
      </c>
      <c r="AB239" s="19" t="n">
        <f aca="false">MIN(U239,MAX(0,S239-(T239)))</f>
        <v>0</v>
      </c>
      <c r="AC239" s="19" t="n">
        <f aca="false">MIN(V239,MAX(0,S239-(T239+U239)))</f>
        <v>0</v>
      </c>
      <c r="AD239" s="19" t="n">
        <f aca="false">MIN(W239,MAX(0,S239-(T239+U239+V239)))</f>
        <v>0</v>
      </c>
      <c r="AE239" s="19" t="n">
        <f aca="false">MIN(X239,MAX(0,S239-(T239+U239+V239+W239)))</f>
        <v>0.0828785070734995</v>
      </c>
      <c r="AF239" s="19" t="n">
        <f aca="false">MIN(Y239,MAX(0,S239-(T239+U239+V239+W239+X239)))</f>
        <v>0</v>
      </c>
      <c r="AG239" s="19" t="n">
        <f aca="false">MIN(Z239,MAX(0,S239-(T239+U239+V239+W239+X239+Y239)))</f>
        <v>0</v>
      </c>
      <c r="AH239" s="19" t="n">
        <f aca="false">T239-AA239</f>
        <v>0</v>
      </c>
      <c r="AI239" s="19" t="n">
        <f aca="false">U239-AB239</f>
        <v>0</v>
      </c>
      <c r="AJ239" s="19" t="n">
        <f aca="false">V239-AC239</f>
        <v>0</v>
      </c>
      <c r="AK239" s="19" t="n">
        <f aca="false">W239-AD239</f>
        <v>0</v>
      </c>
      <c r="AL239" s="19" t="n">
        <f aca="false">X239-AE239</f>
        <v>0.85204525946073</v>
      </c>
      <c r="AM239" s="19" t="n">
        <f aca="false">Y239-AF239</f>
        <v>3.08302312453155</v>
      </c>
      <c r="AN239" s="19" t="n">
        <f aca="false">Z239-AG239</f>
        <v>0</v>
      </c>
      <c r="AO239" s="19" t="n">
        <f aca="false">M239-Q239</f>
        <v>0.00545806455699405</v>
      </c>
      <c r="AP239" s="19" t="n">
        <f aca="false">MIN(AH239,MAX(0,AO239-(AI239+AJ239+AK239+AL239+AM239+AN239)))</f>
        <v>0</v>
      </c>
      <c r="AQ239" s="19" t="n">
        <f aca="false">MIN(AI239,MAX(0,AO239-(AJ239+AK239+AL239+AM239+AN239)))</f>
        <v>0</v>
      </c>
      <c r="AR239" s="19" t="n">
        <f aca="false">MIN(AJ239,MAX(0,AO239-(AK239+AL239+AM239+AN239)))</f>
        <v>0</v>
      </c>
      <c r="AS239" s="19" t="n">
        <f aca="false">MIN(AK239,MAX(0,AO239-(AL239+AM239+AN239)))</f>
        <v>0</v>
      </c>
      <c r="AT239" s="19" t="n">
        <f aca="false">MIN(AL239,MAX(0,AO239-(AM239+AN239)))</f>
        <v>0</v>
      </c>
      <c r="AU239" s="19" t="n">
        <f aca="false">MIN(AM239,MAX(0,AO239-(AN239)))</f>
        <v>0.00545806455699405</v>
      </c>
      <c r="AV239" s="19" t="n">
        <f aca="false">MIN(AN239,MAX(0,AO239-(0)))</f>
        <v>0</v>
      </c>
      <c r="AW239" s="19" t="n">
        <f aca="false">AH239-AP239</f>
        <v>0</v>
      </c>
      <c r="AX239" s="19" t="n">
        <f aca="false">AI239-AQ239</f>
        <v>0</v>
      </c>
      <c r="AY239" s="19" t="n">
        <f aca="false">AJ239-AR239</f>
        <v>0</v>
      </c>
      <c r="AZ239" s="19" t="n">
        <f aca="false">AK239-AS239</f>
        <v>0</v>
      </c>
      <c r="BA239" s="19" t="n">
        <f aca="false">AL239-AT239</f>
        <v>0.85204525946073</v>
      </c>
      <c r="BB239" s="19" t="n">
        <f aca="false">AM239-AU239</f>
        <v>3.07756505997456</v>
      </c>
      <c r="BC239" s="19" t="n">
        <f aca="false">AN239-AV239</f>
        <v>0</v>
      </c>
    </row>
    <row r="240" customFormat="false" ht="15" hidden="false" customHeight="false" outlineLevel="0" collapsed="false">
      <c r="B240" s="18" t="n">
        <v>236</v>
      </c>
      <c r="C240" s="18" t="n">
        <f aca="false">RM_TERM-B240+1</f>
        <v>125</v>
      </c>
      <c r="D240" s="19" t="n">
        <f aca="false">K239</f>
        <v>3.92961031943538</v>
      </c>
      <c r="E240" s="19" t="n">
        <f aca="false">D240*(1-(1-RM_CDR_S)^(1/12))</f>
        <v>0.013345165695818</v>
      </c>
      <c r="F240" s="19" t="n">
        <f aca="false">D240-E240</f>
        <v>3.91626515373956</v>
      </c>
      <c r="G240" s="19" t="n">
        <f aca="false">IF(F240&gt;0,F240*(RM_WAC/12)/(1-(1+RM_WAC/12)^(-C240)),0)</f>
        <v>0.0450333213113015</v>
      </c>
      <c r="H240" s="19" t="n">
        <f aca="false">F240*RM_WAC/12</f>
        <v>0.024150301781394</v>
      </c>
      <c r="I240" s="19" t="n">
        <f aca="false">G240-H240+IF(C240&lt;=1,(F240-(G240-H240)-J240),0)</f>
        <v>0.0208830195299075</v>
      </c>
      <c r="J240" s="19" t="n">
        <f aca="false">(F240-(G240-H240))*(1-(1-RM_CPR_S)^(1/12))</f>
        <v>0.0524004740603692</v>
      </c>
      <c r="K240" s="19" t="n">
        <f aca="false">IF(C240&lt;=1,0,(F240-(G240-H240)-J240))</f>
        <v>3.84298166014929</v>
      </c>
      <c r="L240" s="19" t="n">
        <f aca="false">E240*(1-RM_SEV_S)</f>
        <v>0.00800709941749079</v>
      </c>
      <c r="M240" s="19" t="n">
        <f aca="false">E240-L240</f>
        <v>0.00533806627832719</v>
      </c>
      <c r="N240" s="19" t="n">
        <f aca="false">H240-D240*(RM_SERV+RM_TR)/12</f>
        <v>0.023298886212183</v>
      </c>
      <c r="O240" s="19" t="n">
        <f aca="false">T240*RM_A1_CP/12+U240*RM_A2_CP/12+V240*RM_A3_CP/12+W240*RM_M1_CP/12+X240*RM_B1_CP/12+Y240*RM_B2_CP/12+Z240*RM_B3_CP/12</f>
        <v>0.02584238327146</v>
      </c>
      <c r="P240" s="19" t="n">
        <f aca="false">MAX(0,N240-O240)</f>
        <v>0</v>
      </c>
      <c r="Q240" s="19" t="n">
        <f aca="false">MIN(P240,M240)</f>
        <v>0</v>
      </c>
      <c r="R240" s="19" t="n">
        <f aca="false">P240-Q240</f>
        <v>0</v>
      </c>
      <c r="S240" s="19" t="n">
        <f aca="false">I240+J240+L240+Q240</f>
        <v>0.0812905930077674</v>
      </c>
      <c r="T240" s="19" t="n">
        <f aca="false">AW239</f>
        <v>0</v>
      </c>
      <c r="U240" s="19" t="n">
        <f aca="false">AX239</f>
        <v>0</v>
      </c>
      <c r="V240" s="19" t="n">
        <f aca="false">AY239</f>
        <v>0</v>
      </c>
      <c r="W240" s="19" t="n">
        <f aca="false">AZ239</f>
        <v>0</v>
      </c>
      <c r="X240" s="19" t="n">
        <f aca="false">BA239</f>
        <v>0.85204525946073</v>
      </c>
      <c r="Y240" s="19" t="n">
        <f aca="false">BB239</f>
        <v>3.07756505997456</v>
      </c>
      <c r="Z240" s="19" t="n">
        <f aca="false">BC239</f>
        <v>0</v>
      </c>
      <c r="AA240" s="19" t="n">
        <f aca="false">MIN(T240,MAX(0,S240-(0)))</f>
        <v>0</v>
      </c>
      <c r="AB240" s="19" t="n">
        <f aca="false">MIN(U240,MAX(0,S240-(T240)))</f>
        <v>0</v>
      </c>
      <c r="AC240" s="19" t="n">
        <f aca="false">MIN(V240,MAX(0,S240-(T240+U240)))</f>
        <v>0</v>
      </c>
      <c r="AD240" s="19" t="n">
        <f aca="false">MIN(W240,MAX(0,S240-(T240+U240+V240)))</f>
        <v>0</v>
      </c>
      <c r="AE240" s="19" t="n">
        <f aca="false">MIN(X240,MAX(0,S240-(T240+U240+V240+W240)))</f>
        <v>0.0812905930077674</v>
      </c>
      <c r="AF240" s="19" t="n">
        <f aca="false">MIN(Y240,MAX(0,S240-(T240+U240+V240+W240+X240)))</f>
        <v>0</v>
      </c>
      <c r="AG240" s="19" t="n">
        <f aca="false">MIN(Z240,MAX(0,S240-(T240+U240+V240+W240+X240+Y240)))</f>
        <v>0</v>
      </c>
      <c r="AH240" s="19" t="n">
        <f aca="false">T240-AA240</f>
        <v>0</v>
      </c>
      <c r="AI240" s="19" t="n">
        <f aca="false">U240-AB240</f>
        <v>0</v>
      </c>
      <c r="AJ240" s="19" t="n">
        <f aca="false">V240-AC240</f>
        <v>0</v>
      </c>
      <c r="AK240" s="19" t="n">
        <f aca="false">W240-AD240</f>
        <v>0</v>
      </c>
      <c r="AL240" s="19" t="n">
        <f aca="false">X240-AE240</f>
        <v>0.770754666452962</v>
      </c>
      <c r="AM240" s="19" t="n">
        <f aca="false">Y240-AF240</f>
        <v>3.07756505997456</v>
      </c>
      <c r="AN240" s="19" t="n">
        <f aca="false">Z240-AG240</f>
        <v>0</v>
      </c>
      <c r="AO240" s="19" t="n">
        <f aca="false">M240-Q240</f>
        <v>0.00533806627832719</v>
      </c>
      <c r="AP240" s="19" t="n">
        <f aca="false">MIN(AH240,MAX(0,AO240-(AI240+AJ240+AK240+AL240+AM240+AN240)))</f>
        <v>0</v>
      </c>
      <c r="AQ240" s="19" t="n">
        <f aca="false">MIN(AI240,MAX(0,AO240-(AJ240+AK240+AL240+AM240+AN240)))</f>
        <v>0</v>
      </c>
      <c r="AR240" s="19" t="n">
        <f aca="false">MIN(AJ240,MAX(0,AO240-(AK240+AL240+AM240+AN240)))</f>
        <v>0</v>
      </c>
      <c r="AS240" s="19" t="n">
        <f aca="false">MIN(AK240,MAX(0,AO240-(AL240+AM240+AN240)))</f>
        <v>0</v>
      </c>
      <c r="AT240" s="19" t="n">
        <f aca="false">MIN(AL240,MAX(0,AO240-(AM240+AN240)))</f>
        <v>0</v>
      </c>
      <c r="AU240" s="19" t="n">
        <f aca="false">MIN(AM240,MAX(0,AO240-(AN240)))</f>
        <v>0.00533806627832719</v>
      </c>
      <c r="AV240" s="19" t="n">
        <f aca="false">MIN(AN240,MAX(0,AO240-(0)))</f>
        <v>0</v>
      </c>
      <c r="AW240" s="19" t="n">
        <f aca="false">AH240-AP240</f>
        <v>0</v>
      </c>
      <c r="AX240" s="19" t="n">
        <f aca="false">AI240-AQ240</f>
        <v>0</v>
      </c>
      <c r="AY240" s="19" t="n">
        <f aca="false">AJ240-AR240</f>
        <v>0</v>
      </c>
      <c r="AZ240" s="19" t="n">
        <f aca="false">AK240-AS240</f>
        <v>0</v>
      </c>
      <c r="BA240" s="19" t="n">
        <f aca="false">AL240-AT240</f>
        <v>0.770754666452962</v>
      </c>
      <c r="BB240" s="19" t="n">
        <f aca="false">AM240-AU240</f>
        <v>3.07222699369623</v>
      </c>
      <c r="BC240" s="19" t="n">
        <f aca="false">AN240-AV240</f>
        <v>0</v>
      </c>
    </row>
    <row r="241" customFormat="false" ht="15" hidden="false" customHeight="false" outlineLevel="0" collapsed="false">
      <c r="B241" s="18" t="n">
        <v>237</v>
      </c>
      <c r="C241" s="18" t="n">
        <f aca="false">RM_TERM-B241+1</f>
        <v>124</v>
      </c>
      <c r="D241" s="19" t="n">
        <f aca="false">K240</f>
        <v>3.84298166014929</v>
      </c>
      <c r="E241" s="19" t="n">
        <f aca="false">D241*(1-(1-RM_CDR_S)^(1/12))</f>
        <v>0.0130509701603315</v>
      </c>
      <c r="F241" s="19" t="n">
        <f aca="false">D241-E241</f>
        <v>3.82993068998896</v>
      </c>
      <c r="G241" s="19" t="n">
        <f aca="false">IF(F241&gt;0,F241*(RM_WAC/12)/(1-(1+RM_WAC/12)^(-C241)),0)</f>
        <v>0.0442766571853369</v>
      </c>
      <c r="H241" s="19" t="n">
        <f aca="false">F241*RM_WAC/12</f>
        <v>0.0236179059215986</v>
      </c>
      <c r="I241" s="19" t="n">
        <f aca="false">G241-H241+IF(C241&lt;=1,(F241-(G241-H241)-J241),0)</f>
        <v>0.0206587512637384</v>
      </c>
      <c r="J241" s="19" t="n">
        <f aca="false">(F241-(G241-H241))*(1-(1-RM_CPR_S)^(1/12))</f>
        <v>0.0512421242735308</v>
      </c>
      <c r="K241" s="19" t="n">
        <f aca="false">IF(C241&lt;=1,0,(F241-(G241-H241)-J241))</f>
        <v>3.75802981445169</v>
      </c>
      <c r="L241" s="19" t="n">
        <f aca="false">E241*(1-RM_SEV_S)</f>
        <v>0.0078305820961989</v>
      </c>
      <c r="M241" s="19" t="n">
        <f aca="false">E241-L241</f>
        <v>0.0052203880641326</v>
      </c>
      <c r="N241" s="19" t="n">
        <f aca="false">H241-D241*(RM_SERV+RM_TR)/12</f>
        <v>0.0227852598952329</v>
      </c>
      <c r="O241" s="19" t="n">
        <f aca="false">T241*RM_A1_CP/12+U241*RM_A2_CP/12+V241*RM_A3_CP/12+W241*RM_M1_CP/12+X241*RM_B1_CP/12+Y241*RM_B2_CP/12+Z241*RM_B3_CP/12</f>
        <v>0.0252987299566392</v>
      </c>
      <c r="P241" s="19" t="n">
        <f aca="false">MAX(0,N241-O241)</f>
        <v>0</v>
      </c>
      <c r="Q241" s="19" t="n">
        <f aca="false">MIN(P241,M241)</f>
        <v>0</v>
      </c>
      <c r="R241" s="19" t="n">
        <f aca="false">P241-Q241</f>
        <v>0</v>
      </c>
      <c r="S241" s="19" t="n">
        <f aca="false">I241+J241+L241+Q241</f>
        <v>0.0797314576334681</v>
      </c>
      <c r="T241" s="19" t="n">
        <f aca="false">AW240</f>
        <v>0</v>
      </c>
      <c r="U241" s="19" t="n">
        <f aca="false">AX240</f>
        <v>0</v>
      </c>
      <c r="V241" s="19" t="n">
        <f aca="false">AY240</f>
        <v>0</v>
      </c>
      <c r="W241" s="19" t="n">
        <f aca="false">AZ240</f>
        <v>0</v>
      </c>
      <c r="X241" s="19" t="n">
        <f aca="false">BA240</f>
        <v>0.770754666452962</v>
      </c>
      <c r="Y241" s="19" t="n">
        <f aca="false">BB240</f>
        <v>3.07222699369623</v>
      </c>
      <c r="Z241" s="19" t="n">
        <f aca="false">BC240</f>
        <v>0</v>
      </c>
      <c r="AA241" s="19" t="n">
        <f aca="false">MIN(T241,MAX(0,S241-(0)))</f>
        <v>0</v>
      </c>
      <c r="AB241" s="19" t="n">
        <f aca="false">MIN(U241,MAX(0,S241-(T241)))</f>
        <v>0</v>
      </c>
      <c r="AC241" s="19" t="n">
        <f aca="false">MIN(V241,MAX(0,S241-(T241+U241)))</f>
        <v>0</v>
      </c>
      <c r="AD241" s="19" t="n">
        <f aca="false">MIN(W241,MAX(0,S241-(T241+U241+V241)))</f>
        <v>0</v>
      </c>
      <c r="AE241" s="19" t="n">
        <f aca="false">MIN(X241,MAX(0,S241-(T241+U241+V241+W241)))</f>
        <v>0.0797314576334681</v>
      </c>
      <c r="AF241" s="19" t="n">
        <f aca="false">MIN(Y241,MAX(0,S241-(T241+U241+V241+W241+X241)))</f>
        <v>0</v>
      </c>
      <c r="AG241" s="19" t="n">
        <f aca="false">MIN(Z241,MAX(0,S241-(T241+U241+V241+W241+X241+Y241)))</f>
        <v>0</v>
      </c>
      <c r="AH241" s="19" t="n">
        <f aca="false">T241-AA241</f>
        <v>0</v>
      </c>
      <c r="AI241" s="19" t="n">
        <f aca="false">U241-AB241</f>
        <v>0</v>
      </c>
      <c r="AJ241" s="19" t="n">
        <f aca="false">V241-AC241</f>
        <v>0</v>
      </c>
      <c r="AK241" s="19" t="n">
        <f aca="false">W241-AD241</f>
        <v>0</v>
      </c>
      <c r="AL241" s="19" t="n">
        <f aca="false">X241-AE241</f>
        <v>0.691023208819494</v>
      </c>
      <c r="AM241" s="19" t="n">
        <f aca="false">Y241-AF241</f>
        <v>3.07222699369623</v>
      </c>
      <c r="AN241" s="19" t="n">
        <f aca="false">Z241-AG241</f>
        <v>0</v>
      </c>
      <c r="AO241" s="19" t="n">
        <f aca="false">M241-Q241</f>
        <v>0.0052203880641326</v>
      </c>
      <c r="AP241" s="19" t="n">
        <f aca="false">MIN(AH241,MAX(0,AO241-(AI241+AJ241+AK241+AL241+AM241+AN241)))</f>
        <v>0</v>
      </c>
      <c r="AQ241" s="19" t="n">
        <f aca="false">MIN(AI241,MAX(0,AO241-(AJ241+AK241+AL241+AM241+AN241)))</f>
        <v>0</v>
      </c>
      <c r="AR241" s="19" t="n">
        <f aca="false">MIN(AJ241,MAX(0,AO241-(AK241+AL241+AM241+AN241)))</f>
        <v>0</v>
      </c>
      <c r="AS241" s="19" t="n">
        <f aca="false">MIN(AK241,MAX(0,AO241-(AL241+AM241+AN241)))</f>
        <v>0</v>
      </c>
      <c r="AT241" s="19" t="n">
        <f aca="false">MIN(AL241,MAX(0,AO241-(AM241+AN241)))</f>
        <v>0</v>
      </c>
      <c r="AU241" s="19" t="n">
        <f aca="false">MIN(AM241,MAX(0,AO241-(AN241)))</f>
        <v>0.0052203880641326</v>
      </c>
      <c r="AV241" s="19" t="n">
        <f aca="false">MIN(AN241,MAX(0,AO241-(0)))</f>
        <v>0</v>
      </c>
      <c r="AW241" s="19" t="n">
        <f aca="false">AH241-AP241</f>
        <v>0</v>
      </c>
      <c r="AX241" s="19" t="n">
        <f aca="false">AI241-AQ241</f>
        <v>0</v>
      </c>
      <c r="AY241" s="19" t="n">
        <f aca="false">AJ241-AR241</f>
        <v>0</v>
      </c>
      <c r="AZ241" s="19" t="n">
        <f aca="false">AK241-AS241</f>
        <v>0</v>
      </c>
      <c r="BA241" s="19" t="n">
        <f aca="false">AL241-AT241</f>
        <v>0.691023208819494</v>
      </c>
      <c r="BB241" s="19" t="n">
        <f aca="false">AM241-AU241</f>
        <v>3.0670066056321</v>
      </c>
      <c r="BC241" s="19" t="n">
        <f aca="false">AN241-AV241</f>
        <v>0</v>
      </c>
    </row>
    <row r="242" customFormat="false" ht="15" hidden="false" customHeight="false" outlineLevel="0" collapsed="false">
      <c r="B242" s="18" t="n">
        <v>238</v>
      </c>
      <c r="C242" s="18" t="n">
        <f aca="false">RM_TERM-B242+1</f>
        <v>123</v>
      </c>
      <c r="D242" s="19" t="n">
        <f aca="false">K241</f>
        <v>3.75802981445169</v>
      </c>
      <c r="E242" s="19" t="n">
        <f aca="false">D242*(1-(1-RM_CDR_S)^(1/12))</f>
        <v>0.0127624691729962</v>
      </c>
      <c r="F242" s="19" t="n">
        <f aca="false">D242-E242</f>
        <v>3.74526734527869</v>
      </c>
      <c r="G242" s="19" t="n">
        <f aca="false">IF(F242&gt;0,F242*(RM_WAC/12)/(1-(1+RM_WAC/12)^(-C242)),0)</f>
        <v>0.0435327067696396</v>
      </c>
      <c r="H242" s="19" t="n">
        <f aca="false">F242*RM_WAC/12</f>
        <v>0.0230958152958853</v>
      </c>
      <c r="I242" s="19" t="n">
        <f aca="false">G242-H242+IF(C242&lt;=1,(F242-(G242-H242)-J242),0)</f>
        <v>0.0204368914737544</v>
      </c>
      <c r="J242" s="19" t="n">
        <f aca="false">(F242-(G242-H242))*(1-(1-RM_CPR_S)^(1/12))</f>
        <v>0.0501062218927796</v>
      </c>
      <c r="K242" s="19" t="n">
        <f aca="false">IF(C242&lt;=1,0,(F242-(G242-H242)-J242))</f>
        <v>3.67472423191216</v>
      </c>
      <c r="L242" s="19" t="n">
        <f aca="false">E242*(1-RM_SEV_S)</f>
        <v>0.00765748150379773</v>
      </c>
      <c r="M242" s="19" t="n">
        <f aca="false">E242-L242</f>
        <v>0.00510498766919849</v>
      </c>
      <c r="N242" s="19" t="n">
        <f aca="false">H242-D242*(RM_SERV+RM_TR)/12</f>
        <v>0.0222815755027541</v>
      </c>
      <c r="O242" s="19" t="n">
        <f aca="false">T242*RM_A1_CP/12+U242*RM_A2_CP/12+V242*RM_A3_CP/12+W242*RM_M1_CP/12+X242*RM_B1_CP/12+Y242*RM_B2_CP/12+Z242*RM_B3_CP/12</f>
        <v>0.0247656057593358</v>
      </c>
      <c r="P242" s="19" t="n">
        <f aca="false">MAX(0,N242-O242)</f>
        <v>0</v>
      </c>
      <c r="Q242" s="19" t="n">
        <f aca="false">MIN(P242,M242)</f>
        <v>0</v>
      </c>
      <c r="R242" s="19" t="n">
        <f aca="false">P242-Q242</f>
        <v>0</v>
      </c>
      <c r="S242" s="19" t="n">
        <f aca="false">I242+J242+L242+Q242</f>
        <v>0.0782005948703318</v>
      </c>
      <c r="T242" s="19" t="n">
        <f aca="false">AW241</f>
        <v>0</v>
      </c>
      <c r="U242" s="19" t="n">
        <f aca="false">AX241</f>
        <v>0</v>
      </c>
      <c r="V242" s="19" t="n">
        <f aca="false">AY241</f>
        <v>0</v>
      </c>
      <c r="W242" s="19" t="n">
        <f aca="false">AZ241</f>
        <v>0</v>
      </c>
      <c r="X242" s="19" t="n">
        <f aca="false">BA241</f>
        <v>0.691023208819494</v>
      </c>
      <c r="Y242" s="19" t="n">
        <f aca="false">BB241</f>
        <v>3.0670066056321</v>
      </c>
      <c r="Z242" s="19" t="n">
        <f aca="false">BC241</f>
        <v>0</v>
      </c>
      <c r="AA242" s="19" t="n">
        <f aca="false">MIN(T242,MAX(0,S242-(0)))</f>
        <v>0</v>
      </c>
      <c r="AB242" s="19" t="n">
        <f aca="false">MIN(U242,MAX(0,S242-(T242)))</f>
        <v>0</v>
      </c>
      <c r="AC242" s="19" t="n">
        <f aca="false">MIN(V242,MAX(0,S242-(T242+U242)))</f>
        <v>0</v>
      </c>
      <c r="AD242" s="19" t="n">
        <f aca="false">MIN(W242,MAX(0,S242-(T242+U242+V242)))</f>
        <v>0</v>
      </c>
      <c r="AE242" s="19" t="n">
        <f aca="false">MIN(X242,MAX(0,S242-(T242+U242+V242+W242)))</f>
        <v>0.0782005948703318</v>
      </c>
      <c r="AF242" s="19" t="n">
        <f aca="false">MIN(Y242,MAX(0,S242-(T242+U242+V242+W242+X242)))</f>
        <v>0</v>
      </c>
      <c r="AG242" s="19" t="n">
        <f aca="false">MIN(Z242,MAX(0,S242-(T242+U242+V242+W242+X242+Y242)))</f>
        <v>0</v>
      </c>
      <c r="AH242" s="19" t="n">
        <f aca="false">T242-AA242</f>
        <v>0</v>
      </c>
      <c r="AI242" s="19" t="n">
        <f aca="false">U242-AB242</f>
        <v>0</v>
      </c>
      <c r="AJ242" s="19" t="n">
        <f aca="false">V242-AC242</f>
        <v>0</v>
      </c>
      <c r="AK242" s="19" t="n">
        <f aca="false">W242-AD242</f>
        <v>0</v>
      </c>
      <c r="AL242" s="19" t="n">
        <f aca="false">X242-AE242</f>
        <v>0.612822613949162</v>
      </c>
      <c r="AM242" s="19" t="n">
        <f aca="false">Y242-AF242</f>
        <v>3.0670066056321</v>
      </c>
      <c r="AN242" s="19" t="n">
        <f aca="false">Z242-AG242</f>
        <v>0</v>
      </c>
      <c r="AO242" s="19" t="n">
        <f aca="false">M242-Q242</f>
        <v>0.00510498766919849</v>
      </c>
      <c r="AP242" s="19" t="n">
        <f aca="false">MIN(AH242,MAX(0,AO242-(AI242+AJ242+AK242+AL242+AM242+AN242)))</f>
        <v>0</v>
      </c>
      <c r="AQ242" s="19" t="n">
        <f aca="false">MIN(AI242,MAX(0,AO242-(AJ242+AK242+AL242+AM242+AN242)))</f>
        <v>0</v>
      </c>
      <c r="AR242" s="19" t="n">
        <f aca="false">MIN(AJ242,MAX(0,AO242-(AK242+AL242+AM242+AN242)))</f>
        <v>0</v>
      </c>
      <c r="AS242" s="19" t="n">
        <f aca="false">MIN(AK242,MAX(0,AO242-(AL242+AM242+AN242)))</f>
        <v>0</v>
      </c>
      <c r="AT242" s="19" t="n">
        <f aca="false">MIN(AL242,MAX(0,AO242-(AM242+AN242)))</f>
        <v>0</v>
      </c>
      <c r="AU242" s="19" t="n">
        <f aca="false">MIN(AM242,MAX(0,AO242-(AN242)))</f>
        <v>0.00510498766919849</v>
      </c>
      <c r="AV242" s="19" t="n">
        <f aca="false">MIN(AN242,MAX(0,AO242-(0)))</f>
        <v>0</v>
      </c>
      <c r="AW242" s="19" t="n">
        <f aca="false">AH242-AP242</f>
        <v>0</v>
      </c>
      <c r="AX242" s="19" t="n">
        <f aca="false">AI242-AQ242</f>
        <v>0</v>
      </c>
      <c r="AY242" s="19" t="n">
        <f aca="false">AJ242-AR242</f>
        <v>0</v>
      </c>
      <c r="AZ242" s="19" t="n">
        <f aca="false">AK242-AS242</f>
        <v>0</v>
      </c>
      <c r="BA242" s="19" t="n">
        <f aca="false">AL242-AT242</f>
        <v>0.612822613949162</v>
      </c>
      <c r="BB242" s="19" t="n">
        <f aca="false">AM242-AU242</f>
        <v>3.0619016179629</v>
      </c>
      <c r="BC242" s="19" t="n">
        <f aca="false">AN242-AV242</f>
        <v>0</v>
      </c>
    </row>
    <row r="243" customFormat="false" ht="15" hidden="false" customHeight="false" outlineLevel="0" collapsed="false">
      <c r="B243" s="18" t="n">
        <v>239</v>
      </c>
      <c r="C243" s="18" t="n">
        <f aca="false">RM_TERM-B243+1</f>
        <v>122</v>
      </c>
      <c r="D243" s="19" t="n">
        <f aca="false">K242</f>
        <v>3.67472423191216</v>
      </c>
      <c r="E243" s="19" t="n">
        <f aca="false">D243*(1-(1-RM_CDR_S)^(1/12))</f>
        <v>0.0124795589829252</v>
      </c>
      <c r="F243" s="19" t="n">
        <f aca="false">D243-E243</f>
        <v>3.66224467292923</v>
      </c>
      <c r="G243" s="19" t="n">
        <f aca="false">IF(F243&gt;0,F243*(RM_WAC/12)/(1-(1+RM_WAC/12)^(-C243)),0)</f>
        <v>0.0428012564444234</v>
      </c>
      <c r="H243" s="19" t="n">
        <f aca="false">F243*RM_WAC/12</f>
        <v>0.0225838421497303</v>
      </c>
      <c r="I243" s="19" t="n">
        <f aca="false">G243-H243+IF(C243&lt;=1,(F243-(G243-H243)-J243),0)</f>
        <v>0.0202174142946931</v>
      </c>
      <c r="J243" s="19" t="n">
        <f aca="false">(F243-(G243-H243))*(1-(1-RM_CPR_S)^(1/12))</f>
        <v>0.048992357698934</v>
      </c>
      <c r="K243" s="19" t="n">
        <f aca="false">IF(C243&lt;=1,0,(F243-(G243-H243)-J243))</f>
        <v>3.5930349009356</v>
      </c>
      <c r="L243" s="19" t="n">
        <f aca="false">E243*(1-RM_SEV_S)</f>
        <v>0.00748773538975509</v>
      </c>
      <c r="M243" s="19" t="n">
        <f aca="false">E243-L243</f>
        <v>0.00499182359317006</v>
      </c>
      <c r="N243" s="19" t="n">
        <f aca="false">H243-D243*(RM_SERV+RM_TR)/12</f>
        <v>0.0217876518994826</v>
      </c>
      <c r="O243" s="19" t="n">
        <f aca="false">T243*RM_A1_CP/12+U243*RM_A2_CP/12+V243*RM_A3_CP/12+W243*RM_M1_CP/12+X243*RM_B1_CP/12+Y243*RM_B2_CP/12+Z243*RM_B3_CP/12</f>
        <v>0.0242428187902683</v>
      </c>
      <c r="P243" s="19" t="n">
        <f aca="false">MAX(0,N243-O243)</f>
        <v>0</v>
      </c>
      <c r="Q243" s="19" t="n">
        <f aca="false">MIN(P243,M243)</f>
        <v>0</v>
      </c>
      <c r="R243" s="19" t="n">
        <f aca="false">P243-Q243</f>
        <v>0</v>
      </c>
      <c r="S243" s="19" t="n">
        <f aca="false">I243+J243+L243+Q243</f>
        <v>0.0766975073833822</v>
      </c>
      <c r="T243" s="19" t="n">
        <f aca="false">AW242</f>
        <v>0</v>
      </c>
      <c r="U243" s="19" t="n">
        <f aca="false">AX242</f>
        <v>0</v>
      </c>
      <c r="V243" s="19" t="n">
        <f aca="false">AY242</f>
        <v>0</v>
      </c>
      <c r="W243" s="19" t="n">
        <f aca="false">AZ242</f>
        <v>0</v>
      </c>
      <c r="X243" s="19" t="n">
        <f aca="false">BA242</f>
        <v>0.612822613949162</v>
      </c>
      <c r="Y243" s="19" t="n">
        <f aca="false">BB242</f>
        <v>3.0619016179629</v>
      </c>
      <c r="Z243" s="19" t="n">
        <f aca="false">BC242</f>
        <v>0</v>
      </c>
      <c r="AA243" s="19" t="n">
        <f aca="false">MIN(T243,MAX(0,S243-(0)))</f>
        <v>0</v>
      </c>
      <c r="AB243" s="19" t="n">
        <f aca="false">MIN(U243,MAX(0,S243-(T243)))</f>
        <v>0</v>
      </c>
      <c r="AC243" s="19" t="n">
        <f aca="false">MIN(V243,MAX(0,S243-(T243+U243)))</f>
        <v>0</v>
      </c>
      <c r="AD243" s="19" t="n">
        <f aca="false">MIN(W243,MAX(0,S243-(T243+U243+V243)))</f>
        <v>0</v>
      </c>
      <c r="AE243" s="19" t="n">
        <f aca="false">MIN(X243,MAX(0,S243-(T243+U243+V243+W243)))</f>
        <v>0.0766975073833822</v>
      </c>
      <c r="AF243" s="19" t="n">
        <f aca="false">MIN(Y243,MAX(0,S243-(T243+U243+V243+W243+X243)))</f>
        <v>0</v>
      </c>
      <c r="AG243" s="19" t="n">
        <f aca="false">MIN(Z243,MAX(0,S243-(T243+U243+V243+W243+X243+Y243)))</f>
        <v>0</v>
      </c>
      <c r="AH243" s="19" t="n">
        <f aca="false">T243-AA243</f>
        <v>0</v>
      </c>
      <c r="AI243" s="19" t="n">
        <f aca="false">U243-AB243</f>
        <v>0</v>
      </c>
      <c r="AJ243" s="19" t="n">
        <f aca="false">V243-AC243</f>
        <v>0</v>
      </c>
      <c r="AK243" s="19" t="n">
        <f aca="false">W243-AD243</f>
        <v>0</v>
      </c>
      <c r="AL243" s="19" t="n">
        <f aca="false">X243-AE243</f>
        <v>0.53612510656578</v>
      </c>
      <c r="AM243" s="19" t="n">
        <f aca="false">Y243-AF243</f>
        <v>3.0619016179629</v>
      </c>
      <c r="AN243" s="19" t="n">
        <f aca="false">Z243-AG243</f>
        <v>0</v>
      </c>
      <c r="AO243" s="19" t="n">
        <f aca="false">M243-Q243</f>
        <v>0.00499182359317006</v>
      </c>
      <c r="AP243" s="19" t="n">
        <f aca="false">MIN(AH243,MAX(0,AO243-(AI243+AJ243+AK243+AL243+AM243+AN243)))</f>
        <v>0</v>
      </c>
      <c r="AQ243" s="19" t="n">
        <f aca="false">MIN(AI243,MAX(0,AO243-(AJ243+AK243+AL243+AM243+AN243)))</f>
        <v>0</v>
      </c>
      <c r="AR243" s="19" t="n">
        <f aca="false">MIN(AJ243,MAX(0,AO243-(AK243+AL243+AM243+AN243)))</f>
        <v>0</v>
      </c>
      <c r="AS243" s="19" t="n">
        <f aca="false">MIN(AK243,MAX(0,AO243-(AL243+AM243+AN243)))</f>
        <v>0</v>
      </c>
      <c r="AT243" s="19" t="n">
        <f aca="false">MIN(AL243,MAX(0,AO243-(AM243+AN243)))</f>
        <v>0</v>
      </c>
      <c r="AU243" s="19" t="n">
        <f aca="false">MIN(AM243,MAX(0,AO243-(AN243)))</f>
        <v>0.00499182359317006</v>
      </c>
      <c r="AV243" s="19" t="n">
        <f aca="false">MIN(AN243,MAX(0,AO243-(0)))</f>
        <v>0</v>
      </c>
      <c r="AW243" s="19" t="n">
        <f aca="false">AH243-AP243</f>
        <v>0</v>
      </c>
      <c r="AX243" s="19" t="n">
        <f aca="false">AI243-AQ243</f>
        <v>0</v>
      </c>
      <c r="AY243" s="19" t="n">
        <f aca="false">AJ243-AR243</f>
        <v>0</v>
      </c>
      <c r="AZ243" s="19" t="n">
        <f aca="false">AK243-AS243</f>
        <v>0</v>
      </c>
      <c r="BA243" s="19" t="n">
        <f aca="false">AL243-AT243</f>
        <v>0.53612510656578</v>
      </c>
      <c r="BB243" s="19" t="n">
        <f aca="false">AM243-AU243</f>
        <v>3.05690979436973</v>
      </c>
      <c r="BC243" s="19" t="n">
        <f aca="false">AN243-AV243</f>
        <v>0</v>
      </c>
    </row>
    <row r="244" customFormat="false" ht="15" hidden="false" customHeight="false" outlineLevel="0" collapsed="false">
      <c r="B244" s="18" t="n">
        <v>240</v>
      </c>
      <c r="C244" s="18" t="n">
        <f aca="false">RM_TERM-B244+1</f>
        <v>121</v>
      </c>
      <c r="D244" s="19" t="n">
        <f aca="false">K243</f>
        <v>3.5930349009356</v>
      </c>
      <c r="E244" s="19" t="n">
        <f aca="false">D244*(1-(1-RM_CDR_S)^(1/12))</f>
        <v>0.0122021376691448</v>
      </c>
      <c r="F244" s="19" t="n">
        <f aca="false">D244-E244</f>
        <v>3.58083276326646</v>
      </c>
      <c r="G244" s="19" t="n">
        <f aca="false">IF(F244&gt;0,F244*(RM_WAC/12)/(1-(1+RM_WAC/12)^(-C244)),0)</f>
        <v>0.0420820961792094</v>
      </c>
      <c r="H244" s="19" t="n">
        <f aca="false">F244*RM_WAC/12</f>
        <v>0.0220818020401432</v>
      </c>
      <c r="I244" s="19" t="n">
        <f aca="false">G244-H244+IF(C244&lt;=1,(F244-(G244-H244)-J244),0)</f>
        <v>0.0200002941390662</v>
      </c>
      <c r="J244" s="19" t="n">
        <f aca="false">(F244-(G244-H244))*(1-(1-RM_CPR_S)^(1/12))</f>
        <v>0.047900129692844</v>
      </c>
      <c r="K244" s="19" t="n">
        <f aca="false">IF(C244&lt;=1,0,(F244-(G244-H244)-J244))</f>
        <v>3.51293233943455</v>
      </c>
      <c r="L244" s="19" t="n">
        <f aca="false">E244*(1-RM_SEV_S)</f>
        <v>0.00732128260148688</v>
      </c>
      <c r="M244" s="19" t="n">
        <f aca="false">E244-L244</f>
        <v>0.00488085506765792</v>
      </c>
      <c r="N244" s="19" t="n">
        <f aca="false">H244-D244*(RM_SERV+RM_TR)/12</f>
        <v>0.0213033111449405</v>
      </c>
      <c r="O244" s="19" t="n">
        <f aca="false">T244*RM_A1_CP/12+U244*RM_A2_CP/12+V244*RM_A3_CP/12+W244*RM_M1_CP/12+X244*RM_B1_CP/12+Y244*RM_B2_CP/12+Z244*RM_B3_CP/12</f>
        <v>0.0237301805451677</v>
      </c>
      <c r="P244" s="19" t="n">
        <f aca="false">MAX(0,N244-O244)</f>
        <v>0</v>
      </c>
      <c r="Q244" s="19" t="n">
        <f aca="false">MIN(P244,M244)</f>
        <v>0</v>
      </c>
      <c r="R244" s="19" t="n">
        <f aca="false">P244-Q244</f>
        <v>0</v>
      </c>
      <c r="S244" s="19" t="n">
        <f aca="false">I244+J244+L244+Q244</f>
        <v>0.0752217064333972</v>
      </c>
      <c r="T244" s="19" t="n">
        <f aca="false">AW243</f>
        <v>0</v>
      </c>
      <c r="U244" s="19" t="n">
        <f aca="false">AX243</f>
        <v>0</v>
      </c>
      <c r="V244" s="19" t="n">
        <f aca="false">AY243</f>
        <v>0</v>
      </c>
      <c r="W244" s="19" t="n">
        <f aca="false">AZ243</f>
        <v>0</v>
      </c>
      <c r="X244" s="19" t="n">
        <f aca="false">BA243</f>
        <v>0.53612510656578</v>
      </c>
      <c r="Y244" s="19" t="n">
        <f aca="false">BB243</f>
        <v>3.05690979436973</v>
      </c>
      <c r="Z244" s="19" t="n">
        <f aca="false">BC243</f>
        <v>0</v>
      </c>
      <c r="AA244" s="19" t="n">
        <f aca="false">MIN(T244,MAX(0,S244-(0)))</f>
        <v>0</v>
      </c>
      <c r="AB244" s="19" t="n">
        <f aca="false">MIN(U244,MAX(0,S244-(T244)))</f>
        <v>0</v>
      </c>
      <c r="AC244" s="19" t="n">
        <f aca="false">MIN(V244,MAX(0,S244-(T244+U244)))</f>
        <v>0</v>
      </c>
      <c r="AD244" s="19" t="n">
        <f aca="false">MIN(W244,MAX(0,S244-(T244+U244+V244)))</f>
        <v>0</v>
      </c>
      <c r="AE244" s="19" t="n">
        <f aca="false">MIN(X244,MAX(0,S244-(T244+U244+V244+W244)))</f>
        <v>0.0752217064333972</v>
      </c>
      <c r="AF244" s="19" t="n">
        <f aca="false">MIN(Y244,MAX(0,S244-(T244+U244+V244+W244+X244)))</f>
        <v>0</v>
      </c>
      <c r="AG244" s="19" t="n">
        <f aca="false">MIN(Z244,MAX(0,S244-(T244+U244+V244+W244+X244+Y244)))</f>
        <v>0</v>
      </c>
      <c r="AH244" s="19" t="n">
        <f aca="false">T244-AA244</f>
        <v>0</v>
      </c>
      <c r="AI244" s="19" t="n">
        <f aca="false">U244-AB244</f>
        <v>0</v>
      </c>
      <c r="AJ244" s="19" t="n">
        <f aca="false">V244-AC244</f>
        <v>0</v>
      </c>
      <c r="AK244" s="19" t="n">
        <f aca="false">W244-AD244</f>
        <v>0</v>
      </c>
      <c r="AL244" s="19" t="n">
        <f aca="false">X244-AE244</f>
        <v>0.460903400132383</v>
      </c>
      <c r="AM244" s="19" t="n">
        <f aca="false">Y244-AF244</f>
        <v>3.05690979436973</v>
      </c>
      <c r="AN244" s="19" t="n">
        <f aca="false">Z244-AG244</f>
        <v>0</v>
      </c>
      <c r="AO244" s="19" t="n">
        <f aca="false">M244-Q244</f>
        <v>0.00488085506765792</v>
      </c>
      <c r="AP244" s="19" t="n">
        <f aca="false">MIN(AH244,MAX(0,AO244-(AI244+AJ244+AK244+AL244+AM244+AN244)))</f>
        <v>0</v>
      </c>
      <c r="AQ244" s="19" t="n">
        <f aca="false">MIN(AI244,MAX(0,AO244-(AJ244+AK244+AL244+AM244+AN244)))</f>
        <v>0</v>
      </c>
      <c r="AR244" s="19" t="n">
        <f aca="false">MIN(AJ244,MAX(0,AO244-(AK244+AL244+AM244+AN244)))</f>
        <v>0</v>
      </c>
      <c r="AS244" s="19" t="n">
        <f aca="false">MIN(AK244,MAX(0,AO244-(AL244+AM244+AN244)))</f>
        <v>0</v>
      </c>
      <c r="AT244" s="19" t="n">
        <f aca="false">MIN(AL244,MAX(0,AO244-(AM244+AN244)))</f>
        <v>0</v>
      </c>
      <c r="AU244" s="19" t="n">
        <f aca="false">MIN(AM244,MAX(0,AO244-(AN244)))</f>
        <v>0.00488085506765792</v>
      </c>
      <c r="AV244" s="19" t="n">
        <f aca="false">MIN(AN244,MAX(0,AO244-(0)))</f>
        <v>0</v>
      </c>
      <c r="AW244" s="19" t="n">
        <f aca="false">AH244-AP244</f>
        <v>0</v>
      </c>
      <c r="AX244" s="19" t="n">
        <f aca="false">AI244-AQ244</f>
        <v>0</v>
      </c>
      <c r="AY244" s="19" t="n">
        <f aca="false">AJ244-AR244</f>
        <v>0</v>
      </c>
      <c r="AZ244" s="19" t="n">
        <f aca="false">AK244-AS244</f>
        <v>0</v>
      </c>
      <c r="BA244" s="19" t="n">
        <f aca="false">AL244-AT244</f>
        <v>0.460903400132383</v>
      </c>
      <c r="BB244" s="19" t="n">
        <f aca="false">AM244-AU244</f>
        <v>3.05202893930207</v>
      </c>
      <c r="BC244" s="19" t="n">
        <f aca="false">AN244-AV244</f>
        <v>0</v>
      </c>
    </row>
    <row r="245" customFormat="false" ht="15" hidden="false" customHeight="false" outlineLevel="0" collapsed="false">
      <c r="B245" s="18" t="n">
        <v>241</v>
      </c>
      <c r="C245" s="18" t="n">
        <f aca="false">RM_TERM-B245+1</f>
        <v>120</v>
      </c>
      <c r="D245" s="19" t="n">
        <f aca="false">K244</f>
        <v>3.51293233943455</v>
      </c>
      <c r="E245" s="19" t="n">
        <f aca="false">D245*(1-(1-RM_CDR_S)^(1/12))</f>
        <v>0.0119301051089176</v>
      </c>
      <c r="F245" s="19" t="n">
        <f aca="false">D245-E245</f>
        <v>3.50100223432563</v>
      </c>
      <c r="G245" s="19" t="n">
        <f aca="false">IF(F245&gt;0,F245*(RM_WAC/12)/(1-(1+RM_WAC/12)^(-C245)),0)</f>
        <v>0.0413750194725174</v>
      </c>
      <c r="H245" s="19" t="n">
        <f aca="false">F245*RM_WAC/12</f>
        <v>0.0215895137783414</v>
      </c>
      <c r="I245" s="19" t="n">
        <f aca="false">G245-H245+IF(C245&lt;=1,(F245-(G245-H245)-J245),0)</f>
        <v>0.019785505694176</v>
      </c>
      <c r="J245" s="19" t="n">
        <f aca="false">(F245-(G245-H245))*(1-(1-RM_CPR_S)^(1/12))</f>
        <v>0.046829142970382</v>
      </c>
      <c r="K245" s="19" t="n">
        <f aca="false">IF(C245&lt;=1,0,(F245-(G245-H245)-J245))</f>
        <v>3.43438758566107</v>
      </c>
      <c r="L245" s="19" t="n">
        <f aca="false">E245*(1-RM_SEV_S)</f>
        <v>0.00715806306535059</v>
      </c>
      <c r="M245" s="19" t="n">
        <f aca="false">E245-L245</f>
        <v>0.00477204204356706</v>
      </c>
      <c r="N245" s="19" t="n">
        <f aca="false">H245-D245*(RM_SERV+RM_TR)/12</f>
        <v>0.0208283784381306</v>
      </c>
      <c r="O245" s="19" t="n">
        <f aca="false">T245*RM_A1_CP/12+U245*RM_A2_CP/12+V245*RM_A3_CP/12+W245*RM_M1_CP/12+X245*RM_B1_CP/12+Y245*RM_B2_CP/12+Z245*RM_B3_CP/12</f>
        <v>0.0232275058461746</v>
      </c>
      <c r="P245" s="19" t="n">
        <f aca="false">MAX(0,N245-O245)</f>
        <v>0</v>
      </c>
      <c r="Q245" s="19" t="n">
        <f aca="false">MIN(P245,M245)</f>
        <v>0</v>
      </c>
      <c r="R245" s="19" t="n">
        <f aca="false">P245-Q245</f>
        <v>0</v>
      </c>
      <c r="S245" s="19" t="n">
        <f aca="false">I245+J245+L245+Q245</f>
        <v>0.0737727117299086</v>
      </c>
      <c r="T245" s="19" t="n">
        <f aca="false">AW244</f>
        <v>0</v>
      </c>
      <c r="U245" s="19" t="n">
        <f aca="false">AX244</f>
        <v>0</v>
      </c>
      <c r="V245" s="19" t="n">
        <f aca="false">AY244</f>
        <v>0</v>
      </c>
      <c r="W245" s="19" t="n">
        <f aca="false">AZ244</f>
        <v>0</v>
      </c>
      <c r="X245" s="19" t="n">
        <f aca="false">BA244</f>
        <v>0.460903400132383</v>
      </c>
      <c r="Y245" s="19" t="n">
        <f aca="false">BB244</f>
        <v>3.05202893930207</v>
      </c>
      <c r="Z245" s="19" t="n">
        <f aca="false">BC244</f>
        <v>0</v>
      </c>
      <c r="AA245" s="19" t="n">
        <f aca="false">MIN(T245,MAX(0,S245-(0)))</f>
        <v>0</v>
      </c>
      <c r="AB245" s="19" t="n">
        <f aca="false">MIN(U245,MAX(0,S245-(T245)))</f>
        <v>0</v>
      </c>
      <c r="AC245" s="19" t="n">
        <f aca="false">MIN(V245,MAX(0,S245-(T245+U245)))</f>
        <v>0</v>
      </c>
      <c r="AD245" s="19" t="n">
        <f aca="false">MIN(W245,MAX(0,S245-(T245+U245+V245)))</f>
        <v>0</v>
      </c>
      <c r="AE245" s="19" t="n">
        <f aca="false">MIN(X245,MAX(0,S245-(T245+U245+V245+W245)))</f>
        <v>0.0737727117299086</v>
      </c>
      <c r="AF245" s="19" t="n">
        <f aca="false">MIN(Y245,MAX(0,S245-(T245+U245+V245+W245+X245)))</f>
        <v>0</v>
      </c>
      <c r="AG245" s="19" t="n">
        <f aca="false">MIN(Z245,MAX(0,S245-(T245+U245+V245+W245+X245+Y245)))</f>
        <v>0</v>
      </c>
      <c r="AH245" s="19" t="n">
        <f aca="false">T245-AA245</f>
        <v>0</v>
      </c>
      <c r="AI245" s="19" t="n">
        <f aca="false">U245-AB245</f>
        <v>0</v>
      </c>
      <c r="AJ245" s="19" t="n">
        <f aca="false">V245-AC245</f>
        <v>0</v>
      </c>
      <c r="AK245" s="19" t="n">
        <f aca="false">W245-AD245</f>
        <v>0</v>
      </c>
      <c r="AL245" s="19" t="n">
        <f aca="false">X245-AE245</f>
        <v>0.387130688402474</v>
      </c>
      <c r="AM245" s="19" t="n">
        <f aca="false">Y245-AF245</f>
        <v>3.05202893930207</v>
      </c>
      <c r="AN245" s="19" t="n">
        <f aca="false">Z245-AG245</f>
        <v>0</v>
      </c>
      <c r="AO245" s="19" t="n">
        <f aca="false">M245-Q245</f>
        <v>0.00477204204356706</v>
      </c>
      <c r="AP245" s="19" t="n">
        <f aca="false">MIN(AH245,MAX(0,AO245-(AI245+AJ245+AK245+AL245+AM245+AN245)))</f>
        <v>0</v>
      </c>
      <c r="AQ245" s="19" t="n">
        <f aca="false">MIN(AI245,MAX(0,AO245-(AJ245+AK245+AL245+AM245+AN245)))</f>
        <v>0</v>
      </c>
      <c r="AR245" s="19" t="n">
        <f aca="false">MIN(AJ245,MAX(0,AO245-(AK245+AL245+AM245+AN245)))</f>
        <v>0</v>
      </c>
      <c r="AS245" s="19" t="n">
        <f aca="false">MIN(AK245,MAX(0,AO245-(AL245+AM245+AN245)))</f>
        <v>0</v>
      </c>
      <c r="AT245" s="19" t="n">
        <f aca="false">MIN(AL245,MAX(0,AO245-(AM245+AN245)))</f>
        <v>0</v>
      </c>
      <c r="AU245" s="19" t="n">
        <f aca="false">MIN(AM245,MAX(0,AO245-(AN245)))</f>
        <v>0.00477204204356706</v>
      </c>
      <c r="AV245" s="19" t="n">
        <f aca="false">MIN(AN245,MAX(0,AO245-(0)))</f>
        <v>0</v>
      </c>
      <c r="AW245" s="19" t="n">
        <f aca="false">AH245-AP245</f>
        <v>0</v>
      </c>
      <c r="AX245" s="19" t="n">
        <f aca="false">AI245-AQ245</f>
        <v>0</v>
      </c>
      <c r="AY245" s="19" t="n">
        <f aca="false">AJ245-AR245</f>
        <v>0</v>
      </c>
      <c r="AZ245" s="19" t="n">
        <f aca="false">AK245-AS245</f>
        <v>0</v>
      </c>
      <c r="BA245" s="19" t="n">
        <f aca="false">AL245-AT245</f>
        <v>0.387130688402474</v>
      </c>
      <c r="BB245" s="19" t="n">
        <f aca="false">AM245-AU245</f>
        <v>3.04725689725851</v>
      </c>
      <c r="BC245" s="19" t="n">
        <f aca="false">AN245-AV245</f>
        <v>0</v>
      </c>
    </row>
    <row r="246" customFormat="false" ht="15" hidden="false" customHeight="false" outlineLevel="0" collapsed="false">
      <c r="B246" s="18" t="n">
        <v>242</v>
      </c>
      <c r="C246" s="18" t="n">
        <f aca="false">RM_TERM-B246+1</f>
        <v>119</v>
      </c>
      <c r="D246" s="19" t="n">
        <f aca="false">K245</f>
        <v>3.43438758566107</v>
      </c>
      <c r="E246" s="19" t="n">
        <f aca="false">D246*(1-(1-RM_CDR_S)^(1/12))</f>
        <v>0.011663362946607</v>
      </c>
      <c r="F246" s="19" t="n">
        <f aca="false">D246-E246</f>
        <v>3.42272422271447</v>
      </c>
      <c r="G246" s="19" t="n">
        <f aca="false">IF(F246&gt;0,F246*(RM_WAC/12)/(1-(1+RM_WAC/12)^(-C246)),0)</f>
        <v>0.0406798232925706</v>
      </c>
      <c r="H246" s="19" t="n">
        <f aca="false">F246*RM_WAC/12</f>
        <v>0.0211067993734059</v>
      </c>
      <c r="I246" s="19" t="n">
        <f aca="false">G246-H246+IF(C246&lt;=1,(F246-(G246-H246)-J246),0)</f>
        <v>0.0195730239191647</v>
      </c>
      <c r="J246" s="19" t="n">
        <f aca="false">(F246-(G246-H246))*(1-(1-RM_CPR_S)^(1/12))</f>
        <v>0.0457790095995726</v>
      </c>
      <c r="K246" s="19" t="n">
        <f aca="false">IF(C246&lt;=1,0,(F246-(G246-H246)-J246))</f>
        <v>3.35737218919573</v>
      </c>
      <c r="L246" s="19" t="n">
        <f aca="false">E246*(1-RM_SEV_S)</f>
        <v>0.00699801776796423</v>
      </c>
      <c r="M246" s="19" t="n">
        <f aca="false">E246-L246</f>
        <v>0.00466534517864282</v>
      </c>
      <c r="N246" s="19" t="n">
        <f aca="false">H246-D246*(RM_SERV+RM_TR)/12</f>
        <v>0.0203626820631793</v>
      </c>
      <c r="O246" s="19" t="n">
        <f aca="false">T246*RM_A1_CP/12+U246*RM_A2_CP/12+V246*RM_A3_CP/12+W246*RM_M1_CP/12+X246*RM_B1_CP/12+Y246*RM_B2_CP/12+Z246*RM_B3_CP/12</f>
        <v>0.0227346127842389</v>
      </c>
      <c r="P246" s="19" t="n">
        <f aca="false">MAX(0,N246-O246)</f>
        <v>0</v>
      </c>
      <c r="Q246" s="19" t="n">
        <f aca="false">MIN(P246,M246)</f>
        <v>0</v>
      </c>
      <c r="R246" s="19" t="n">
        <f aca="false">P246-Q246</f>
        <v>0</v>
      </c>
      <c r="S246" s="19" t="n">
        <f aca="false">I246+J246+L246+Q246</f>
        <v>0.0723500512867015</v>
      </c>
      <c r="T246" s="19" t="n">
        <f aca="false">AW245</f>
        <v>0</v>
      </c>
      <c r="U246" s="19" t="n">
        <f aca="false">AX245</f>
        <v>0</v>
      </c>
      <c r="V246" s="19" t="n">
        <f aca="false">AY245</f>
        <v>0</v>
      </c>
      <c r="W246" s="19" t="n">
        <f aca="false">AZ245</f>
        <v>0</v>
      </c>
      <c r="X246" s="19" t="n">
        <f aca="false">BA245</f>
        <v>0.387130688402474</v>
      </c>
      <c r="Y246" s="19" t="n">
        <f aca="false">BB245</f>
        <v>3.04725689725851</v>
      </c>
      <c r="Z246" s="19" t="n">
        <f aca="false">BC245</f>
        <v>0</v>
      </c>
      <c r="AA246" s="19" t="n">
        <f aca="false">MIN(T246,MAX(0,S246-(0)))</f>
        <v>0</v>
      </c>
      <c r="AB246" s="19" t="n">
        <f aca="false">MIN(U246,MAX(0,S246-(T246)))</f>
        <v>0</v>
      </c>
      <c r="AC246" s="19" t="n">
        <f aca="false">MIN(V246,MAX(0,S246-(T246+U246)))</f>
        <v>0</v>
      </c>
      <c r="AD246" s="19" t="n">
        <f aca="false">MIN(W246,MAX(0,S246-(T246+U246+V246)))</f>
        <v>0</v>
      </c>
      <c r="AE246" s="19" t="n">
        <f aca="false">MIN(X246,MAX(0,S246-(T246+U246+V246+W246)))</f>
        <v>0.0723500512867015</v>
      </c>
      <c r="AF246" s="19" t="n">
        <f aca="false">MIN(Y246,MAX(0,S246-(T246+U246+V246+W246+X246)))</f>
        <v>0</v>
      </c>
      <c r="AG246" s="19" t="n">
        <f aca="false">MIN(Z246,MAX(0,S246-(T246+U246+V246+W246+X246+Y246)))</f>
        <v>0</v>
      </c>
      <c r="AH246" s="19" t="n">
        <f aca="false">T246-AA246</f>
        <v>0</v>
      </c>
      <c r="AI246" s="19" t="n">
        <f aca="false">U246-AB246</f>
        <v>0</v>
      </c>
      <c r="AJ246" s="19" t="n">
        <f aca="false">V246-AC246</f>
        <v>0</v>
      </c>
      <c r="AK246" s="19" t="n">
        <f aca="false">W246-AD246</f>
        <v>0</v>
      </c>
      <c r="AL246" s="19" t="n">
        <f aca="false">X246-AE246</f>
        <v>0.314780637115773</v>
      </c>
      <c r="AM246" s="19" t="n">
        <f aca="false">Y246-AF246</f>
        <v>3.04725689725851</v>
      </c>
      <c r="AN246" s="19" t="n">
        <f aca="false">Z246-AG246</f>
        <v>0</v>
      </c>
      <c r="AO246" s="19" t="n">
        <f aca="false">M246-Q246</f>
        <v>0.00466534517864282</v>
      </c>
      <c r="AP246" s="19" t="n">
        <f aca="false">MIN(AH246,MAX(0,AO246-(AI246+AJ246+AK246+AL246+AM246+AN246)))</f>
        <v>0</v>
      </c>
      <c r="AQ246" s="19" t="n">
        <f aca="false">MIN(AI246,MAX(0,AO246-(AJ246+AK246+AL246+AM246+AN246)))</f>
        <v>0</v>
      </c>
      <c r="AR246" s="19" t="n">
        <f aca="false">MIN(AJ246,MAX(0,AO246-(AK246+AL246+AM246+AN246)))</f>
        <v>0</v>
      </c>
      <c r="AS246" s="19" t="n">
        <f aca="false">MIN(AK246,MAX(0,AO246-(AL246+AM246+AN246)))</f>
        <v>0</v>
      </c>
      <c r="AT246" s="19" t="n">
        <f aca="false">MIN(AL246,MAX(0,AO246-(AM246+AN246)))</f>
        <v>0</v>
      </c>
      <c r="AU246" s="19" t="n">
        <f aca="false">MIN(AM246,MAX(0,AO246-(AN246)))</f>
        <v>0.00466534517864282</v>
      </c>
      <c r="AV246" s="19" t="n">
        <f aca="false">MIN(AN246,MAX(0,AO246-(0)))</f>
        <v>0</v>
      </c>
      <c r="AW246" s="19" t="n">
        <f aca="false">AH246-AP246</f>
        <v>0</v>
      </c>
      <c r="AX246" s="19" t="n">
        <f aca="false">AI246-AQ246</f>
        <v>0</v>
      </c>
      <c r="AY246" s="19" t="n">
        <f aca="false">AJ246-AR246</f>
        <v>0</v>
      </c>
      <c r="AZ246" s="19" t="n">
        <f aca="false">AK246-AS246</f>
        <v>0</v>
      </c>
      <c r="BA246" s="19" t="n">
        <f aca="false">AL246-AT246</f>
        <v>0.314780637115773</v>
      </c>
      <c r="BB246" s="19" t="n">
        <f aca="false">AM246-AU246</f>
        <v>3.04259155207986</v>
      </c>
      <c r="BC246" s="19" t="n">
        <f aca="false">AN246-AV246</f>
        <v>0</v>
      </c>
    </row>
    <row r="247" customFormat="false" ht="15" hidden="false" customHeight="false" outlineLevel="0" collapsed="false">
      <c r="B247" s="18" t="n">
        <v>243</v>
      </c>
      <c r="C247" s="18" t="n">
        <f aca="false">RM_TERM-B247+1</f>
        <v>118</v>
      </c>
      <c r="D247" s="19" t="n">
        <f aca="false">K246</f>
        <v>3.35737218919573</v>
      </c>
      <c r="E247" s="19" t="n">
        <f aca="false">D247*(1-(1-RM_CDR_S)^(1/12))</f>
        <v>0.011401814563075</v>
      </c>
      <c r="F247" s="19" t="n">
        <f aca="false">D247-E247</f>
        <v>3.34597037463265</v>
      </c>
      <c r="G247" s="19" t="n">
        <f aca="false">IF(F247&gt;0,F247*(RM_WAC/12)/(1-(1+RM_WAC/12)^(-C247)),0)</f>
        <v>0.039996308018996</v>
      </c>
      <c r="H247" s="19" t="n">
        <f aca="false">F247*RM_WAC/12</f>
        <v>0.0206334839769014</v>
      </c>
      <c r="I247" s="19" t="n">
        <f aca="false">G247-H247+IF(C247&lt;=1,(F247-(G247-H247)-J247),0)</f>
        <v>0.0193628240420947</v>
      </c>
      <c r="J247" s="19" t="n">
        <f aca="false">(F247-(G247-H247))*(1-(1-RM_CPR_S)^(1/12))</f>
        <v>0.0447493484998273</v>
      </c>
      <c r="K247" s="19" t="n">
        <f aca="false">IF(C247&lt;=1,0,(F247-(G247-H247)-J247))</f>
        <v>3.28185820209073</v>
      </c>
      <c r="L247" s="19" t="n">
        <f aca="false">E247*(1-RM_SEV_S)</f>
        <v>0.006841088737845</v>
      </c>
      <c r="M247" s="19" t="n">
        <f aca="false">E247-L247</f>
        <v>0.00456072582523</v>
      </c>
      <c r="N247" s="19" t="n">
        <f aca="false">H247-D247*(RM_SERV+RM_TR)/12</f>
        <v>0.019906053335909</v>
      </c>
      <c r="O247" s="19" t="n">
        <f aca="false">T247*RM_A1_CP/12+U247*RM_A2_CP/12+V247*RM_A3_CP/12+W247*RM_M1_CP/12+X247*RM_B1_CP/12+Y247*RM_B2_CP/12+Z247*RM_B3_CP/12</f>
        <v>0.022251322662506</v>
      </c>
      <c r="P247" s="19" t="n">
        <f aca="false">MAX(0,N247-O247)</f>
        <v>0</v>
      </c>
      <c r="Q247" s="19" t="n">
        <f aca="false">MIN(P247,M247)</f>
        <v>0</v>
      </c>
      <c r="R247" s="19" t="n">
        <f aca="false">P247-Q247</f>
        <v>0</v>
      </c>
      <c r="S247" s="19" t="n">
        <f aca="false">I247+J247+L247+Q247</f>
        <v>0.0709532612797669</v>
      </c>
      <c r="T247" s="19" t="n">
        <f aca="false">AW246</f>
        <v>0</v>
      </c>
      <c r="U247" s="19" t="n">
        <f aca="false">AX246</f>
        <v>0</v>
      </c>
      <c r="V247" s="19" t="n">
        <f aca="false">AY246</f>
        <v>0</v>
      </c>
      <c r="W247" s="19" t="n">
        <f aca="false">AZ246</f>
        <v>0</v>
      </c>
      <c r="X247" s="19" t="n">
        <f aca="false">BA246</f>
        <v>0.314780637115773</v>
      </c>
      <c r="Y247" s="19" t="n">
        <f aca="false">BB246</f>
        <v>3.04259155207986</v>
      </c>
      <c r="Z247" s="19" t="n">
        <f aca="false">BC246</f>
        <v>0</v>
      </c>
      <c r="AA247" s="19" t="n">
        <f aca="false">MIN(T247,MAX(0,S247-(0)))</f>
        <v>0</v>
      </c>
      <c r="AB247" s="19" t="n">
        <f aca="false">MIN(U247,MAX(0,S247-(T247)))</f>
        <v>0</v>
      </c>
      <c r="AC247" s="19" t="n">
        <f aca="false">MIN(V247,MAX(0,S247-(T247+U247)))</f>
        <v>0</v>
      </c>
      <c r="AD247" s="19" t="n">
        <f aca="false">MIN(W247,MAX(0,S247-(T247+U247+V247)))</f>
        <v>0</v>
      </c>
      <c r="AE247" s="19" t="n">
        <f aca="false">MIN(X247,MAX(0,S247-(T247+U247+V247+W247)))</f>
        <v>0.0709532612797669</v>
      </c>
      <c r="AF247" s="19" t="n">
        <f aca="false">MIN(Y247,MAX(0,S247-(T247+U247+V247+W247+X247)))</f>
        <v>0</v>
      </c>
      <c r="AG247" s="19" t="n">
        <f aca="false">MIN(Z247,MAX(0,S247-(T247+U247+V247+W247+X247+Y247)))</f>
        <v>0</v>
      </c>
      <c r="AH247" s="19" t="n">
        <f aca="false">T247-AA247</f>
        <v>0</v>
      </c>
      <c r="AI247" s="19" t="n">
        <f aca="false">U247-AB247</f>
        <v>0</v>
      </c>
      <c r="AJ247" s="19" t="n">
        <f aca="false">V247-AC247</f>
        <v>0</v>
      </c>
      <c r="AK247" s="19" t="n">
        <f aca="false">W247-AD247</f>
        <v>0</v>
      </c>
      <c r="AL247" s="19" t="n">
        <f aca="false">X247-AE247</f>
        <v>0.243827375836006</v>
      </c>
      <c r="AM247" s="19" t="n">
        <f aca="false">Y247-AF247</f>
        <v>3.04259155207986</v>
      </c>
      <c r="AN247" s="19" t="n">
        <f aca="false">Z247-AG247</f>
        <v>0</v>
      </c>
      <c r="AO247" s="19" t="n">
        <f aca="false">M247-Q247</f>
        <v>0.00456072582523</v>
      </c>
      <c r="AP247" s="19" t="n">
        <f aca="false">MIN(AH247,MAX(0,AO247-(AI247+AJ247+AK247+AL247+AM247+AN247)))</f>
        <v>0</v>
      </c>
      <c r="AQ247" s="19" t="n">
        <f aca="false">MIN(AI247,MAX(0,AO247-(AJ247+AK247+AL247+AM247+AN247)))</f>
        <v>0</v>
      </c>
      <c r="AR247" s="19" t="n">
        <f aca="false">MIN(AJ247,MAX(0,AO247-(AK247+AL247+AM247+AN247)))</f>
        <v>0</v>
      </c>
      <c r="AS247" s="19" t="n">
        <f aca="false">MIN(AK247,MAX(0,AO247-(AL247+AM247+AN247)))</f>
        <v>0</v>
      </c>
      <c r="AT247" s="19" t="n">
        <f aca="false">MIN(AL247,MAX(0,AO247-(AM247+AN247)))</f>
        <v>0</v>
      </c>
      <c r="AU247" s="19" t="n">
        <f aca="false">MIN(AM247,MAX(0,AO247-(AN247)))</f>
        <v>0.00456072582523</v>
      </c>
      <c r="AV247" s="19" t="n">
        <f aca="false">MIN(AN247,MAX(0,AO247-(0)))</f>
        <v>0</v>
      </c>
      <c r="AW247" s="19" t="n">
        <f aca="false">AH247-AP247</f>
        <v>0</v>
      </c>
      <c r="AX247" s="19" t="n">
        <f aca="false">AI247-AQ247</f>
        <v>0</v>
      </c>
      <c r="AY247" s="19" t="n">
        <f aca="false">AJ247-AR247</f>
        <v>0</v>
      </c>
      <c r="AZ247" s="19" t="n">
        <f aca="false">AK247-AS247</f>
        <v>0</v>
      </c>
      <c r="BA247" s="19" t="n">
        <f aca="false">AL247-AT247</f>
        <v>0.243827375836006</v>
      </c>
      <c r="BB247" s="19" t="n">
        <f aca="false">AM247-AU247</f>
        <v>3.03803082625464</v>
      </c>
      <c r="BC247" s="19" t="n">
        <f aca="false">AN247-AV247</f>
        <v>0</v>
      </c>
    </row>
    <row r="248" customFormat="false" ht="15" hidden="false" customHeight="false" outlineLevel="0" collapsed="false">
      <c r="B248" s="18" t="n">
        <v>244</v>
      </c>
      <c r="C248" s="18" t="n">
        <f aca="false">RM_TERM-B248+1</f>
        <v>117</v>
      </c>
      <c r="D248" s="19" t="n">
        <f aca="false">K247</f>
        <v>3.28185820209073</v>
      </c>
      <c r="E248" s="19" t="n">
        <f aca="false">D248*(1-(1-RM_CDR_S)^(1/12))</f>
        <v>0.0111453650456041</v>
      </c>
      <c r="F248" s="19" t="n">
        <f aca="false">D248-E248</f>
        <v>3.27071283704513</v>
      </c>
      <c r="G248" s="19" t="n">
        <f aca="false">IF(F248&gt;0,F248*(RM_WAC/12)/(1-(1+RM_WAC/12)^(-C248)),0)</f>
        <v>0.0393242773855058</v>
      </c>
      <c r="H248" s="19" t="n">
        <f aca="false">F248*RM_WAC/12</f>
        <v>0.020169395828445</v>
      </c>
      <c r="I248" s="19" t="n">
        <f aca="false">G248-H248+IF(C248&lt;=1,(F248-(G248-H248)-J248),0)</f>
        <v>0.0191548815570609</v>
      </c>
      <c r="J248" s="19" t="n">
        <f aca="false">(F248-(G248-H248))*(1-(1-RM_CPR_S)^(1/12))</f>
        <v>0.0437397853232463</v>
      </c>
      <c r="K248" s="19" t="n">
        <f aca="false">IF(C248&lt;=1,0,(F248-(G248-H248)-J248))</f>
        <v>3.20781817016482</v>
      </c>
      <c r="L248" s="19" t="n">
        <f aca="false">E248*(1-RM_SEV_S)</f>
        <v>0.00668721902736244</v>
      </c>
      <c r="M248" s="19" t="n">
        <f aca="false">E248-L248</f>
        <v>0.00445814601824163</v>
      </c>
      <c r="N248" s="19" t="n">
        <f aca="false">H248-D248*(RM_SERV+RM_TR)/12</f>
        <v>0.0194583265513253</v>
      </c>
      <c r="O248" s="19" t="n">
        <f aca="false">T248*RM_A1_CP/12+U248*RM_A2_CP/12+V248*RM_A3_CP/12+W248*RM_M1_CP/12+X248*RM_B1_CP/12+Y248*RM_B2_CP/12+Z248*RM_B3_CP/12</f>
        <v>0.0217774599406726</v>
      </c>
      <c r="P248" s="19" t="n">
        <f aca="false">MAX(0,N248-O248)</f>
        <v>0</v>
      </c>
      <c r="Q248" s="19" t="n">
        <f aca="false">MIN(P248,M248)</f>
        <v>0</v>
      </c>
      <c r="R248" s="19" t="n">
        <f aca="false">P248-Q248</f>
        <v>0</v>
      </c>
      <c r="S248" s="19" t="n">
        <f aca="false">I248+J248+L248+Q248</f>
        <v>0.0695818859076696</v>
      </c>
      <c r="T248" s="19" t="n">
        <f aca="false">AW247</f>
        <v>0</v>
      </c>
      <c r="U248" s="19" t="n">
        <f aca="false">AX247</f>
        <v>0</v>
      </c>
      <c r="V248" s="19" t="n">
        <f aca="false">AY247</f>
        <v>0</v>
      </c>
      <c r="W248" s="19" t="n">
        <f aca="false">AZ247</f>
        <v>0</v>
      </c>
      <c r="X248" s="19" t="n">
        <f aca="false">BA247</f>
        <v>0.243827375836006</v>
      </c>
      <c r="Y248" s="19" t="n">
        <f aca="false">BB247</f>
        <v>3.03803082625464</v>
      </c>
      <c r="Z248" s="19" t="n">
        <f aca="false">BC247</f>
        <v>0</v>
      </c>
      <c r="AA248" s="19" t="n">
        <f aca="false">MIN(T248,MAX(0,S248-(0)))</f>
        <v>0</v>
      </c>
      <c r="AB248" s="19" t="n">
        <f aca="false">MIN(U248,MAX(0,S248-(T248)))</f>
        <v>0</v>
      </c>
      <c r="AC248" s="19" t="n">
        <f aca="false">MIN(V248,MAX(0,S248-(T248+U248)))</f>
        <v>0</v>
      </c>
      <c r="AD248" s="19" t="n">
        <f aca="false">MIN(W248,MAX(0,S248-(T248+U248+V248)))</f>
        <v>0</v>
      </c>
      <c r="AE248" s="19" t="n">
        <f aca="false">MIN(X248,MAX(0,S248-(T248+U248+V248+W248)))</f>
        <v>0.0695818859076696</v>
      </c>
      <c r="AF248" s="19" t="n">
        <f aca="false">MIN(Y248,MAX(0,S248-(T248+U248+V248+W248+X248)))</f>
        <v>0</v>
      </c>
      <c r="AG248" s="19" t="n">
        <f aca="false">MIN(Z248,MAX(0,S248-(T248+U248+V248+W248+X248+Y248)))</f>
        <v>0</v>
      </c>
      <c r="AH248" s="19" t="n">
        <f aca="false">T248-AA248</f>
        <v>0</v>
      </c>
      <c r="AI248" s="19" t="n">
        <f aca="false">U248-AB248</f>
        <v>0</v>
      </c>
      <c r="AJ248" s="19" t="n">
        <f aca="false">V248-AC248</f>
        <v>0</v>
      </c>
      <c r="AK248" s="19" t="n">
        <f aca="false">W248-AD248</f>
        <v>0</v>
      </c>
      <c r="AL248" s="19" t="n">
        <f aca="false">X248-AE248</f>
        <v>0.174245489928336</v>
      </c>
      <c r="AM248" s="19" t="n">
        <f aca="false">Y248-AF248</f>
        <v>3.03803082625464</v>
      </c>
      <c r="AN248" s="19" t="n">
        <f aca="false">Z248-AG248</f>
        <v>0</v>
      </c>
      <c r="AO248" s="19" t="n">
        <f aca="false">M248-Q248</f>
        <v>0.00445814601824163</v>
      </c>
      <c r="AP248" s="19" t="n">
        <f aca="false">MIN(AH248,MAX(0,AO248-(AI248+AJ248+AK248+AL248+AM248+AN248)))</f>
        <v>0</v>
      </c>
      <c r="AQ248" s="19" t="n">
        <f aca="false">MIN(AI248,MAX(0,AO248-(AJ248+AK248+AL248+AM248+AN248)))</f>
        <v>0</v>
      </c>
      <c r="AR248" s="19" t="n">
        <f aca="false">MIN(AJ248,MAX(0,AO248-(AK248+AL248+AM248+AN248)))</f>
        <v>0</v>
      </c>
      <c r="AS248" s="19" t="n">
        <f aca="false">MIN(AK248,MAX(0,AO248-(AL248+AM248+AN248)))</f>
        <v>0</v>
      </c>
      <c r="AT248" s="19" t="n">
        <f aca="false">MIN(AL248,MAX(0,AO248-(AM248+AN248)))</f>
        <v>0</v>
      </c>
      <c r="AU248" s="19" t="n">
        <f aca="false">MIN(AM248,MAX(0,AO248-(AN248)))</f>
        <v>0.00445814601824163</v>
      </c>
      <c r="AV248" s="19" t="n">
        <f aca="false">MIN(AN248,MAX(0,AO248-(0)))</f>
        <v>0</v>
      </c>
      <c r="AW248" s="19" t="n">
        <f aca="false">AH248-AP248</f>
        <v>0</v>
      </c>
      <c r="AX248" s="19" t="n">
        <f aca="false">AI248-AQ248</f>
        <v>0</v>
      </c>
      <c r="AY248" s="19" t="n">
        <f aca="false">AJ248-AR248</f>
        <v>0</v>
      </c>
      <c r="AZ248" s="19" t="n">
        <f aca="false">AK248-AS248</f>
        <v>0</v>
      </c>
      <c r="BA248" s="19" t="n">
        <f aca="false">AL248-AT248</f>
        <v>0.174245489928336</v>
      </c>
      <c r="BB248" s="19" t="n">
        <f aca="false">AM248-AU248</f>
        <v>3.03357268023639</v>
      </c>
      <c r="BC248" s="19" t="n">
        <f aca="false">AN248-AV248</f>
        <v>0</v>
      </c>
    </row>
    <row r="249" customFormat="false" ht="15" hidden="false" customHeight="false" outlineLevel="0" collapsed="false">
      <c r="B249" s="18" t="n">
        <v>245</v>
      </c>
      <c r="C249" s="18" t="n">
        <f aca="false">RM_TERM-B249+1</f>
        <v>116</v>
      </c>
      <c r="D249" s="19" t="n">
        <f aca="false">K248</f>
        <v>3.20781817016482</v>
      </c>
      <c r="E249" s="19" t="n">
        <f aca="false">D249*(1-(1-RM_CDR_S)^(1/12))</f>
        <v>0.0108939211583341</v>
      </c>
      <c r="F249" s="19" t="n">
        <f aca="false">D249-E249</f>
        <v>3.19692424900649</v>
      </c>
      <c r="G249" s="19" t="n">
        <f aca="false">IF(F249&gt;0,F249*(RM_WAC/12)/(1-(1+RM_WAC/12)^(-C249)),0)</f>
        <v>0.0386635384235403</v>
      </c>
      <c r="H249" s="19" t="n">
        <f aca="false">F249*RM_WAC/12</f>
        <v>0.0197143662022067</v>
      </c>
      <c r="I249" s="19" t="n">
        <f aca="false">G249-H249+IF(C249&lt;=1,(F249-(G249-H249)-J249),0)</f>
        <v>0.0189491722213336</v>
      </c>
      <c r="J249" s="19" t="n">
        <f aca="false">(F249-(G249-H249))*(1-(1-RM_CPR_S)^(1/12))</f>
        <v>0.0427499523379539</v>
      </c>
      <c r="K249" s="19" t="n">
        <f aca="false">IF(C249&lt;=1,0,(F249-(G249-H249)-J249))</f>
        <v>3.1352251244472</v>
      </c>
      <c r="L249" s="19" t="n">
        <f aca="false">E249*(1-RM_SEV_S)</f>
        <v>0.00653635269500047</v>
      </c>
      <c r="M249" s="19" t="n">
        <f aca="false">E249-L249</f>
        <v>0.00435756846333365</v>
      </c>
      <c r="N249" s="19" t="n">
        <f aca="false">H249-D249*(RM_SERV+RM_TR)/12</f>
        <v>0.0190193389320043</v>
      </c>
      <c r="O249" s="19" t="n">
        <f aca="false">T249*RM_A1_CP/12+U249*RM_A2_CP/12+V249*RM_A3_CP/12+W249*RM_M1_CP/12+X249*RM_B1_CP/12+Y249*RM_B2_CP/12+Z249*RM_B3_CP/12</f>
        <v>0.0213128521802947</v>
      </c>
      <c r="P249" s="19" t="n">
        <f aca="false">MAX(0,N249-O249)</f>
        <v>0</v>
      </c>
      <c r="Q249" s="19" t="n">
        <f aca="false">MIN(P249,M249)</f>
        <v>0</v>
      </c>
      <c r="R249" s="19" t="n">
        <f aca="false">P249-Q249</f>
        <v>0</v>
      </c>
      <c r="S249" s="19" t="n">
        <f aca="false">I249+J249+L249+Q249</f>
        <v>0.068235477254288</v>
      </c>
      <c r="T249" s="19" t="n">
        <f aca="false">AW248</f>
        <v>0</v>
      </c>
      <c r="U249" s="19" t="n">
        <f aca="false">AX248</f>
        <v>0</v>
      </c>
      <c r="V249" s="19" t="n">
        <f aca="false">AY248</f>
        <v>0</v>
      </c>
      <c r="W249" s="19" t="n">
        <f aca="false">AZ248</f>
        <v>0</v>
      </c>
      <c r="X249" s="19" t="n">
        <f aca="false">BA248</f>
        <v>0.174245489928336</v>
      </c>
      <c r="Y249" s="19" t="n">
        <f aca="false">BB248</f>
        <v>3.03357268023639</v>
      </c>
      <c r="Z249" s="19" t="n">
        <f aca="false">BC248</f>
        <v>0</v>
      </c>
      <c r="AA249" s="19" t="n">
        <f aca="false">MIN(T249,MAX(0,S249-(0)))</f>
        <v>0</v>
      </c>
      <c r="AB249" s="19" t="n">
        <f aca="false">MIN(U249,MAX(0,S249-(T249)))</f>
        <v>0</v>
      </c>
      <c r="AC249" s="19" t="n">
        <f aca="false">MIN(V249,MAX(0,S249-(T249+U249)))</f>
        <v>0</v>
      </c>
      <c r="AD249" s="19" t="n">
        <f aca="false">MIN(W249,MAX(0,S249-(T249+U249+V249)))</f>
        <v>0</v>
      </c>
      <c r="AE249" s="19" t="n">
        <f aca="false">MIN(X249,MAX(0,S249-(T249+U249+V249+W249)))</f>
        <v>0.068235477254288</v>
      </c>
      <c r="AF249" s="19" t="n">
        <f aca="false">MIN(Y249,MAX(0,S249-(T249+U249+V249+W249+X249)))</f>
        <v>0</v>
      </c>
      <c r="AG249" s="19" t="n">
        <f aca="false">MIN(Z249,MAX(0,S249-(T249+U249+V249+W249+X249+Y249)))</f>
        <v>0</v>
      </c>
      <c r="AH249" s="19" t="n">
        <f aca="false">T249-AA249</f>
        <v>0</v>
      </c>
      <c r="AI249" s="19" t="n">
        <f aca="false">U249-AB249</f>
        <v>0</v>
      </c>
      <c r="AJ249" s="19" t="n">
        <f aca="false">V249-AC249</f>
        <v>0</v>
      </c>
      <c r="AK249" s="19" t="n">
        <f aca="false">W249-AD249</f>
        <v>0</v>
      </c>
      <c r="AL249" s="19" t="n">
        <f aca="false">X249-AE249</f>
        <v>0.106010012674048</v>
      </c>
      <c r="AM249" s="19" t="n">
        <f aca="false">Y249-AF249</f>
        <v>3.03357268023639</v>
      </c>
      <c r="AN249" s="19" t="n">
        <f aca="false">Z249-AG249</f>
        <v>0</v>
      </c>
      <c r="AO249" s="19" t="n">
        <f aca="false">M249-Q249</f>
        <v>0.00435756846333365</v>
      </c>
      <c r="AP249" s="19" t="n">
        <f aca="false">MIN(AH249,MAX(0,AO249-(AI249+AJ249+AK249+AL249+AM249+AN249)))</f>
        <v>0</v>
      </c>
      <c r="AQ249" s="19" t="n">
        <f aca="false">MIN(AI249,MAX(0,AO249-(AJ249+AK249+AL249+AM249+AN249)))</f>
        <v>0</v>
      </c>
      <c r="AR249" s="19" t="n">
        <f aca="false">MIN(AJ249,MAX(0,AO249-(AK249+AL249+AM249+AN249)))</f>
        <v>0</v>
      </c>
      <c r="AS249" s="19" t="n">
        <f aca="false">MIN(AK249,MAX(0,AO249-(AL249+AM249+AN249)))</f>
        <v>0</v>
      </c>
      <c r="AT249" s="19" t="n">
        <f aca="false">MIN(AL249,MAX(0,AO249-(AM249+AN249)))</f>
        <v>0</v>
      </c>
      <c r="AU249" s="19" t="n">
        <f aca="false">MIN(AM249,MAX(0,AO249-(AN249)))</f>
        <v>0.00435756846333365</v>
      </c>
      <c r="AV249" s="19" t="n">
        <f aca="false">MIN(AN249,MAX(0,AO249-(0)))</f>
        <v>0</v>
      </c>
      <c r="AW249" s="19" t="n">
        <f aca="false">AH249-AP249</f>
        <v>0</v>
      </c>
      <c r="AX249" s="19" t="n">
        <f aca="false">AI249-AQ249</f>
        <v>0</v>
      </c>
      <c r="AY249" s="19" t="n">
        <f aca="false">AJ249-AR249</f>
        <v>0</v>
      </c>
      <c r="AZ249" s="19" t="n">
        <f aca="false">AK249-AS249</f>
        <v>0</v>
      </c>
      <c r="BA249" s="19" t="n">
        <f aca="false">AL249-AT249</f>
        <v>0.106010012674048</v>
      </c>
      <c r="BB249" s="19" t="n">
        <f aca="false">AM249-AU249</f>
        <v>3.02921511177306</v>
      </c>
      <c r="BC249" s="19" t="n">
        <f aca="false">AN249-AV249</f>
        <v>0</v>
      </c>
    </row>
    <row r="250" customFormat="false" ht="15" hidden="false" customHeight="false" outlineLevel="0" collapsed="false">
      <c r="B250" s="18" t="n">
        <v>246</v>
      </c>
      <c r="C250" s="18" t="n">
        <f aca="false">RM_TERM-B250+1</f>
        <v>115</v>
      </c>
      <c r="D250" s="19" t="n">
        <f aca="false">K249</f>
        <v>3.1352251244472</v>
      </c>
      <c r="E250" s="19" t="n">
        <f aca="false">D250*(1-(1-RM_CDR_S)^(1/12))</f>
        <v>0.0106473913132056</v>
      </c>
      <c r="F250" s="19" t="n">
        <f aca="false">D250-E250</f>
        <v>3.12457773313399</v>
      </c>
      <c r="G250" s="19" t="n">
        <f aca="false">IF(F250&gt;0,F250*(RM_WAC/12)/(1-(1+RM_WAC/12)^(-C250)),0)</f>
        <v>0.0380139014068586</v>
      </c>
      <c r="H250" s="19" t="n">
        <f aca="false">F250*RM_WAC/12</f>
        <v>0.0192682293543263</v>
      </c>
      <c r="I250" s="19" t="n">
        <f aca="false">G250-H250+IF(C250&lt;=1,(F250-(G250-H250)-J250),0)</f>
        <v>0.0187456720525323</v>
      </c>
      <c r="J250" s="19" t="n">
        <f aca="false">(F250-(G250-H250))*(1-(1-RM_CPR_S)^(1/12))</f>
        <v>0.0417794883134314</v>
      </c>
      <c r="K250" s="19" t="n">
        <f aca="false">IF(C250&lt;=1,0,(F250-(G250-H250)-J250))</f>
        <v>3.06405257276803</v>
      </c>
      <c r="L250" s="19" t="n">
        <f aca="false">E250*(1-RM_SEV_S)</f>
        <v>0.00638843478792337</v>
      </c>
      <c r="M250" s="19" t="n">
        <f aca="false">E250-L250</f>
        <v>0.00425895652528225</v>
      </c>
      <c r="N250" s="19" t="n">
        <f aca="false">H250-D250*(RM_SERV+RM_TR)/12</f>
        <v>0.0185889305773627</v>
      </c>
      <c r="O250" s="19" t="n">
        <f aca="false">T250*RM_A1_CP/12+U250*RM_A2_CP/12+V250*RM_A3_CP/12+W250*RM_M1_CP/12+X250*RM_B1_CP/12+Y250*RM_B2_CP/12+Z250*RM_B3_CP/12</f>
        <v>0.0208573299910332</v>
      </c>
      <c r="P250" s="19" t="n">
        <f aca="false">MAX(0,N250-O250)</f>
        <v>0</v>
      </c>
      <c r="Q250" s="19" t="n">
        <f aca="false">MIN(P250,M250)</f>
        <v>0</v>
      </c>
      <c r="R250" s="19" t="n">
        <f aca="false">P250-Q250</f>
        <v>0</v>
      </c>
      <c r="S250" s="19" t="n">
        <f aca="false">I250+J250+L250+Q250</f>
        <v>0.0669135951538871</v>
      </c>
      <c r="T250" s="19" t="n">
        <f aca="false">AW249</f>
        <v>0</v>
      </c>
      <c r="U250" s="19" t="n">
        <f aca="false">AX249</f>
        <v>0</v>
      </c>
      <c r="V250" s="19" t="n">
        <f aca="false">AY249</f>
        <v>0</v>
      </c>
      <c r="W250" s="19" t="n">
        <f aca="false">AZ249</f>
        <v>0</v>
      </c>
      <c r="X250" s="19" t="n">
        <f aca="false">BA249</f>
        <v>0.106010012674048</v>
      </c>
      <c r="Y250" s="19" t="n">
        <f aca="false">BB249</f>
        <v>3.02921511177306</v>
      </c>
      <c r="Z250" s="19" t="n">
        <f aca="false">BC249</f>
        <v>0</v>
      </c>
      <c r="AA250" s="19" t="n">
        <f aca="false">MIN(T250,MAX(0,S250-(0)))</f>
        <v>0</v>
      </c>
      <c r="AB250" s="19" t="n">
        <f aca="false">MIN(U250,MAX(0,S250-(T250)))</f>
        <v>0</v>
      </c>
      <c r="AC250" s="19" t="n">
        <f aca="false">MIN(V250,MAX(0,S250-(T250+U250)))</f>
        <v>0</v>
      </c>
      <c r="AD250" s="19" t="n">
        <f aca="false">MIN(W250,MAX(0,S250-(T250+U250+V250)))</f>
        <v>0</v>
      </c>
      <c r="AE250" s="19" t="n">
        <f aca="false">MIN(X250,MAX(0,S250-(T250+U250+V250+W250)))</f>
        <v>0.0669135951538871</v>
      </c>
      <c r="AF250" s="19" t="n">
        <f aca="false">MIN(Y250,MAX(0,S250-(T250+U250+V250+W250+X250)))</f>
        <v>0</v>
      </c>
      <c r="AG250" s="19" t="n">
        <f aca="false">MIN(Z250,MAX(0,S250-(T250+U250+V250+W250+X250+Y250)))</f>
        <v>0</v>
      </c>
      <c r="AH250" s="19" t="n">
        <f aca="false">T250-AA250</f>
        <v>0</v>
      </c>
      <c r="AI250" s="19" t="n">
        <f aca="false">U250-AB250</f>
        <v>0</v>
      </c>
      <c r="AJ250" s="19" t="n">
        <f aca="false">V250-AC250</f>
        <v>0</v>
      </c>
      <c r="AK250" s="19" t="n">
        <f aca="false">W250-AD250</f>
        <v>0</v>
      </c>
      <c r="AL250" s="19" t="n">
        <f aca="false">X250-AE250</f>
        <v>0.0390964175201612</v>
      </c>
      <c r="AM250" s="19" t="n">
        <f aca="false">Y250-AF250</f>
        <v>3.02921511177306</v>
      </c>
      <c r="AN250" s="19" t="n">
        <f aca="false">Z250-AG250</f>
        <v>0</v>
      </c>
      <c r="AO250" s="19" t="n">
        <f aca="false">M250-Q250</f>
        <v>0.00425895652528225</v>
      </c>
      <c r="AP250" s="19" t="n">
        <f aca="false">MIN(AH250,MAX(0,AO250-(AI250+AJ250+AK250+AL250+AM250+AN250)))</f>
        <v>0</v>
      </c>
      <c r="AQ250" s="19" t="n">
        <f aca="false">MIN(AI250,MAX(0,AO250-(AJ250+AK250+AL250+AM250+AN250)))</f>
        <v>0</v>
      </c>
      <c r="AR250" s="19" t="n">
        <f aca="false">MIN(AJ250,MAX(0,AO250-(AK250+AL250+AM250+AN250)))</f>
        <v>0</v>
      </c>
      <c r="AS250" s="19" t="n">
        <f aca="false">MIN(AK250,MAX(0,AO250-(AL250+AM250+AN250)))</f>
        <v>0</v>
      </c>
      <c r="AT250" s="19" t="n">
        <f aca="false">MIN(AL250,MAX(0,AO250-(AM250+AN250)))</f>
        <v>0</v>
      </c>
      <c r="AU250" s="19" t="n">
        <f aca="false">MIN(AM250,MAX(0,AO250-(AN250)))</f>
        <v>0.00425895652528225</v>
      </c>
      <c r="AV250" s="19" t="n">
        <f aca="false">MIN(AN250,MAX(0,AO250-(0)))</f>
        <v>0</v>
      </c>
      <c r="AW250" s="19" t="n">
        <f aca="false">AH250-AP250</f>
        <v>0</v>
      </c>
      <c r="AX250" s="19" t="n">
        <f aca="false">AI250-AQ250</f>
        <v>0</v>
      </c>
      <c r="AY250" s="19" t="n">
        <f aca="false">AJ250-AR250</f>
        <v>0</v>
      </c>
      <c r="AZ250" s="19" t="n">
        <f aca="false">AK250-AS250</f>
        <v>0</v>
      </c>
      <c r="BA250" s="19" t="n">
        <f aca="false">AL250-AT250</f>
        <v>0.0390964175201612</v>
      </c>
      <c r="BB250" s="19" t="n">
        <f aca="false">AM250-AU250</f>
        <v>3.02495615524778</v>
      </c>
      <c r="BC250" s="19" t="n">
        <f aca="false">AN250-AV250</f>
        <v>0</v>
      </c>
    </row>
    <row r="251" customFormat="false" ht="15" hidden="false" customHeight="false" outlineLevel="0" collapsed="false">
      <c r="B251" s="18" t="n">
        <v>247</v>
      </c>
      <c r="C251" s="18" t="n">
        <f aca="false">RM_TERM-B251+1</f>
        <v>114</v>
      </c>
      <c r="D251" s="19" t="n">
        <f aca="false">K250</f>
        <v>3.06405257276803</v>
      </c>
      <c r="E251" s="19" t="n">
        <f aca="false">D251*(1-(1-RM_CDR_S)^(1/12))</f>
        <v>0.0104056855414004</v>
      </c>
      <c r="F251" s="19" t="n">
        <f aca="false">D251-E251</f>
        <v>3.05364688722663</v>
      </c>
      <c r="G251" s="19" t="n">
        <f aca="false">IF(F251&gt;0,F251*(RM_WAC/12)/(1-(1+RM_WAC/12)^(-C251)),0)</f>
        <v>0.0373751797970602</v>
      </c>
      <c r="H251" s="19" t="n">
        <f aca="false">F251*RM_WAC/12</f>
        <v>0.0188308224712309</v>
      </c>
      <c r="I251" s="19" t="n">
        <f aca="false">G251-H251+IF(C251&lt;=1,(F251-(G251-H251)-J251),0)</f>
        <v>0.0185443573258293</v>
      </c>
      <c r="J251" s="19" t="n">
        <f aca="false">(F251-(G251-H251))*(1-(1-RM_CPR_S)^(1/12))</f>
        <v>0.0408280384078149</v>
      </c>
      <c r="K251" s="19" t="n">
        <f aca="false">IF(C251&lt;=1,0,(F251-(G251-H251)-J251))</f>
        <v>2.99427449149299</v>
      </c>
      <c r="L251" s="19" t="n">
        <f aca="false">E251*(1-RM_SEV_S)</f>
        <v>0.00624341132484027</v>
      </c>
      <c r="M251" s="19" t="n">
        <f aca="false">E251-L251</f>
        <v>0.00416227421656018</v>
      </c>
      <c r="N251" s="19" t="n">
        <f aca="false">H251-D251*(RM_SERV+RM_TR)/12</f>
        <v>0.0181669444137978</v>
      </c>
      <c r="O251" s="19" t="n">
        <f aca="false">T251*RM_A1_CP/12+U251*RM_A2_CP/12+V251*RM_A3_CP/12+W251*RM_M1_CP/12+X251*RM_B1_CP/12+Y251*RM_B2_CP/12+Z251*RM_B3_CP/12</f>
        <v>0.0204107269778195</v>
      </c>
      <c r="P251" s="19" t="n">
        <f aca="false">MAX(0,N251-O251)</f>
        <v>0</v>
      </c>
      <c r="Q251" s="19" t="n">
        <f aca="false">MIN(P251,M251)</f>
        <v>0</v>
      </c>
      <c r="R251" s="19" t="n">
        <f aca="false">P251-Q251</f>
        <v>0</v>
      </c>
      <c r="S251" s="19" t="n">
        <f aca="false">I251+J251+L251+Q251</f>
        <v>0.0656158070584844</v>
      </c>
      <c r="T251" s="19" t="n">
        <f aca="false">AW250</f>
        <v>0</v>
      </c>
      <c r="U251" s="19" t="n">
        <f aca="false">AX250</f>
        <v>0</v>
      </c>
      <c r="V251" s="19" t="n">
        <f aca="false">AY250</f>
        <v>0</v>
      </c>
      <c r="W251" s="19" t="n">
        <f aca="false">AZ250</f>
        <v>0</v>
      </c>
      <c r="X251" s="19" t="n">
        <f aca="false">BA250</f>
        <v>0.0390964175201612</v>
      </c>
      <c r="Y251" s="19" t="n">
        <f aca="false">BB250</f>
        <v>3.02495615524778</v>
      </c>
      <c r="Z251" s="19" t="n">
        <f aca="false">BC250</f>
        <v>0</v>
      </c>
      <c r="AA251" s="19" t="n">
        <f aca="false">MIN(T251,MAX(0,S251-(0)))</f>
        <v>0</v>
      </c>
      <c r="AB251" s="19" t="n">
        <f aca="false">MIN(U251,MAX(0,S251-(T251)))</f>
        <v>0</v>
      </c>
      <c r="AC251" s="19" t="n">
        <f aca="false">MIN(V251,MAX(0,S251-(T251+U251)))</f>
        <v>0</v>
      </c>
      <c r="AD251" s="19" t="n">
        <f aca="false">MIN(W251,MAX(0,S251-(T251+U251+V251)))</f>
        <v>0</v>
      </c>
      <c r="AE251" s="19" t="n">
        <f aca="false">MIN(X251,MAX(0,S251-(T251+U251+V251+W251)))</f>
        <v>0.0390964175201612</v>
      </c>
      <c r="AF251" s="19" t="n">
        <f aca="false">MIN(Y251,MAX(0,S251-(T251+U251+V251+W251+X251)))</f>
        <v>0.0265193895383232</v>
      </c>
      <c r="AG251" s="19" t="n">
        <f aca="false">MIN(Z251,MAX(0,S251-(T251+U251+V251+W251+X251+Y251)))</f>
        <v>0</v>
      </c>
      <c r="AH251" s="19" t="n">
        <f aca="false">T251-AA251</f>
        <v>0</v>
      </c>
      <c r="AI251" s="19" t="n">
        <f aca="false">U251-AB251</f>
        <v>0</v>
      </c>
      <c r="AJ251" s="19" t="n">
        <f aca="false">V251-AC251</f>
        <v>0</v>
      </c>
      <c r="AK251" s="19" t="n">
        <f aca="false">W251-AD251</f>
        <v>0</v>
      </c>
      <c r="AL251" s="19" t="n">
        <f aca="false">X251-AE251</f>
        <v>0</v>
      </c>
      <c r="AM251" s="19" t="n">
        <f aca="false">Y251-AF251</f>
        <v>2.99843676570945</v>
      </c>
      <c r="AN251" s="19" t="n">
        <f aca="false">Z251-AG251</f>
        <v>0</v>
      </c>
      <c r="AO251" s="19" t="n">
        <f aca="false">M251-Q251</f>
        <v>0.00416227421656018</v>
      </c>
      <c r="AP251" s="19" t="n">
        <f aca="false">MIN(AH251,MAX(0,AO251-(AI251+AJ251+AK251+AL251+AM251+AN251)))</f>
        <v>0</v>
      </c>
      <c r="AQ251" s="19" t="n">
        <f aca="false">MIN(AI251,MAX(0,AO251-(AJ251+AK251+AL251+AM251+AN251)))</f>
        <v>0</v>
      </c>
      <c r="AR251" s="19" t="n">
        <f aca="false">MIN(AJ251,MAX(0,AO251-(AK251+AL251+AM251+AN251)))</f>
        <v>0</v>
      </c>
      <c r="AS251" s="19" t="n">
        <f aca="false">MIN(AK251,MAX(0,AO251-(AL251+AM251+AN251)))</f>
        <v>0</v>
      </c>
      <c r="AT251" s="19" t="n">
        <f aca="false">MIN(AL251,MAX(0,AO251-(AM251+AN251)))</f>
        <v>0</v>
      </c>
      <c r="AU251" s="19" t="n">
        <f aca="false">MIN(AM251,MAX(0,AO251-(AN251)))</f>
        <v>0.00416227421656018</v>
      </c>
      <c r="AV251" s="19" t="n">
        <f aca="false">MIN(AN251,MAX(0,AO251-(0)))</f>
        <v>0</v>
      </c>
      <c r="AW251" s="19" t="n">
        <f aca="false">AH251-AP251</f>
        <v>0</v>
      </c>
      <c r="AX251" s="19" t="n">
        <f aca="false">AI251-AQ251</f>
        <v>0</v>
      </c>
      <c r="AY251" s="19" t="n">
        <f aca="false">AJ251-AR251</f>
        <v>0</v>
      </c>
      <c r="AZ251" s="19" t="n">
        <f aca="false">AK251-AS251</f>
        <v>0</v>
      </c>
      <c r="BA251" s="19" t="n">
        <f aca="false">AL251-AT251</f>
        <v>0</v>
      </c>
      <c r="BB251" s="19" t="n">
        <f aca="false">AM251-AU251</f>
        <v>2.99427449149289</v>
      </c>
      <c r="BC251" s="19" t="n">
        <f aca="false">AN251-AV251</f>
        <v>0</v>
      </c>
    </row>
    <row r="252" customFormat="false" ht="15" hidden="false" customHeight="false" outlineLevel="0" collapsed="false">
      <c r="B252" s="18" t="n">
        <v>248</v>
      </c>
      <c r="C252" s="18" t="n">
        <f aca="false">RM_TERM-B252+1</f>
        <v>113</v>
      </c>
      <c r="D252" s="19" t="n">
        <f aca="false">K251</f>
        <v>2.99427449149299</v>
      </c>
      <c r="E252" s="19" t="n">
        <f aca="false">D252*(1-(1-RM_CDR_S)^(1/12))</f>
        <v>0.010168715465272</v>
      </c>
      <c r="F252" s="19" t="n">
        <f aca="false">D252-E252</f>
        <v>2.98410577602771</v>
      </c>
      <c r="G252" s="19" t="n">
        <f aca="false">IF(F252&gt;0,F252*(RM_WAC/12)/(1-(1+RM_WAC/12)^(-C252)),0)</f>
        <v>0.036747190190022</v>
      </c>
      <c r="H252" s="19" t="n">
        <f aca="false">F252*RM_WAC/12</f>
        <v>0.0184019856188376</v>
      </c>
      <c r="I252" s="19" t="n">
        <f aca="false">G252-H252+IF(C252&lt;=1,(F252-(G252-H252)-J252),0)</f>
        <v>0.0183452045711844</v>
      </c>
      <c r="J252" s="19" t="n">
        <f aca="false">(F252-(G252-H252))*(1-(1-RM_CPR_S)^(1/12))</f>
        <v>0.0398952540571233</v>
      </c>
      <c r="K252" s="19" t="n">
        <f aca="false">IF(C252&lt;=1,0,(F252-(G252-H252)-J252))</f>
        <v>2.92586531739941</v>
      </c>
      <c r="L252" s="19" t="n">
        <f aca="false">E252*(1-RM_SEV_S)</f>
        <v>0.0061012292791632</v>
      </c>
      <c r="M252" s="19" t="n">
        <f aca="false">E252-L252</f>
        <v>0.0040674861861088</v>
      </c>
      <c r="N252" s="19" t="n">
        <f aca="false">H252-D252*(RM_SERV+RM_TR)/12</f>
        <v>0.0177532261456808</v>
      </c>
      <c r="O252" s="19" t="n">
        <f aca="false">T252*RM_A1_CP/12+U252*RM_A2_CP/12+V252*RM_A3_CP/12+W252*RM_M1_CP/12+X252*RM_B1_CP/12+Y252*RM_B2_CP/12+Z252*RM_B3_CP/12</f>
        <v>0.019961829943286</v>
      </c>
      <c r="P252" s="19" t="n">
        <f aca="false">MAX(0,N252-O252)</f>
        <v>0</v>
      </c>
      <c r="Q252" s="19" t="n">
        <f aca="false">MIN(P252,M252)</f>
        <v>0</v>
      </c>
      <c r="R252" s="19" t="n">
        <f aca="false">P252-Q252</f>
        <v>0</v>
      </c>
      <c r="S252" s="19" t="n">
        <f aca="false">I252+J252+L252+Q252</f>
        <v>0.0643416879074709</v>
      </c>
      <c r="T252" s="19" t="n">
        <f aca="false">AW251</f>
        <v>0</v>
      </c>
      <c r="U252" s="19" t="n">
        <f aca="false">AX251</f>
        <v>0</v>
      </c>
      <c r="V252" s="19" t="n">
        <f aca="false">AY251</f>
        <v>0</v>
      </c>
      <c r="W252" s="19" t="n">
        <f aca="false">AZ251</f>
        <v>0</v>
      </c>
      <c r="X252" s="19" t="n">
        <f aca="false">BA251</f>
        <v>0</v>
      </c>
      <c r="Y252" s="19" t="n">
        <f aca="false">BB251</f>
        <v>2.99427449149289</v>
      </c>
      <c r="Z252" s="19" t="n">
        <f aca="false">BC251</f>
        <v>0</v>
      </c>
      <c r="AA252" s="19" t="n">
        <f aca="false">MIN(T252,MAX(0,S252-(0)))</f>
        <v>0</v>
      </c>
      <c r="AB252" s="19" t="n">
        <f aca="false">MIN(U252,MAX(0,S252-(T252)))</f>
        <v>0</v>
      </c>
      <c r="AC252" s="19" t="n">
        <f aca="false">MIN(V252,MAX(0,S252-(T252+U252)))</f>
        <v>0</v>
      </c>
      <c r="AD252" s="19" t="n">
        <f aca="false">MIN(W252,MAX(0,S252-(T252+U252+V252)))</f>
        <v>0</v>
      </c>
      <c r="AE252" s="19" t="n">
        <f aca="false">MIN(X252,MAX(0,S252-(T252+U252+V252+W252)))</f>
        <v>0</v>
      </c>
      <c r="AF252" s="19" t="n">
        <f aca="false">MIN(Y252,MAX(0,S252-(T252+U252+V252+W252+X252)))</f>
        <v>0.0643416879074709</v>
      </c>
      <c r="AG252" s="19" t="n">
        <f aca="false">MIN(Z252,MAX(0,S252-(T252+U252+V252+W252+X252+Y252)))</f>
        <v>0</v>
      </c>
      <c r="AH252" s="19" t="n">
        <f aca="false">T252-AA252</f>
        <v>0</v>
      </c>
      <c r="AI252" s="19" t="n">
        <f aca="false">U252-AB252</f>
        <v>0</v>
      </c>
      <c r="AJ252" s="19" t="n">
        <f aca="false">V252-AC252</f>
        <v>0</v>
      </c>
      <c r="AK252" s="19" t="n">
        <f aca="false">W252-AD252</f>
        <v>0</v>
      </c>
      <c r="AL252" s="19" t="n">
        <f aca="false">X252-AE252</f>
        <v>0</v>
      </c>
      <c r="AM252" s="19" t="n">
        <f aca="false">Y252-AF252</f>
        <v>2.92993280358542</v>
      </c>
      <c r="AN252" s="19" t="n">
        <f aca="false">Z252-AG252</f>
        <v>0</v>
      </c>
      <c r="AO252" s="19" t="n">
        <f aca="false">M252-Q252</f>
        <v>0.0040674861861088</v>
      </c>
      <c r="AP252" s="19" t="n">
        <f aca="false">MIN(AH252,MAX(0,AO252-(AI252+AJ252+AK252+AL252+AM252+AN252)))</f>
        <v>0</v>
      </c>
      <c r="AQ252" s="19" t="n">
        <f aca="false">MIN(AI252,MAX(0,AO252-(AJ252+AK252+AL252+AM252+AN252)))</f>
        <v>0</v>
      </c>
      <c r="AR252" s="19" t="n">
        <f aca="false">MIN(AJ252,MAX(0,AO252-(AK252+AL252+AM252+AN252)))</f>
        <v>0</v>
      </c>
      <c r="AS252" s="19" t="n">
        <f aca="false">MIN(AK252,MAX(0,AO252-(AL252+AM252+AN252)))</f>
        <v>0</v>
      </c>
      <c r="AT252" s="19" t="n">
        <f aca="false">MIN(AL252,MAX(0,AO252-(AM252+AN252)))</f>
        <v>0</v>
      </c>
      <c r="AU252" s="19" t="n">
        <f aca="false">MIN(AM252,MAX(0,AO252-(AN252)))</f>
        <v>0.0040674861861088</v>
      </c>
      <c r="AV252" s="19" t="n">
        <f aca="false">MIN(AN252,MAX(0,AO252-(0)))</f>
        <v>0</v>
      </c>
      <c r="AW252" s="19" t="n">
        <f aca="false">AH252-AP252</f>
        <v>0</v>
      </c>
      <c r="AX252" s="19" t="n">
        <f aca="false">AI252-AQ252</f>
        <v>0</v>
      </c>
      <c r="AY252" s="19" t="n">
        <f aca="false">AJ252-AR252</f>
        <v>0</v>
      </c>
      <c r="AZ252" s="19" t="n">
        <f aca="false">AK252-AS252</f>
        <v>0</v>
      </c>
      <c r="BA252" s="19" t="n">
        <f aca="false">AL252-AT252</f>
        <v>0</v>
      </c>
      <c r="BB252" s="19" t="n">
        <f aca="false">AM252-AU252</f>
        <v>2.92586531739931</v>
      </c>
      <c r="BC252" s="19" t="n">
        <f aca="false">AN252-AV252</f>
        <v>0</v>
      </c>
    </row>
    <row r="253" customFormat="false" ht="15" hidden="false" customHeight="false" outlineLevel="0" collapsed="false">
      <c r="B253" s="18" t="n">
        <v>249</v>
      </c>
      <c r="C253" s="18" t="n">
        <f aca="false">RM_TERM-B253+1</f>
        <v>112</v>
      </c>
      <c r="D253" s="19" t="n">
        <f aca="false">K252</f>
        <v>2.92586531739941</v>
      </c>
      <c r="E253" s="19" t="n">
        <f aca="false">D253*(1-(1-RM_CDR_S)^(1/12))</f>
        <v>0.00993639427075619</v>
      </c>
      <c r="F253" s="19" t="n">
        <f aca="false">D253-E253</f>
        <v>2.91592892312865</v>
      </c>
      <c r="G253" s="19" t="n">
        <f aca="false">IF(F253&gt;0,F253*(RM_WAC/12)/(1-(1+RM_WAC/12)^(-C253)),0)</f>
        <v>0.0361297522632349</v>
      </c>
      <c r="H253" s="19" t="n">
        <f aca="false">F253*RM_WAC/12</f>
        <v>0.0179815616926267</v>
      </c>
      <c r="I253" s="19" t="n">
        <f aca="false">G253-H253+IF(C253&lt;=1,(F253-(G253-H253)-J253),0)</f>
        <v>0.0181481905706083</v>
      </c>
      <c r="J253" s="19" t="n">
        <f aca="false">(F253-(G253-H253))*(1-(1-RM_CPR_S)^(1/12))</f>
        <v>0.0389807928663855</v>
      </c>
      <c r="K253" s="19" t="n">
        <f aca="false">IF(C253&lt;=1,0,(F253-(G253-H253)-J253))</f>
        <v>2.85879993969166</v>
      </c>
      <c r="L253" s="19" t="n">
        <f aca="false">E253*(1-RM_SEV_S)</f>
        <v>0.00596183656245371</v>
      </c>
      <c r="M253" s="19" t="n">
        <f aca="false">E253-L253</f>
        <v>0.00397455770830248</v>
      </c>
      <c r="N253" s="19" t="n">
        <f aca="false">H253-D253*(RM_SERV+RM_TR)/12</f>
        <v>0.0173476242071901</v>
      </c>
      <c r="O253" s="19" t="n">
        <f aca="false">T253*RM_A1_CP/12+U253*RM_A2_CP/12+V253*RM_A3_CP/12+W253*RM_M1_CP/12+X253*RM_B1_CP/12+Y253*RM_B2_CP/12+Z253*RM_B3_CP/12</f>
        <v>0.0195057687826621</v>
      </c>
      <c r="P253" s="19" t="n">
        <f aca="false">MAX(0,N253-O253)</f>
        <v>0</v>
      </c>
      <c r="Q253" s="19" t="n">
        <f aca="false">MIN(P253,M253)</f>
        <v>0</v>
      </c>
      <c r="R253" s="19" t="n">
        <f aca="false">P253-Q253</f>
        <v>0</v>
      </c>
      <c r="S253" s="19" t="n">
        <f aca="false">I253+J253+L253+Q253</f>
        <v>0.0630908199994474</v>
      </c>
      <c r="T253" s="19" t="n">
        <f aca="false">AW252</f>
        <v>0</v>
      </c>
      <c r="U253" s="19" t="n">
        <f aca="false">AX252</f>
        <v>0</v>
      </c>
      <c r="V253" s="19" t="n">
        <f aca="false">AY252</f>
        <v>0</v>
      </c>
      <c r="W253" s="19" t="n">
        <f aca="false">AZ252</f>
        <v>0</v>
      </c>
      <c r="X253" s="19" t="n">
        <f aca="false">BA252</f>
        <v>0</v>
      </c>
      <c r="Y253" s="19" t="n">
        <f aca="false">BB252</f>
        <v>2.92586531739931</v>
      </c>
      <c r="Z253" s="19" t="n">
        <f aca="false">BC252</f>
        <v>0</v>
      </c>
      <c r="AA253" s="19" t="n">
        <f aca="false">MIN(T253,MAX(0,S253-(0)))</f>
        <v>0</v>
      </c>
      <c r="AB253" s="19" t="n">
        <f aca="false">MIN(U253,MAX(0,S253-(T253)))</f>
        <v>0</v>
      </c>
      <c r="AC253" s="19" t="n">
        <f aca="false">MIN(V253,MAX(0,S253-(T253+U253)))</f>
        <v>0</v>
      </c>
      <c r="AD253" s="19" t="n">
        <f aca="false">MIN(W253,MAX(0,S253-(T253+U253+V253)))</f>
        <v>0</v>
      </c>
      <c r="AE253" s="19" t="n">
        <f aca="false">MIN(X253,MAX(0,S253-(T253+U253+V253+W253)))</f>
        <v>0</v>
      </c>
      <c r="AF253" s="19" t="n">
        <f aca="false">MIN(Y253,MAX(0,S253-(T253+U253+V253+W253+X253)))</f>
        <v>0.0630908199994474</v>
      </c>
      <c r="AG253" s="19" t="n">
        <f aca="false">MIN(Z253,MAX(0,S253-(T253+U253+V253+W253+X253+Y253)))</f>
        <v>0</v>
      </c>
      <c r="AH253" s="19" t="n">
        <f aca="false">T253-AA253</f>
        <v>0</v>
      </c>
      <c r="AI253" s="19" t="n">
        <f aca="false">U253-AB253</f>
        <v>0</v>
      </c>
      <c r="AJ253" s="19" t="n">
        <f aca="false">V253-AC253</f>
        <v>0</v>
      </c>
      <c r="AK253" s="19" t="n">
        <f aca="false">W253-AD253</f>
        <v>0</v>
      </c>
      <c r="AL253" s="19" t="n">
        <f aca="false">X253-AE253</f>
        <v>0</v>
      </c>
      <c r="AM253" s="19" t="n">
        <f aca="false">Y253-AF253</f>
        <v>2.86277449739987</v>
      </c>
      <c r="AN253" s="19" t="n">
        <f aca="false">Z253-AG253</f>
        <v>0</v>
      </c>
      <c r="AO253" s="19" t="n">
        <f aca="false">M253-Q253</f>
        <v>0.00397455770830248</v>
      </c>
      <c r="AP253" s="19" t="n">
        <f aca="false">MIN(AH253,MAX(0,AO253-(AI253+AJ253+AK253+AL253+AM253+AN253)))</f>
        <v>0</v>
      </c>
      <c r="AQ253" s="19" t="n">
        <f aca="false">MIN(AI253,MAX(0,AO253-(AJ253+AK253+AL253+AM253+AN253)))</f>
        <v>0</v>
      </c>
      <c r="AR253" s="19" t="n">
        <f aca="false">MIN(AJ253,MAX(0,AO253-(AK253+AL253+AM253+AN253)))</f>
        <v>0</v>
      </c>
      <c r="AS253" s="19" t="n">
        <f aca="false">MIN(AK253,MAX(0,AO253-(AL253+AM253+AN253)))</f>
        <v>0</v>
      </c>
      <c r="AT253" s="19" t="n">
        <f aca="false">MIN(AL253,MAX(0,AO253-(AM253+AN253)))</f>
        <v>0</v>
      </c>
      <c r="AU253" s="19" t="n">
        <f aca="false">MIN(AM253,MAX(0,AO253-(AN253)))</f>
        <v>0.00397455770830248</v>
      </c>
      <c r="AV253" s="19" t="n">
        <f aca="false">MIN(AN253,MAX(0,AO253-(0)))</f>
        <v>0</v>
      </c>
      <c r="AW253" s="19" t="n">
        <f aca="false">AH253-AP253</f>
        <v>0</v>
      </c>
      <c r="AX253" s="19" t="n">
        <f aca="false">AI253-AQ253</f>
        <v>0</v>
      </c>
      <c r="AY253" s="19" t="n">
        <f aca="false">AJ253-AR253</f>
        <v>0</v>
      </c>
      <c r="AZ253" s="19" t="n">
        <f aca="false">AK253-AS253</f>
        <v>0</v>
      </c>
      <c r="BA253" s="19" t="n">
        <f aca="false">AL253-AT253</f>
        <v>0</v>
      </c>
      <c r="BB253" s="19" t="n">
        <f aca="false">AM253-AU253</f>
        <v>2.85879993969157</v>
      </c>
      <c r="BC253" s="19" t="n">
        <f aca="false">AN253-AV253</f>
        <v>0</v>
      </c>
    </row>
    <row r="254" customFormat="false" ht="15" hidden="false" customHeight="false" outlineLevel="0" collapsed="false">
      <c r="B254" s="18" t="n">
        <v>250</v>
      </c>
      <c r="C254" s="18" t="n">
        <f aca="false">RM_TERM-B254+1</f>
        <v>111</v>
      </c>
      <c r="D254" s="19" t="n">
        <f aca="false">K253</f>
        <v>2.85879993969166</v>
      </c>
      <c r="E254" s="19" t="n">
        <f aca="false">D254*(1-(1-RM_CDR_S)^(1/12))</f>
        <v>0.00970863668025517</v>
      </c>
      <c r="F254" s="19" t="n">
        <f aca="false">D254-E254</f>
        <v>2.8490913030114</v>
      </c>
      <c r="G254" s="19" t="n">
        <f aca="false">IF(F254&gt;0,F254*(RM_WAC/12)/(1-(1+RM_WAC/12)^(-C254)),0)</f>
        <v>0.0355226887240259</v>
      </c>
      <c r="H254" s="19" t="n">
        <f aca="false">F254*RM_WAC/12</f>
        <v>0.0175693963685703</v>
      </c>
      <c r="I254" s="19" t="n">
        <f aca="false">G254-H254+IF(C254&lt;=1,(F254-(G254-H254)-J254),0)</f>
        <v>0.0179532923554556</v>
      </c>
      <c r="J254" s="19" t="n">
        <f aca="false">(F254-(G254-H254))*(1-(1-RM_CPR_S)^(1/12))</f>
        <v>0.0380843185026317</v>
      </c>
      <c r="K254" s="19" t="n">
        <f aca="false">IF(C254&lt;=1,0,(F254-(G254-H254)-J254))</f>
        <v>2.79305369215331</v>
      </c>
      <c r="L254" s="19" t="n">
        <f aca="false">E254*(1-RM_SEV_S)</f>
        <v>0.0058251820081531</v>
      </c>
      <c r="M254" s="19" t="n">
        <f aca="false">E254-L254</f>
        <v>0.00388345467210207</v>
      </c>
      <c r="N254" s="19" t="n">
        <f aca="false">H254-D254*(RM_SERV+RM_TR)/12</f>
        <v>0.0169499897149704</v>
      </c>
      <c r="O254" s="19" t="n">
        <f aca="false">T254*RM_A1_CP/12+U254*RM_A2_CP/12+V254*RM_A3_CP/12+W254*RM_M1_CP/12+X254*RM_B1_CP/12+Y254*RM_B2_CP/12+Z254*RM_B3_CP/12</f>
        <v>0.0190586662646104</v>
      </c>
      <c r="P254" s="19" t="n">
        <f aca="false">MAX(0,N254-O254)</f>
        <v>0</v>
      </c>
      <c r="Q254" s="19" t="n">
        <f aca="false">MIN(P254,M254)</f>
        <v>0</v>
      </c>
      <c r="R254" s="19" t="n">
        <f aca="false">P254-Q254</f>
        <v>0</v>
      </c>
      <c r="S254" s="19" t="n">
        <f aca="false">I254+J254+L254+Q254</f>
        <v>0.0618627928662405</v>
      </c>
      <c r="T254" s="19" t="n">
        <f aca="false">AW253</f>
        <v>0</v>
      </c>
      <c r="U254" s="19" t="n">
        <f aca="false">AX253</f>
        <v>0</v>
      </c>
      <c r="V254" s="19" t="n">
        <f aca="false">AY253</f>
        <v>0</v>
      </c>
      <c r="W254" s="19" t="n">
        <f aca="false">AZ253</f>
        <v>0</v>
      </c>
      <c r="X254" s="19" t="n">
        <f aca="false">BA253</f>
        <v>0</v>
      </c>
      <c r="Y254" s="19" t="n">
        <f aca="false">BB253</f>
        <v>2.85879993969157</v>
      </c>
      <c r="Z254" s="19" t="n">
        <f aca="false">BC253</f>
        <v>0</v>
      </c>
      <c r="AA254" s="19" t="n">
        <f aca="false">MIN(T254,MAX(0,S254-(0)))</f>
        <v>0</v>
      </c>
      <c r="AB254" s="19" t="n">
        <f aca="false">MIN(U254,MAX(0,S254-(T254)))</f>
        <v>0</v>
      </c>
      <c r="AC254" s="19" t="n">
        <f aca="false">MIN(V254,MAX(0,S254-(T254+U254)))</f>
        <v>0</v>
      </c>
      <c r="AD254" s="19" t="n">
        <f aca="false">MIN(W254,MAX(0,S254-(T254+U254+V254)))</f>
        <v>0</v>
      </c>
      <c r="AE254" s="19" t="n">
        <f aca="false">MIN(X254,MAX(0,S254-(T254+U254+V254+W254)))</f>
        <v>0</v>
      </c>
      <c r="AF254" s="19" t="n">
        <f aca="false">MIN(Y254,MAX(0,S254-(T254+U254+V254+W254+X254)))</f>
        <v>0.0618627928662405</v>
      </c>
      <c r="AG254" s="19" t="n">
        <f aca="false">MIN(Z254,MAX(0,S254-(T254+U254+V254+W254+X254+Y254)))</f>
        <v>0</v>
      </c>
      <c r="AH254" s="19" t="n">
        <f aca="false">T254-AA254</f>
        <v>0</v>
      </c>
      <c r="AI254" s="19" t="n">
        <f aca="false">U254-AB254</f>
        <v>0</v>
      </c>
      <c r="AJ254" s="19" t="n">
        <f aca="false">V254-AC254</f>
        <v>0</v>
      </c>
      <c r="AK254" s="19" t="n">
        <f aca="false">W254-AD254</f>
        <v>0</v>
      </c>
      <c r="AL254" s="19" t="n">
        <f aca="false">X254-AE254</f>
        <v>0</v>
      </c>
      <c r="AM254" s="19" t="n">
        <f aca="false">Y254-AF254</f>
        <v>2.79693714682532</v>
      </c>
      <c r="AN254" s="19" t="n">
        <f aca="false">Z254-AG254</f>
        <v>0</v>
      </c>
      <c r="AO254" s="19" t="n">
        <f aca="false">M254-Q254</f>
        <v>0.00388345467210207</v>
      </c>
      <c r="AP254" s="19" t="n">
        <f aca="false">MIN(AH254,MAX(0,AO254-(AI254+AJ254+AK254+AL254+AM254+AN254)))</f>
        <v>0</v>
      </c>
      <c r="AQ254" s="19" t="n">
        <f aca="false">MIN(AI254,MAX(0,AO254-(AJ254+AK254+AL254+AM254+AN254)))</f>
        <v>0</v>
      </c>
      <c r="AR254" s="19" t="n">
        <f aca="false">MIN(AJ254,MAX(0,AO254-(AK254+AL254+AM254+AN254)))</f>
        <v>0</v>
      </c>
      <c r="AS254" s="19" t="n">
        <f aca="false">MIN(AK254,MAX(0,AO254-(AL254+AM254+AN254)))</f>
        <v>0</v>
      </c>
      <c r="AT254" s="19" t="n">
        <f aca="false">MIN(AL254,MAX(0,AO254-(AM254+AN254)))</f>
        <v>0</v>
      </c>
      <c r="AU254" s="19" t="n">
        <f aca="false">MIN(AM254,MAX(0,AO254-(AN254)))</f>
        <v>0.00388345467210207</v>
      </c>
      <c r="AV254" s="19" t="n">
        <f aca="false">MIN(AN254,MAX(0,AO254-(0)))</f>
        <v>0</v>
      </c>
      <c r="AW254" s="19" t="n">
        <f aca="false">AH254-AP254</f>
        <v>0</v>
      </c>
      <c r="AX254" s="19" t="n">
        <f aca="false">AI254-AQ254</f>
        <v>0</v>
      </c>
      <c r="AY254" s="19" t="n">
        <f aca="false">AJ254-AR254</f>
        <v>0</v>
      </c>
      <c r="AZ254" s="19" t="n">
        <f aca="false">AK254-AS254</f>
        <v>0</v>
      </c>
      <c r="BA254" s="19" t="n">
        <f aca="false">AL254-AT254</f>
        <v>0</v>
      </c>
      <c r="BB254" s="19" t="n">
        <f aca="false">AM254-AU254</f>
        <v>2.79305369215322</v>
      </c>
      <c r="BC254" s="19" t="n">
        <f aca="false">AN254-AV254</f>
        <v>0</v>
      </c>
    </row>
    <row r="255" customFormat="false" ht="15" hidden="false" customHeight="false" outlineLevel="0" collapsed="false">
      <c r="B255" s="18" t="n">
        <v>251</v>
      </c>
      <c r="C255" s="18" t="n">
        <f aca="false">RM_TERM-B255+1</f>
        <v>110</v>
      </c>
      <c r="D255" s="19" t="n">
        <f aca="false">K254</f>
        <v>2.79305369215331</v>
      </c>
      <c r="E255" s="19" t="n">
        <f aca="false">D255*(1-(1-RM_CDR_S)^(1/12))</f>
        <v>0.00948535892598576</v>
      </c>
      <c r="F255" s="19" t="n">
        <f aca="false">D255-E255</f>
        <v>2.78356833322733</v>
      </c>
      <c r="G255" s="19" t="n">
        <f aca="false">IF(F255&gt;0,F255*(RM_WAC/12)/(1-(1+RM_WAC/12)^(-C255)),0)</f>
        <v>0.0349258252586495</v>
      </c>
      <c r="H255" s="19" t="n">
        <f aca="false">F255*RM_WAC/12</f>
        <v>0.0171653380549019</v>
      </c>
      <c r="I255" s="19" t="n">
        <f aca="false">G255-H255+IF(C255&lt;=1,(F255-(G255-H255)-J255),0)</f>
        <v>0.0177604872037476</v>
      </c>
      <c r="J255" s="19" t="n">
        <f aca="false">(F255-(G255-H255))*(1-(1-RM_CPR_S)^(1/12))</f>
        <v>0.0372055005897205</v>
      </c>
      <c r="K255" s="19" t="n">
        <f aca="false">IF(C255&lt;=1,0,(F255-(G255-H255)-J255))</f>
        <v>2.72860234543386</v>
      </c>
      <c r="L255" s="19" t="n">
        <f aca="false">E255*(1-RM_SEV_S)</f>
        <v>0.00569121535559145</v>
      </c>
      <c r="M255" s="19" t="n">
        <f aca="false">E255-L255</f>
        <v>0.0037941435703943</v>
      </c>
      <c r="N255" s="19" t="n">
        <f aca="false">H255-D255*(RM_SERV+RM_TR)/12</f>
        <v>0.016560176421602</v>
      </c>
      <c r="O255" s="19" t="n">
        <f aca="false">T255*RM_A1_CP/12+U255*RM_A2_CP/12+V255*RM_A3_CP/12+W255*RM_M1_CP/12+X255*RM_B1_CP/12+Y255*RM_B2_CP/12+Z255*RM_B3_CP/12</f>
        <v>0.0186203579476882</v>
      </c>
      <c r="P255" s="19" t="n">
        <f aca="false">MAX(0,N255-O255)</f>
        <v>0</v>
      </c>
      <c r="Q255" s="19" t="n">
        <f aca="false">MIN(P255,M255)</f>
        <v>0</v>
      </c>
      <c r="R255" s="19" t="n">
        <f aca="false">P255-Q255</f>
        <v>0</v>
      </c>
      <c r="S255" s="19" t="n">
        <f aca="false">I255+J255+L255+Q255</f>
        <v>0.0606572031490596</v>
      </c>
      <c r="T255" s="19" t="n">
        <f aca="false">AW254</f>
        <v>0</v>
      </c>
      <c r="U255" s="19" t="n">
        <f aca="false">AX254</f>
        <v>0</v>
      </c>
      <c r="V255" s="19" t="n">
        <f aca="false">AY254</f>
        <v>0</v>
      </c>
      <c r="W255" s="19" t="n">
        <f aca="false">AZ254</f>
        <v>0</v>
      </c>
      <c r="X255" s="19" t="n">
        <f aca="false">BA254</f>
        <v>0</v>
      </c>
      <c r="Y255" s="19" t="n">
        <f aca="false">BB254</f>
        <v>2.79305369215322</v>
      </c>
      <c r="Z255" s="19" t="n">
        <f aca="false">BC254</f>
        <v>0</v>
      </c>
      <c r="AA255" s="19" t="n">
        <f aca="false">MIN(T255,MAX(0,S255-(0)))</f>
        <v>0</v>
      </c>
      <c r="AB255" s="19" t="n">
        <f aca="false">MIN(U255,MAX(0,S255-(T255)))</f>
        <v>0</v>
      </c>
      <c r="AC255" s="19" t="n">
        <f aca="false">MIN(V255,MAX(0,S255-(T255+U255)))</f>
        <v>0</v>
      </c>
      <c r="AD255" s="19" t="n">
        <f aca="false">MIN(W255,MAX(0,S255-(T255+U255+V255)))</f>
        <v>0</v>
      </c>
      <c r="AE255" s="19" t="n">
        <f aca="false">MIN(X255,MAX(0,S255-(T255+U255+V255+W255)))</f>
        <v>0</v>
      </c>
      <c r="AF255" s="19" t="n">
        <f aca="false">MIN(Y255,MAX(0,S255-(T255+U255+V255+W255+X255)))</f>
        <v>0.0606572031490596</v>
      </c>
      <c r="AG255" s="19" t="n">
        <f aca="false">MIN(Z255,MAX(0,S255-(T255+U255+V255+W255+X255+Y255)))</f>
        <v>0</v>
      </c>
      <c r="AH255" s="19" t="n">
        <f aca="false">T255-AA255</f>
        <v>0</v>
      </c>
      <c r="AI255" s="19" t="n">
        <f aca="false">U255-AB255</f>
        <v>0</v>
      </c>
      <c r="AJ255" s="19" t="n">
        <f aca="false">V255-AC255</f>
        <v>0</v>
      </c>
      <c r="AK255" s="19" t="n">
        <f aca="false">W255-AD255</f>
        <v>0</v>
      </c>
      <c r="AL255" s="19" t="n">
        <f aca="false">X255-AE255</f>
        <v>0</v>
      </c>
      <c r="AM255" s="19" t="n">
        <f aca="false">Y255-AF255</f>
        <v>2.73239648900416</v>
      </c>
      <c r="AN255" s="19" t="n">
        <f aca="false">Z255-AG255</f>
        <v>0</v>
      </c>
      <c r="AO255" s="19" t="n">
        <f aca="false">M255-Q255</f>
        <v>0.0037941435703943</v>
      </c>
      <c r="AP255" s="19" t="n">
        <f aca="false">MIN(AH255,MAX(0,AO255-(AI255+AJ255+AK255+AL255+AM255+AN255)))</f>
        <v>0</v>
      </c>
      <c r="AQ255" s="19" t="n">
        <f aca="false">MIN(AI255,MAX(0,AO255-(AJ255+AK255+AL255+AM255+AN255)))</f>
        <v>0</v>
      </c>
      <c r="AR255" s="19" t="n">
        <f aca="false">MIN(AJ255,MAX(0,AO255-(AK255+AL255+AM255+AN255)))</f>
        <v>0</v>
      </c>
      <c r="AS255" s="19" t="n">
        <f aca="false">MIN(AK255,MAX(0,AO255-(AL255+AM255+AN255)))</f>
        <v>0</v>
      </c>
      <c r="AT255" s="19" t="n">
        <f aca="false">MIN(AL255,MAX(0,AO255-(AM255+AN255)))</f>
        <v>0</v>
      </c>
      <c r="AU255" s="19" t="n">
        <f aca="false">MIN(AM255,MAX(0,AO255-(AN255)))</f>
        <v>0.0037941435703943</v>
      </c>
      <c r="AV255" s="19" t="n">
        <f aca="false">MIN(AN255,MAX(0,AO255-(0)))</f>
        <v>0</v>
      </c>
      <c r="AW255" s="19" t="n">
        <f aca="false">AH255-AP255</f>
        <v>0</v>
      </c>
      <c r="AX255" s="19" t="n">
        <f aca="false">AI255-AQ255</f>
        <v>0</v>
      </c>
      <c r="AY255" s="19" t="n">
        <f aca="false">AJ255-AR255</f>
        <v>0</v>
      </c>
      <c r="AZ255" s="19" t="n">
        <f aca="false">AK255-AS255</f>
        <v>0</v>
      </c>
      <c r="BA255" s="19" t="n">
        <f aca="false">AL255-AT255</f>
        <v>0</v>
      </c>
      <c r="BB255" s="19" t="n">
        <f aca="false">AM255-AU255</f>
        <v>2.72860234543377</v>
      </c>
      <c r="BC255" s="19" t="n">
        <f aca="false">AN255-AV255</f>
        <v>0</v>
      </c>
    </row>
    <row r="256" customFormat="false" ht="15" hidden="false" customHeight="false" outlineLevel="0" collapsed="false">
      <c r="B256" s="18" t="n">
        <v>252</v>
      </c>
      <c r="C256" s="18" t="n">
        <f aca="false">RM_TERM-B256+1</f>
        <v>109</v>
      </c>
      <c r="D256" s="19" t="n">
        <f aca="false">K255</f>
        <v>2.72860234543386</v>
      </c>
      <c r="E256" s="19" t="n">
        <f aca="false">D256*(1-(1-RM_CDR_S)^(1/12))</f>
        <v>0.00926647872378461</v>
      </c>
      <c r="F256" s="19" t="n">
        <f aca="false">D256-E256</f>
        <v>2.71933586671007</v>
      </c>
      <c r="G256" s="19" t="n">
        <f aca="false">IF(F256&gt;0,F256*(RM_WAC/12)/(1-(1+RM_WAC/12)^(-C256)),0)</f>
        <v>0.0343389904822349</v>
      </c>
      <c r="H256" s="19" t="n">
        <f aca="false">F256*RM_WAC/12</f>
        <v>0.0167692378447121</v>
      </c>
      <c r="I256" s="19" t="n">
        <f aca="false">G256-H256+IF(C256&lt;=1,(F256-(G256-H256)-J256),0)</f>
        <v>0.0175697526375227</v>
      </c>
      <c r="J256" s="19" t="n">
        <f aca="false">(F256-(G256-H256))*(1-(1-RM_CPR_S)^(1/12))</f>
        <v>0.0363440146049669</v>
      </c>
      <c r="K256" s="19" t="n">
        <f aca="false">IF(C256&lt;=1,0,(F256-(G256-H256)-J256))</f>
        <v>2.66542209946759</v>
      </c>
      <c r="L256" s="19" t="n">
        <f aca="false">E256*(1-RM_SEV_S)</f>
        <v>0.00555988723427077</v>
      </c>
      <c r="M256" s="19" t="n">
        <f aca="false">E256-L256</f>
        <v>0.00370659148951385</v>
      </c>
      <c r="N256" s="19" t="n">
        <f aca="false">H256-D256*(RM_SERV+RM_TR)/12</f>
        <v>0.0161780406698681</v>
      </c>
      <c r="O256" s="19" t="n">
        <f aca="false">T256*RM_A1_CP/12+U256*RM_A2_CP/12+V256*RM_A3_CP/12+W256*RM_M1_CP/12+X256*RM_B1_CP/12+Y256*RM_B2_CP/12+Z256*RM_B3_CP/12</f>
        <v>0.0181906823028918</v>
      </c>
      <c r="P256" s="19" t="n">
        <f aca="false">MAX(0,N256-O256)</f>
        <v>0</v>
      </c>
      <c r="Q256" s="19" t="n">
        <f aca="false">MIN(P256,M256)</f>
        <v>0</v>
      </c>
      <c r="R256" s="19" t="n">
        <f aca="false">P256-Q256</f>
        <v>0</v>
      </c>
      <c r="S256" s="19" t="n">
        <f aca="false">I256+J256+L256+Q256</f>
        <v>0.0594736544767604</v>
      </c>
      <c r="T256" s="19" t="n">
        <f aca="false">AW255</f>
        <v>0</v>
      </c>
      <c r="U256" s="19" t="n">
        <f aca="false">AX255</f>
        <v>0</v>
      </c>
      <c r="V256" s="19" t="n">
        <f aca="false">AY255</f>
        <v>0</v>
      </c>
      <c r="W256" s="19" t="n">
        <f aca="false">AZ255</f>
        <v>0</v>
      </c>
      <c r="X256" s="19" t="n">
        <f aca="false">BA255</f>
        <v>0</v>
      </c>
      <c r="Y256" s="19" t="n">
        <f aca="false">BB255</f>
        <v>2.72860234543377</v>
      </c>
      <c r="Z256" s="19" t="n">
        <f aca="false">BC255</f>
        <v>0</v>
      </c>
      <c r="AA256" s="19" t="n">
        <f aca="false">MIN(T256,MAX(0,S256-(0)))</f>
        <v>0</v>
      </c>
      <c r="AB256" s="19" t="n">
        <f aca="false">MIN(U256,MAX(0,S256-(T256)))</f>
        <v>0</v>
      </c>
      <c r="AC256" s="19" t="n">
        <f aca="false">MIN(V256,MAX(0,S256-(T256+U256)))</f>
        <v>0</v>
      </c>
      <c r="AD256" s="19" t="n">
        <f aca="false">MIN(W256,MAX(0,S256-(T256+U256+V256)))</f>
        <v>0</v>
      </c>
      <c r="AE256" s="19" t="n">
        <f aca="false">MIN(X256,MAX(0,S256-(T256+U256+V256+W256)))</f>
        <v>0</v>
      </c>
      <c r="AF256" s="19" t="n">
        <f aca="false">MIN(Y256,MAX(0,S256-(T256+U256+V256+W256+X256)))</f>
        <v>0.0594736544767604</v>
      </c>
      <c r="AG256" s="19" t="n">
        <f aca="false">MIN(Z256,MAX(0,S256-(T256+U256+V256+W256+X256+Y256)))</f>
        <v>0</v>
      </c>
      <c r="AH256" s="19" t="n">
        <f aca="false">T256-AA256</f>
        <v>0</v>
      </c>
      <c r="AI256" s="19" t="n">
        <f aca="false">U256-AB256</f>
        <v>0</v>
      </c>
      <c r="AJ256" s="19" t="n">
        <f aca="false">V256-AC256</f>
        <v>0</v>
      </c>
      <c r="AK256" s="19" t="n">
        <f aca="false">W256-AD256</f>
        <v>0</v>
      </c>
      <c r="AL256" s="19" t="n">
        <f aca="false">X256-AE256</f>
        <v>0</v>
      </c>
      <c r="AM256" s="19" t="n">
        <f aca="false">Y256-AF256</f>
        <v>2.66912869095701</v>
      </c>
      <c r="AN256" s="19" t="n">
        <f aca="false">Z256-AG256</f>
        <v>0</v>
      </c>
      <c r="AO256" s="19" t="n">
        <f aca="false">M256-Q256</f>
        <v>0.00370659148951385</v>
      </c>
      <c r="AP256" s="19" t="n">
        <f aca="false">MIN(AH256,MAX(0,AO256-(AI256+AJ256+AK256+AL256+AM256+AN256)))</f>
        <v>0</v>
      </c>
      <c r="AQ256" s="19" t="n">
        <f aca="false">MIN(AI256,MAX(0,AO256-(AJ256+AK256+AL256+AM256+AN256)))</f>
        <v>0</v>
      </c>
      <c r="AR256" s="19" t="n">
        <f aca="false">MIN(AJ256,MAX(0,AO256-(AK256+AL256+AM256+AN256)))</f>
        <v>0</v>
      </c>
      <c r="AS256" s="19" t="n">
        <f aca="false">MIN(AK256,MAX(0,AO256-(AL256+AM256+AN256)))</f>
        <v>0</v>
      </c>
      <c r="AT256" s="19" t="n">
        <f aca="false">MIN(AL256,MAX(0,AO256-(AM256+AN256)))</f>
        <v>0</v>
      </c>
      <c r="AU256" s="19" t="n">
        <f aca="false">MIN(AM256,MAX(0,AO256-(AN256)))</f>
        <v>0.00370659148951385</v>
      </c>
      <c r="AV256" s="19" t="n">
        <f aca="false">MIN(AN256,MAX(0,AO256-(0)))</f>
        <v>0</v>
      </c>
      <c r="AW256" s="19" t="n">
        <f aca="false">AH256-AP256</f>
        <v>0</v>
      </c>
      <c r="AX256" s="19" t="n">
        <f aca="false">AI256-AQ256</f>
        <v>0</v>
      </c>
      <c r="AY256" s="19" t="n">
        <f aca="false">AJ256-AR256</f>
        <v>0</v>
      </c>
      <c r="AZ256" s="19" t="n">
        <f aca="false">AK256-AS256</f>
        <v>0</v>
      </c>
      <c r="BA256" s="19" t="n">
        <f aca="false">AL256-AT256</f>
        <v>0</v>
      </c>
      <c r="BB256" s="19" t="n">
        <f aca="false">AM256-AU256</f>
        <v>2.66542209946749</v>
      </c>
      <c r="BC256" s="19" t="n">
        <f aca="false">AN256-AV256</f>
        <v>0</v>
      </c>
    </row>
    <row r="257" customFormat="false" ht="15" hidden="false" customHeight="false" outlineLevel="0" collapsed="false">
      <c r="B257" s="18" t="n">
        <v>253</v>
      </c>
      <c r="C257" s="18" t="n">
        <f aca="false">RM_TERM-B257+1</f>
        <v>108</v>
      </c>
      <c r="D257" s="19" t="n">
        <f aca="false">K256</f>
        <v>2.66542209946759</v>
      </c>
      <c r="E257" s="19" t="n">
        <f aca="false">D257*(1-(1-RM_CDR_S)^(1/12))</f>
        <v>0.00905191524736245</v>
      </c>
      <c r="F257" s="19" t="n">
        <f aca="false">D257-E257</f>
        <v>2.65637018422022</v>
      </c>
      <c r="G257" s="19" t="n">
        <f aca="false">IF(F257&gt;0,F257*(RM_WAC/12)/(1-(1+RM_WAC/12)^(-C257)),0)</f>
        <v>0.0337620158895742</v>
      </c>
      <c r="H257" s="19" t="n">
        <f aca="false">F257*RM_WAC/12</f>
        <v>0.016380949469358</v>
      </c>
      <c r="I257" s="19" t="n">
        <f aca="false">G257-H257+IF(C257&lt;=1,(F257-(G257-H257)-J257),0)</f>
        <v>0.0173810664202162</v>
      </c>
      <c r="J257" s="19" t="n">
        <f aca="false">(F257-(G257-H257))*(1-(1-RM_CPR_S)^(1/12))</f>
        <v>0.0354995417775444</v>
      </c>
      <c r="K257" s="19" t="n">
        <f aca="false">IF(C257&lt;=1,0,(F257-(G257-H257)-J257))</f>
        <v>2.60348957602246</v>
      </c>
      <c r="L257" s="19" t="n">
        <f aca="false">E257*(1-RM_SEV_S)</f>
        <v>0.00543114914841747</v>
      </c>
      <c r="M257" s="19" t="n">
        <f aca="false">E257-L257</f>
        <v>0.00362076609894498</v>
      </c>
      <c r="N257" s="19" t="n">
        <f aca="false">H257-D257*(RM_SERV+RM_TR)/12</f>
        <v>0.0158034413478067</v>
      </c>
      <c r="O257" s="19" t="n">
        <f aca="false">T257*RM_A1_CP/12+U257*RM_A2_CP/12+V257*RM_A3_CP/12+W257*RM_M1_CP/12+X257*RM_B1_CP/12+Y257*RM_B2_CP/12+Z257*RM_B3_CP/12</f>
        <v>0.0177694806631166</v>
      </c>
      <c r="P257" s="19" t="n">
        <f aca="false">MAX(0,N257-O257)</f>
        <v>0</v>
      </c>
      <c r="Q257" s="19" t="n">
        <f aca="false">MIN(P257,M257)</f>
        <v>0</v>
      </c>
      <c r="R257" s="19" t="n">
        <f aca="false">P257-Q257</f>
        <v>0</v>
      </c>
      <c r="S257" s="19" t="n">
        <f aca="false">I257+J257+L257+Q257</f>
        <v>0.058311757346178</v>
      </c>
      <c r="T257" s="19" t="n">
        <f aca="false">AW256</f>
        <v>0</v>
      </c>
      <c r="U257" s="19" t="n">
        <f aca="false">AX256</f>
        <v>0</v>
      </c>
      <c r="V257" s="19" t="n">
        <f aca="false">AY256</f>
        <v>0</v>
      </c>
      <c r="W257" s="19" t="n">
        <f aca="false">AZ256</f>
        <v>0</v>
      </c>
      <c r="X257" s="19" t="n">
        <f aca="false">BA256</f>
        <v>0</v>
      </c>
      <c r="Y257" s="19" t="n">
        <f aca="false">BB256</f>
        <v>2.66542209946749</v>
      </c>
      <c r="Z257" s="19" t="n">
        <f aca="false">BC256</f>
        <v>0</v>
      </c>
      <c r="AA257" s="19" t="n">
        <f aca="false">MIN(T257,MAX(0,S257-(0)))</f>
        <v>0</v>
      </c>
      <c r="AB257" s="19" t="n">
        <f aca="false">MIN(U257,MAX(0,S257-(T257)))</f>
        <v>0</v>
      </c>
      <c r="AC257" s="19" t="n">
        <f aca="false">MIN(V257,MAX(0,S257-(T257+U257)))</f>
        <v>0</v>
      </c>
      <c r="AD257" s="19" t="n">
        <f aca="false">MIN(W257,MAX(0,S257-(T257+U257+V257)))</f>
        <v>0</v>
      </c>
      <c r="AE257" s="19" t="n">
        <f aca="false">MIN(X257,MAX(0,S257-(T257+U257+V257+W257)))</f>
        <v>0</v>
      </c>
      <c r="AF257" s="19" t="n">
        <f aca="false">MIN(Y257,MAX(0,S257-(T257+U257+V257+W257+X257)))</f>
        <v>0.058311757346178</v>
      </c>
      <c r="AG257" s="19" t="n">
        <f aca="false">MIN(Z257,MAX(0,S257-(T257+U257+V257+W257+X257+Y257)))</f>
        <v>0</v>
      </c>
      <c r="AH257" s="19" t="n">
        <f aca="false">T257-AA257</f>
        <v>0</v>
      </c>
      <c r="AI257" s="19" t="n">
        <f aca="false">U257-AB257</f>
        <v>0</v>
      </c>
      <c r="AJ257" s="19" t="n">
        <f aca="false">V257-AC257</f>
        <v>0</v>
      </c>
      <c r="AK257" s="19" t="n">
        <f aca="false">W257-AD257</f>
        <v>0</v>
      </c>
      <c r="AL257" s="19" t="n">
        <f aca="false">X257-AE257</f>
        <v>0</v>
      </c>
      <c r="AM257" s="19" t="n">
        <f aca="false">Y257-AF257</f>
        <v>2.60711034212132</v>
      </c>
      <c r="AN257" s="19" t="n">
        <f aca="false">Z257-AG257</f>
        <v>0</v>
      </c>
      <c r="AO257" s="19" t="n">
        <f aca="false">M257-Q257</f>
        <v>0.00362076609894498</v>
      </c>
      <c r="AP257" s="19" t="n">
        <f aca="false">MIN(AH257,MAX(0,AO257-(AI257+AJ257+AK257+AL257+AM257+AN257)))</f>
        <v>0</v>
      </c>
      <c r="AQ257" s="19" t="n">
        <f aca="false">MIN(AI257,MAX(0,AO257-(AJ257+AK257+AL257+AM257+AN257)))</f>
        <v>0</v>
      </c>
      <c r="AR257" s="19" t="n">
        <f aca="false">MIN(AJ257,MAX(0,AO257-(AK257+AL257+AM257+AN257)))</f>
        <v>0</v>
      </c>
      <c r="AS257" s="19" t="n">
        <f aca="false">MIN(AK257,MAX(0,AO257-(AL257+AM257+AN257)))</f>
        <v>0</v>
      </c>
      <c r="AT257" s="19" t="n">
        <f aca="false">MIN(AL257,MAX(0,AO257-(AM257+AN257)))</f>
        <v>0</v>
      </c>
      <c r="AU257" s="19" t="n">
        <f aca="false">MIN(AM257,MAX(0,AO257-(AN257)))</f>
        <v>0.00362076609894498</v>
      </c>
      <c r="AV257" s="19" t="n">
        <f aca="false">MIN(AN257,MAX(0,AO257-(0)))</f>
        <v>0</v>
      </c>
      <c r="AW257" s="19" t="n">
        <f aca="false">AH257-AP257</f>
        <v>0</v>
      </c>
      <c r="AX257" s="19" t="n">
        <f aca="false">AI257-AQ257</f>
        <v>0</v>
      </c>
      <c r="AY257" s="19" t="n">
        <f aca="false">AJ257-AR257</f>
        <v>0</v>
      </c>
      <c r="AZ257" s="19" t="n">
        <f aca="false">AK257-AS257</f>
        <v>0</v>
      </c>
      <c r="BA257" s="19" t="n">
        <f aca="false">AL257-AT257</f>
        <v>0</v>
      </c>
      <c r="BB257" s="19" t="n">
        <f aca="false">AM257-AU257</f>
        <v>2.60348957602237</v>
      </c>
      <c r="BC257" s="19" t="n">
        <f aca="false">AN257-AV257</f>
        <v>0</v>
      </c>
    </row>
    <row r="258" customFormat="false" ht="15" hidden="false" customHeight="false" outlineLevel="0" collapsed="false">
      <c r="B258" s="18" t="n">
        <v>254</v>
      </c>
      <c r="C258" s="18" t="n">
        <f aca="false">RM_TERM-B258+1</f>
        <v>107</v>
      </c>
      <c r="D258" s="19" t="n">
        <f aca="false">K257</f>
        <v>2.60348957602246</v>
      </c>
      <c r="E258" s="19" t="n">
        <f aca="false">D258*(1-(1-RM_CDR_S)^(1/12))</f>
        <v>0.0088415891029996</v>
      </c>
      <c r="F258" s="19" t="n">
        <f aca="false">D258-E258</f>
        <v>2.59464798691946</v>
      </c>
      <c r="G258" s="19" t="n">
        <f aca="false">IF(F258&gt;0,F258*(RM_WAC/12)/(1-(1+RM_WAC/12)^(-C258)),0)</f>
        <v>0.0331947358067376</v>
      </c>
      <c r="H258" s="19" t="n">
        <f aca="false">F258*RM_WAC/12</f>
        <v>0.01600032925267</v>
      </c>
      <c r="I258" s="19" t="n">
        <f aca="false">G258-H258+IF(C258&lt;=1,(F258-(G258-H258)-J258),0)</f>
        <v>0.0171944065540675</v>
      </c>
      <c r="J258" s="19" t="n">
        <f aca="false">(F258-(G258-H258))*(1-(1-RM_CPR_S)^(1/12))</f>
        <v>0.0346717689886271</v>
      </c>
      <c r="K258" s="19" t="n">
        <f aca="false">IF(C258&lt;=1,0,(F258-(G258-H258)-J258))</f>
        <v>2.54278181137677</v>
      </c>
      <c r="L258" s="19" t="n">
        <f aca="false">E258*(1-RM_SEV_S)</f>
        <v>0.00530495346179976</v>
      </c>
      <c r="M258" s="19" t="n">
        <f aca="false">E258-L258</f>
        <v>0.00353663564119984</v>
      </c>
      <c r="N258" s="19" t="n">
        <f aca="false">H258-D258*(RM_SERV+RM_TR)/12</f>
        <v>0.0154362398445318</v>
      </c>
      <c r="O258" s="19" t="n">
        <f aca="false">T258*RM_A1_CP/12+U258*RM_A2_CP/12+V258*RM_A3_CP/12+W258*RM_M1_CP/12+X258*RM_B1_CP/12+Y258*RM_B2_CP/12+Z258*RM_B3_CP/12</f>
        <v>0.0173565971734825</v>
      </c>
      <c r="P258" s="19" t="n">
        <f aca="false">MAX(0,N258-O258)</f>
        <v>0</v>
      </c>
      <c r="Q258" s="19" t="n">
        <f aca="false">MIN(P258,M258)</f>
        <v>0</v>
      </c>
      <c r="R258" s="19" t="n">
        <f aca="false">P258-Q258</f>
        <v>0</v>
      </c>
      <c r="S258" s="19" t="n">
        <f aca="false">I258+J258+L258+Q258</f>
        <v>0.0571711290044944</v>
      </c>
      <c r="T258" s="19" t="n">
        <f aca="false">AW257</f>
        <v>0</v>
      </c>
      <c r="U258" s="19" t="n">
        <f aca="false">AX257</f>
        <v>0</v>
      </c>
      <c r="V258" s="19" t="n">
        <f aca="false">AY257</f>
        <v>0</v>
      </c>
      <c r="W258" s="19" t="n">
        <f aca="false">AZ257</f>
        <v>0</v>
      </c>
      <c r="X258" s="19" t="n">
        <f aca="false">BA257</f>
        <v>0</v>
      </c>
      <c r="Y258" s="19" t="n">
        <f aca="false">BB257</f>
        <v>2.60348957602237</v>
      </c>
      <c r="Z258" s="19" t="n">
        <f aca="false">BC257</f>
        <v>0</v>
      </c>
      <c r="AA258" s="19" t="n">
        <f aca="false">MIN(T258,MAX(0,S258-(0)))</f>
        <v>0</v>
      </c>
      <c r="AB258" s="19" t="n">
        <f aca="false">MIN(U258,MAX(0,S258-(T258)))</f>
        <v>0</v>
      </c>
      <c r="AC258" s="19" t="n">
        <f aca="false">MIN(V258,MAX(0,S258-(T258+U258)))</f>
        <v>0</v>
      </c>
      <c r="AD258" s="19" t="n">
        <f aca="false">MIN(W258,MAX(0,S258-(T258+U258+V258)))</f>
        <v>0</v>
      </c>
      <c r="AE258" s="19" t="n">
        <f aca="false">MIN(X258,MAX(0,S258-(T258+U258+V258+W258)))</f>
        <v>0</v>
      </c>
      <c r="AF258" s="19" t="n">
        <f aca="false">MIN(Y258,MAX(0,S258-(T258+U258+V258+W258+X258)))</f>
        <v>0.0571711290044944</v>
      </c>
      <c r="AG258" s="19" t="n">
        <f aca="false">MIN(Z258,MAX(0,S258-(T258+U258+V258+W258+X258+Y258)))</f>
        <v>0</v>
      </c>
      <c r="AH258" s="19" t="n">
        <f aca="false">T258-AA258</f>
        <v>0</v>
      </c>
      <c r="AI258" s="19" t="n">
        <f aca="false">U258-AB258</f>
        <v>0</v>
      </c>
      <c r="AJ258" s="19" t="n">
        <f aca="false">V258-AC258</f>
        <v>0</v>
      </c>
      <c r="AK258" s="19" t="n">
        <f aca="false">W258-AD258</f>
        <v>0</v>
      </c>
      <c r="AL258" s="19" t="n">
        <f aca="false">X258-AE258</f>
        <v>0</v>
      </c>
      <c r="AM258" s="19" t="n">
        <f aca="false">Y258-AF258</f>
        <v>2.54631844701788</v>
      </c>
      <c r="AN258" s="19" t="n">
        <f aca="false">Z258-AG258</f>
        <v>0</v>
      </c>
      <c r="AO258" s="19" t="n">
        <f aca="false">M258-Q258</f>
        <v>0.00353663564119984</v>
      </c>
      <c r="AP258" s="19" t="n">
        <f aca="false">MIN(AH258,MAX(0,AO258-(AI258+AJ258+AK258+AL258+AM258+AN258)))</f>
        <v>0</v>
      </c>
      <c r="AQ258" s="19" t="n">
        <f aca="false">MIN(AI258,MAX(0,AO258-(AJ258+AK258+AL258+AM258+AN258)))</f>
        <v>0</v>
      </c>
      <c r="AR258" s="19" t="n">
        <f aca="false">MIN(AJ258,MAX(0,AO258-(AK258+AL258+AM258+AN258)))</f>
        <v>0</v>
      </c>
      <c r="AS258" s="19" t="n">
        <f aca="false">MIN(AK258,MAX(0,AO258-(AL258+AM258+AN258)))</f>
        <v>0</v>
      </c>
      <c r="AT258" s="19" t="n">
        <f aca="false">MIN(AL258,MAX(0,AO258-(AM258+AN258)))</f>
        <v>0</v>
      </c>
      <c r="AU258" s="19" t="n">
        <f aca="false">MIN(AM258,MAX(0,AO258-(AN258)))</f>
        <v>0.00353663564119984</v>
      </c>
      <c r="AV258" s="19" t="n">
        <f aca="false">MIN(AN258,MAX(0,AO258-(0)))</f>
        <v>0</v>
      </c>
      <c r="AW258" s="19" t="n">
        <f aca="false">AH258-AP258</f>
        <v>0</v>
      </c>
      <c r="AX258" s="19" t="n">
        <f aca="false">AI258-AQ258</f>
        <v>0</v>
      </c>
      <c r="AY258" s="19" t="n">
        <f aca="false">AJ258-AR258</f>
        <v>0</v>
      </c>
      <c r="AZ258" s="19" t="n">
        <f aca="false">AK258-AS258</f>
        <v>0</v>
      </c>
      <c r="BA258" s="19" t="n">
        <f aca="false">AL258-AT258</f>
        <v>0</v>
      </c>
      <c r="BB258" s="19" t="n">
        <f aca="false">AM258-AU258</f>
        <v>2.54278181137668</v>
      </c>
      <c r="BC258" s="19" t="n">
        <f aca="false">AN258-AV258</f>
        <v>0</v>
      </c>
    </row>
    <row r="259" customFormat="false" ht="15" hidden="false" customHeight="false" outlineLevel="0" collapsed="false">
      <c r="B259" s="18" t="n">
        <v>255</v>
      </c>
      <c r="C259" s="18" t="n">
        <f aca="false">RM_TERM-B259+1</f>
        <v>106</v>
      </c>
      <c r="D259" s="19" t="n">
        <f aca="false">K258</f>
        <v>2.54278181137677</v>
      </c>
      <c r="E259" s="19" t="n">
        <f aca="false">D259*(1-(1-RM_CDR_S)^(1/12))</f>
        <v>0.00863542230467546</v>
      </c>
      <c r="F259" s="19" t="n">
        <f aca="false">D259-E259</f>
        <v>2.53414638907209</v>
      </c>
      <c r="G259" s="19" t="n">
        <f aca="false">IF(F259&gt;0,F259*(RM_WAC/12)/(1-(1+RM_WAC/12)^(-C259)),0)</f>
        <v>0.0326369873435007</v>
      </c>
      <c r="H259" s="19" t="n">
        <f aca="false">F259*RM_WAC/12</f>
        <v>0.0156272360659446</v>
      </c>
      <c r="I259" s="19" t="n">
        <f aca="false">G259-H259+IF(C259&lt;=1,(F259-(G259-H259)-J259),0)</f>
        <v>0.0170097512775562</v>
      </c>
      <c r="J259" s="19" t="n">
        <f aca="false">(F259-(G259-H259))*(1-(1-RM_CPR_S)^(1/12))</f>
        <v>0.033860388673246</v>
      </c>
      <c r="K259" s="19" t="n">
        <f aca="false">IF(C259&lt;=1,0,(F259-(G259-H259)-J259))</f>
        <v>2.48327624912129</v>
      </c>
      <c r="L259" s="19" t="n">
        <f aca="false">E259*(1-RM_SEV_S)</f>
        <v>0.00518125338280527</v>
      </c>
      <c r="M259" s="19" t="n">
        <f aca="false">E259-L259</f>
        <v>0.00345416892187018</v>
      </c>
      <c r="N259" s="19" t="n">
        <f aca="false">H259-D259*(RM_SERV+RM_TR)/12</f>
        <v>0.0150763000068129</v>
      </c>
      <c r="O259" s="19" t="n">
        <f aca="false">T259*RM_A1_CP/12+U259*RM_A2_CP/12+V259*RM_A3_CP/12+W259*RM_M1_CP/12+X259*RM_B1_CP/12+Y259*RM_B2_CP/12+Z259*RM_B3_CP/12</f>
        <v>0.0169518787425112</v>
      </c>
      <c r="P259" s="19" t="n">
        <f aca="false">MAX(0,N259-O259)</f>
        <v>0</v>
      </c>
      <c r="Q259" s="19" t="n">
        <f aca="false">MIN(P259,M259)</f>
        <v>0</v>
      </c>
      <c r="R259" s="19" t="n">
        <f aca="false">P259-Q259</f>
        <v>0</v>
      </c>
      <c r="S259" s="19" t="n">
        <f aca="false">I259+J259+L259+Q259</f>
        <v>0.0560513933336074</v>
      </c>
      <c r="T259" s="19" t="n">
        <f aca="false">AW258</f>
        <v>0</v>
      </c>
      <c r="U259" s="19" t="n">
        <f aca="false">AX258</f>
        <v>0</v>
      </c>
      <c r="V259" s="19" t="n">
        <f aca="false">AY258</f>
        <v>0</v>
      </c>
      <c r="W259" s="19" t="n">
        <f aca="false">AZ258</f>
        <v>0</v>
      </c>
      <c r="X259" s="19" t="n">
        <f aca="false">BA258</f>
        <v>0</v>
      </c>
      <c r="Y259" s="19" t="n">
        <f aca="false">BB258</f>
        <v>2.54278181137668</v>
      </c>
      <c r="Z259" s="19" t="n">
        <f aca="false">BC258</f>
        <v>0</v>
      </c>
      <c r="AA259" s="19" t="n">
        <f aca="false">MIN(T259,MAX(0,S259-(0)))</f>
        <v>0</v>
      </c>
      <c r="AB259" s="19" t="n">
        <f aca="false">MIN(U259,MAX(0,S259-(T259)))</f>
        <v>0</v>
      </c>
      <c r="AC259" s="19" t="n">
        <f aca="false">MIN(V259,MAX(0,S259-(T259+U259)))</f>
        <v>0</v>
      </c>
      <c r="AD259" s="19" t="n">
        <f aca="false">MIN(W259,MAX(0,S259-(T259+U259+V259)))</f>
        <v>0</v>
      </c>
      <c r="AE259" s="19" t="n">
        <f aca="false">MIN(X259,MAX(0,S259-(T259+U259+V259+W259)))</f>
        <v>0</v>
      </c>
      <c r="AF259" s="19" t="n">
        <f aca="false">MIN(Y259,MAX(0,S259-(T259+U259+V259+W259+X259)))</f>
        <v>0.0560513933336074</v>
      </c>
      <c r="AG259" s="19" t="n">
        <f aca="false">MIN(Z259,MAX(0,S259-(T259+U259+V259+W259+X259+Y259)))</f>
        <v>0</v>
      </c>
      <c r="AH259" s="19" t="n">
        <f aca="false">T259-AA259</f>
        <v>0</v>
      </c>
      <c r="AI259" s="19" t="n">
        <f aca="false">U259-AB259</f>
        <v>0</v>
      </c>
      <c r="AJ259" s="19" t="n">
        <f aca="false">V259-AC259</f>
        <v>0</v>
      </c>
      <c r="AK259" s="19" t="n">
        <f aca="false">W259-AD259</f>
        <v>0</v>
      </c>
      <c r="AL259" s="19" t="n">
        <f aca="false">X259-AE259</f>
        <v>0</v>
      </c>
      <c r="AM259" s="19" t="n">
        <f aca="false">Y259-AF259</f>
        <v>2.48673041804307</v>
      </c>
      <c r="AN259" s="19" t="n">
        <f aca="false">Z259-AG259</f>
        <v>0</v>
      </c>
      <c r="AO259" s="19" t="n">
        <f aca="false">M259-Q259</f>
        <v>0.00345416892187018</v>
      </c>
      <c r="AP259" s="19" t="n">
        <f aca="false">MIN(AH259,MAX(0,AO259-(AI259+AJ259+AK259+AL259+AM259+AN259)))</f>
        <v>0</v>
      </c>
      <c r="AQ259" s="19" t="n">
        <f aca="false">MIN(AI259,MAX(0,AO259-(AJ259+AK259+AL259+AM259+AN259)))</f>
        <v>0</v>
      </c>
      <c r="AR259" s="19" t="n">
        <f aca="false">MIN(AJ259,MAX(0,AO259-(AK259+AL259+AM259+AN259)))</f>
        <v>0</v>
      </c>
      <c r="AS259" s="19" t="n">
        <f aca="false">MIN(AK259,MAX(0,AO259-(AL259+AM259+AN259)))</f>
        <v>0</v>
      </c>
      <c r="AT259" s="19" t="n">
        <f aca="false">MIN(AL259,MAX(0,AO259-(AM259+AN259)))</f>
        <v>0</v>
      </c>
      <c r="AU259" s="19" t="n">
        <f aca="false">MIN(AM259,MAX(0,AO259-(AN259)))</f>
        <v>0.00345416892187018</v>
      </c>
      <c r="AV259" s="19" t="n">
        <f aca="false">MIN(AN259,MAX(0,AO259-(0)))</f>
        <v>0</v>
      </c>
      <c r="AW259" s="19" t="n">
        <f aca="false">AH259-AP259</f>
        <v>0</v>
      </c>
      <c r="AX259" s="19" t="n">
        <f aca="false">AI259-AQ259</f>
        <v>0</v>
      </c>
      <c r="AY259" s="19" t="n">
        <f aca="false">AJ259-AR259</f>
        <v>0</v>
      </c>
      <c r="AZ259" s="19" t="n">
        <f aca="false">AK259-AS259</f>
        <v>0</v>
      </c>
      <c r="BA259" s="19" t="n">
        <f aca="false">AL259-AT259</f>
        <v>0</v>
      </c>
      <c r="BB259" s="19" t="n">
        <f aca="false">AM259-AU259</f>
        <v>2.4832762491212</v>
      </c>
      <c r="BC259" s="19" t="n">
        <f aca="false">AN259-AV259</f>
        <v>0</v>
      </c>
    </row>
    <row r="260" customFormat="false" ht="15" hidden="false" customHeight="false" outlineLevel="0" collapsed="false">
      <c r="B260" s="18" t="n">
        <v>256</v>
      </c>
      <c r="C260" s="18" t="n">
        <f aca="false">RM_TERM-B260+1</f>
        <v>105</v>
      </c>
      <c r="D260" s="19" t="n">
        <f aca="false">K259</f>
        <v>2.48327624912129</v>
      </c>
      <c r="E260" s="19" t="n">
        <f aca="false">D260*(1-(1-RM_CDR_S)^(1/12))</f>
        <v>0.00843333824962435</v>
      </c>
      <c r="F260" s="19" t="n">
        <f aca="false">D260-E260</f>
        <v>2.47484291087167</v>
      </c>
      <c r="G260" s="19" t="n">
        <f aca="false">IF(F260&gt;0,F260*(RM_WAC/12)/(1-(1+RM_WAC/12)^(-C260)),0)</f>
        <v>0.0320886103465727</v>
      </c>
      <c r="H260" s="19" t="n">
        <f aca="false">F260*RM_WAC/12</f>
        <v>0.0152615312837086</v>
      </c>
      <c r="I260" s="19" t="n">
        <f aca="false">G260-H260+IF(C260&lt;=1,(F260-(G260-H260)-J260),0)</f>
        <v>0.0168270790628641</v>
      </c>
      <c r="J260" s="19" t="n">
        <f aca="false">(F260-(G260-H260))*(1-(1-RM_CPR_S)^(1/12))</f>
        <v>0.0330650987238269</v>
      </c>
      <c r="K260" s="19" t="n">
        <f aca="false">IF(C260&lt;=1,0,(F260-(G260-H260)-J260))</f>
        <v>2.42495073308498</v>
      </c>
      <c r="L260" s="19" t="n">
        <f aca="false">E260*(1-RM_SEV_S)</f>
        <v>0.00506000294977461</v>
      </c>
      <c r="M260" s="19" t="n">
        <f aca="false">E260-L260</f>
        <v>0.00337333529984974</v>
      </c>
      <c r="N260" s="19" t="n">
        <f aca="false">H260-D260*(RM_SERV+RM_TR)/12</f>
        <v>0.014723488096399</v>
      </c>
      <c r="O260" s="19" t="n">
        <f aca="false">T260*RM_A1_CP/12+U260*RM_A2_CP/12+V260*RM_A3_CP/12+W260*RM_M1_CP/12+X260*RM_B1_CP/12+Y260*RM_B2_CP/12+Z260*RM_B3_CP/12</f>
        <v>0.0165551749941413</v>
      </c>
      <c r="P260" s="19" t="n">
        <f aca="false">MAX(0,N260-O260)</f>
        <v>0</v>
      </c>
      <c r="Q260" s="19" t="n">
        <f aca="false">MIN(P260,M260)</f>
        <v>0</v>
      </c>
      <c r="R260" s="19" t="n">
        <f aca="false">P260-Q260</f>
        <v>0</v>
      </c>
      <c r="S260" s="19" t="n">
        <f aca="false">I260+J260+L260+Q260</f>
        <v>0.0549521807364657</v>
      </c>
      <c r="T260" s="19" t="n">
        <f aca="false">AW259</f>
        <v>0</v>
      </c>
      <c r="U260" s="19" t="n">
        <f aca="false">AX259</f>
        <v>0</v>
      </c>
      <c r="V260" s="19" t="n">
        <f aca="false">AY259</f>
        <v>0</v>
      </c>
      <c r="W260" s="19" t="n">
        <f aca="false">AZ259</f>
        <v>0</v>
      </c>
      <c r="X260" s="19" t="n">
        <f aca="false">BA259</f>
        <v>0</v>
      </c>
      <c r="Y260" s="19" t="n">
        <f aca="false">BB259</f>
        <v>2.4832762491212</v>
      </c>
      <c r="Z260" s="19" t="n">
        <f aca="false">BC259</f>
        <v>0</v>
      </c>
      <c r="AA260" s="19" t="n">
        <f aca="false">MIN(T260,MAX(0,S260-(0)))</f>
        <v>0</v>
      </c>
      <c r="AB260" s="19" t="n">
        <f aca="false">MIN(U260,MAX(0,S260-(T260)))</f>
        <v>0</v>
      </c>
      <c r="AC260" s="19" t="n">
        <f aca="false">MIN(V260,MAX(0,S260-(T260+U260)))</f>
        <v>0</v>
      </c>
      <c r="AD260" s="19" t="n">
        <f aca="false">MIN(W260,MAX(0,S260-(T260+U260+V260)))</f>
        <v>0</v>
      </c>
      <c r="AE260" s="19" t="n">
        <f aca="false">MIN(X260,MAX(0,S260-(T260+U260+V260+W260)))</f>
        <v>0</v>
      </c>
      <c r="AF260" s="19" t="n">
        <f aca="false">MIN(Y260,MAX(0,S260-(T260+U260+V260+W260+X260)))</f>
        <v>0.0549521807364657</v>
      </c>
      <c r="AG260" s="19" t="n">
        <f aca="false">MIN(Z260,MAX(0,S260-(T260+U260+V260+W260+X260+Y260)))</f>
        <v>0</v>
      </c>
      <c r="AH260" s="19" t="n">
        <f aca="false">T260-AA260</f>
        <v>0</v>
      </c>
      <c r="AI260" s="19" t="n">
        <f aca="false">U260-AB260</f>
        <v>0</v>
      </c>
      <c r="AJ260" s="19" t="n">
        <f aca="false">V260-AC260</f>
        <v>0</v>
      </c>
      <c r="AK260" s="19" t="n">
        <f aca="false">W260-AD260</f>
        <v>0</v>
      </c>
      <c r="AL260" s="19" t="n">
        <f aca="false">X260-AE260</f>
        <v>0</v>
      </c>
      <c r="AM260" s="19" t="n">
        <f aca="false">Y260-AF260</f>
        <v>2.42832406838473</v>
      </c>
      <c r="AN260" s="19" t="n">
        <f aca="false">Z260-AG260</f>
        <v>0</v>
      </c>
      <c r="AO260" s="19" t="n">
        <f aca="false">M260-Q260</f>
        <v>0.00337333529984974</v>
      </c>
      <c r="AP260" s="19" t="n">
        <f aca="false">MIN(AH260,MAX(0,AO260-(AI260+AJ260+AK260+AL260+AM260+AN260)))</f>
        <v>0</v>
      </c>
      <c r="AQ260" s="19" t="n">
        <f aca="false">MIN(AI260,MAX(0,AO260-(AJ260+AK260+AL260+AM260+AN260)))</f>
        <v>0</v>
      </c>
      <c r="AR260" s="19" t="n">
        <f aca="false">MIN(AJ260,MAX(0,AO260-(AK260+AL260+AM260+AN260)))</f>
        <v>0</v>
      </c>
      <c r="AS260" s="19" t="n">
        <f aca="false">MIN(AK260,MAX(0,AO260-(AL260+AM260+AN260)))</f>
        <v>0</v>
      </c>
      <c r="AT260" s="19" t="n">
        <f aca="false">MIN(AL260,MAX(0,AO260-(AM260+AN260)))</f>
        <v>0</v>
      </c>
      <c r="AU260" s="19" t="n">
        <f aca="false">MIN(AM260,MAX(0,AO260-(AN260)))</f>
        <v>0.00337333529984974</v>
      </c>
      <c r="AV260" s="19" t="n">
        <f aca="false">MIN(AN260,MAX(0,AO260-(0)))</f>
        <v>0</v>
      </c>
      <c r="AW260" s="19" t="n">
        <f aca="false">AH260-AP260</f>
        <v>0</v>
      </c>
      <c r="AX260" s="19" t="n">
        <f aca="false">AI260-AQ260</f>
        <v>0</v>
      </c>
      <c r="AY260" s="19" t="n">
        <f aca="false">AJ260-AR260</f>
        <v>0</v>
      </c>
      <c r="AZ260" s="19" t="n">
        <f aca="false">AK260-AS260</f>
        <v>0</v>
      </c>
      <c r="BA260" s="19" t="n">
        <f aca="false">AL260-AT260</f>
        <v>0</v>
      </c>
      <c r="BB260" s="19" t="n">
        <f aca="false">AM260-AU260</f>
        <v>2.42495073308488</v>
      </c>
      <c r="BC260" s="19" t="n">
        <f aca="false">AN260-AV260</f>
        <v>0</v>
      </c>
    </row>
    <row r="261" customFormat="false" ht="15" hidden="false" customHeight="false" outlineLevel="0" collapsed="false">
      <c r="B261" s="18" t="n">
        <v>257</v>
      </c>
      <c r="C261" s="18" t="n">
        <f aca="false">RM_TERM-B261+1</f>
        <v>104</v>
      </c>
      <c r="D261" s="19" t="n">
        <f aca="false">K260</f>
        <v>2.42495073308498</v>
      </c>
      <c r="E261" s="19" t="n">
        <f aca="false">D261*(1-(1-RM_CDR_S)^(1/12))</f>
        <v>0.00823526169431071</v>
      </c>
      <c r="F261" s="19" t="n">
        <f aca="false">D261-E261</f>
        <v>2.41671547139066</v>
      </c>
      <c r="G261" s="19" t="n">
        <f aca="false">IF(F261&gt;0,F261*(RM_WAC/12)/(1-(1+RM_WAC/12)^(-C261)),0)</f>
        <v>0.0315494473536089</v>
      </c>
      <c r="H261" s="19" t="n">
        <f aca="false">F261*RM_WAC/12</f>
        <v>0.0149030787402424</v>
      </c>
      <c r="I261" s="19" t="n">
        <f aca="false">G261-H261+IF(C261&lt;=1,(F261-(G261-H261)-J261),0)</f>
        <v>0.0166463686133664</v>
      </c>
      <c r="J261" s="19" t="n">
        <f aca="false">(F261-(G261-H261))*(1-(1-RM_CPR_S)^(1/12))</f>
        <v>0.032285602395384</v>
      </c>
      <c r="K261" s="19" t="n">
        <f aca="false">IF(C261&lt;=1,0,(F261-(G261-H261)-J261))</f>
        <v>2.36778350038191</v>
      </c>
      <c r="L261" s="19" t="n">
        <f aca="false">E261*(1-RM_SEV_S)</f>
        <v>0.00494115701658643</v>
      </c>
      <c r="M261" s="19" t="n">
        <f aca="false">E261-L261</f>
        <v>0.00329410467772428</v>
      </c>
      <c r="N261" s="19" t="n">
        <f aca="false">H261-D261*(RM_SERV+RM_TR)/12</f>
        <v>0.014377672748074</v>
      </c>
      <c r="O261" s="19" t="n">
        <f aca="false">T261*RM_A1_CP/12+U261*RM_A2_CP/12+V261*RM_A3_CP/12+W261*RM_M1_CP/12+X261*RM_B1_CP/12+Y261*RM_B2_CP/12+Z261*RM_B3_CP/12</f>
        <v>0.0161663382205659</v>
      </c>
      <c r="P261" s="19" t="n">
        <f aca="false">MAX(0,N261-O261)</f>
        <v>0</v>
      </c>
      <c r="Q261" s="19" t="n">
        <f aca="false">MIN(P261,M261)</f>
        <v>0</v>
      </c>
      <c r="R261" s="19" t="n">
        <f aca="false">P261-Q261</f>
        <v>0</v>
      </c>
      <c r="S261" s="19" t="n">
        <f aca="false">I261+J261+L261+Q261</f>
        <v>0.0538731280253368</v>
      </c>
      <c r="T261" s="19" t="n">
        <f aca="false">AW260</f>
        <v>0</v>
      </c>
      <c r="U261" s="19" t="n">
        <f aca="false">AX260</f>
        <v>0</v>
      </c>
      <c r="V261" s="19" t="n">
        <f aca="false">AY260</f>
        <v>0</v>
      </c>
      <c r="W261" s="19" t="n">
        <f aca="false">AZ260</f>
        <v>0</v>
      </c>
      <c r="X261" s="19" t="n">
        <f aca="false">BA260</f>
        <v>0</v>
      </c>
      <c r="Y261" s="19" t="n">
        <f aca="false">BB260</f>
        <v>2.42495073308488</v>
      </c>
      <c r="Z261" s="19" t="n">
        <f aca="false">BC260</f>
        <v>0</v>
      </c>
      <c r="AA261" s="19" t="n">
        <f aca="false">MIN(T261,MAX(0,S261-(0)))</f>
        <v>0</v>
      </c>
      <c r="AB261" s="19" t="n">
        <f aca="false">MIN(U261,MAX(0,S261-(T261)))</f>
        <v>0</v>
      </c>
      <c r="AC261" s="19" t="n">
        <f aca="false">MIN(V261,MAX(0,S261-(T261+U261)))</f>
        <v>0</v>
      </c>
      <c r="AD261" s="19" t="n">
        <f aca="false">MIN(W261,MAX(0,S261-(T261+U261+V261)))</f>
        <v>0</v>
      </c>
      <c r="AE261" s="19" t="n">
        <f aca="false">MIN(X261,MAX(0,S261-(T261+U261+V261+W261)))</f>
        <v>0</v>
      </c>
      <c r="AF261" s="19" t="n">
        <f aca="false">MIN(Y261,MAX(0,S261-(T261+U261+V261+W261+X261)))</f>
        <v>0.0538731280253368</v>
      </c>
      <c r="AG261" s="19" t="n">
        <f aca="false">MIN(Z261,MAX(0,S261-(T261+U261+V261+W261+X261+Y261)))</f>
        <v>0</v>
      </c>
      <c r="AH261" s="19" t="n">
        <f aca="false">T261-AA261</f>
        <v>0</v>
      </c>
      <c r="AI261" s="19" t="n">
        <f aca="false">U261-AB261</f>
        <v>0</v>
      </c>
      <c r="AJ261" s="19" t="n">
        <f aca="false">V261-AC261</f>
        <v>0</v>
      </c>
      <c r="AK261" s="19" t="n">
        <f aca="false">W261-AD261</f>
        <v>0</v>
      </c>
      <c r="AL261" s="19" t="n">
        <f aca="false">X261-AE261</f>
        <v>0</v>
      </c>
      <c r="AM261" s="19" t="n">
        <f aca="false">Y261-AF261</f>
        <v>2.37107760505955</v>
      </c>
      <c r="AN261" s="19" t="n">
        <f aca="false">Z261-AG261</f>
        <v>0</v>
      </c>
      <c r="AO261" s="19" t="n">
        <f aca="false">M261-Q261</f>
        <v>0.00329410467772428</v>
      </c>
      <c r="AP261" s="19" t="n">
        <f aca="false">MIN(AH261,MAX(0,AO261-(AI261+AJ261+AK261+AL261+AM261+AN261)))</f>
        <v>0</v>
      </c>
      <c r="AQ261" s="19" t="n">
        <f aca="false">MIN(AI261,MAX(0,AO261-(AJ261+AK261+AL261+AM261+AN261)))</f>
        <v>0</v>
      </c>
      <c r="AR261" s="19" t="n">
        <f aca="false">MIN(AJ261,MAX(0,AO261-(AK261+AL261+AM261+AN261)))</f>
        <v>0</v>
      </c>
      <c r="AS261" s="19" t="n">
        <f aca="false">MIN(AK261,MAX(0,AO261-(AL261+AM261+AN261)))</f>
        <v>0</v>
      </c>
      <c r="AT261" s="19" t="n">
        <f aca="false">MIN(AL261,MAX(0,AO261-(AM261+AN261)))</f>
        <v>0</v>
      </c>
      <c r="AU261" s="19" t="n">
        <f aca="false">MIN(AM261,MAX(0,AO261-(AN261)))</f>
        <v>0.00329410467772428</v>
      </c>
      <c r="AV261" s="19" t="n">
        <f aca="false">MIN(AN261,MAX(0,AO261-(0)))</f>
        <v>0</v>
      </c>
      <c r="AW261" s="19" t="n">
        <f aca="false">AH261-AP261</f>
        <v>0</v>
      </c>
      <c r="AX261" s="19" t="n">
        <f aca="false">AI261-AQ261</f>
        <v>0</v>
      </c>
      <c r="AY261" s="19" t="n">
        <f aca="false">AJ261-AR261</f>
        <v>0</v>
      </c>
      <c r="AZ261" s="19" t="n">
        <f aca="false">AK261-AS261</f>
        <v>0</v>
      </c>
      <c r="BA261" s="19" t="n">
        <f aca="false">AL261-AT261</f>
        <v>0</v>
      </c>
      <c r="BB261" s="19" t="n">
        <f aca="false">AM261-AU261</f>
        <v>2.36778350038182</v>
      </c>
      <c r="BC261" s="19" t="n">
        <f aca="false">AN261-AV261</f>
        <v>0</v>
      </c>
    </row>
    <row r="262" customFormat="false" ht="15" hidden="false" customHeight="false" outlineLevel="0" collapsed="false">
      <c r="B262" s="18" t="n">
        <v>258</v>
      </c>
      <c r="C262" s="18" t="n">
        <f aca="false">RM_TERM-B262+1</f>
        <v>103</v>
      </c>
      <c r="D262" s="19" t="n">
        <f aca="false">K261</f>
        <v>2.36778350038191</v>
      </c>
      <c r="E262" s="19" t="n">
        <f aca="false">D262*(1-(1-RM_CDR_S)^(1/12))</f>
        <v>0.00804111873081621</v>
      </c>
      <c r="F262" s="19" t="n">
        <f aca="false">D262-E262</f>
        <v>2.3597423816511</v>
      </c>
      <c r="G262" s="19" t="n">
        <f aca="false">IF(F262&gt;0,F262*(RM_WAC/12)/(1-(1+RM_WAC/12)^(-C262)),0)</f>
        <v>0.0310193435479966</v>
      </c>
      <c r="H262" s="19" t="n">
        <f aca="false">F262*RM_WAC/12</f>
        <v>0.0145517446868484</v>
      </c>
      <c r="I262" s="19" t="n">
        <f aca="false">G262-H262+IF(C262&lt;=1,(F262-(G262-H262)-J262),0)</f>
        <v>0.0164675988611481</v>
      </c>
      <c r="J262" s="19" t="n">
        <f aca="false">(F262-(G262-H262))*(1-(1-RM_CPR_S)^(1/12))</f>
        <v>0.031521608212339</v>
      </c>
      <c r="K262" s="19" t="n">
        <f aca="false">IF(C262&lt;=1,0,(F262-(G262-H262)-J262))</f>
        <v>2.31175317457761</v>
      </c>
      <c r="L262" s="19" t="n">
        <f aca="false">E262*(1-RM_SEV_S)</f>
        <v>0.00482467123848973</v>
      </c>
      <c r="M262" s="19" t="n">
        <f aca="false">E262-L262</f>
        <v>0.00321644749232649</v>
      </c>
      <c r="N262" s="19" t="n">
        <f aca="false">H262-D262*(RM_SERV+RM_TR)/12</f>
        <v>0.0140387249284324</v>
      </c>
      <c r="O262" s="19" t="n">
        <f aca="false">T262*RM_A1_CP/12+U262*RM_A2_CP/12+V262*RM_A3_CP/12+W262*RM_M1_CP/12+X262*RM_B1_CP/12+Y262*RM_B2_CP/12+Z262*RM_B3_CP/12</f>
        <v>0.0157852233358788</v>
      </c>
      <c r="P262" s="19" t="n">
        <f aca="false">MAX(0,N262-O262)</f>
        <v>0</v>
      </c>
      <c r="Q262" s="19" t="n">
        <f aca="false">MIN(P262,M262)</f>
        <v>0</v>
      </c>
      <c r="R262" s="19" t="n">
        <f aca="false">P262-Q262</f>
        <v>0</v>
      </c>
      <c r="S262" s="19" t="n">
        <f aca="false">I262+J262+L262+Q262</f>
        <v>0.0528138783119769</v>
      </c>
      <c r="T262" s="19" t="n">
        <f aca="false">AW261</f>
        <v>0</v>
      </c>
      <c r="U262" s="19" t="n">
        <f aca="false">AX261</f>
        <v>0</v>
      </c>
      <c r="V262" s="19" t="n">
        <f aca="false">AY261</f>
        <v>0</v>
      </c>
      <c r="W262" s="19" t="n">
        <f aca="false">AZ261</f>
        <v>0</v>
      </c>
      <c r="X262" s="19" t="n">
        <f aca="false">BA261</f>
        <v>0</v>
      </c>
      <c r="Y262" s="19" t="n">
        <f aca="false">BB261</f>
        <v>2.36778350038182</v>
      </c>
      <c r="Z262" s="19" t="n">
        <f aca="false">BC261</f>
        <v>0</v>
      </c>
      <c r="AA262" s="19" t="n">
        <f aca="false">MIN(T262,MAX(0,S262-(0)))</f>
        <v>0</v>
      </c>
      <c r="AB262" s="19" t="n">
        <f aca="false">MIN(U262,MAX(0,S262-(T262)))</f>
        <v>0</v>
      </c>
      <c r="AC262" s="19" t="n">
        <f aca="false">MIN(V262,MAX(0,S262-(T262+U262)))</f>
        <v>0</v>
      </c>
      <c r="AD262" s="19" t="n">
        <f aca="false">MIN(W262,MAX(0,S262-(T262+U262+V262)))</f>
        <v>0</v>
      </c>
      <c r="AE262" s="19" t="n">
        <f aca="false">MIN(X262,MAX(0,S262-(T262+U262+V262+W262)))</f>
        <v>0</v>
      </c>
      <c r="AF262" s="19" t="n">
        <f aca="false">MIN(Y262,MAX(0,S262-(T262+U262+V262+W262+X262)))</f>
        <v>0.0528138783119769</v>
      </c>
      <c r="AG262" s="19" t="n">
        <f aca="false">MIN(Z262,MAX(0,S262-(T262+U262+V262+W262+X262+Y262)))</f>
        <v>0</v>
      </c>
      <c r="AH262" s="19" t="n">
        <f aca="false">T262-AA262</f>
        <v>0</v>
      </c>
      <c r="AI262" s="19" t="n">
        <f aca="false">U262-AB262</f>
        <v>0</v>
      </c>
      <c r="AJ262" s="19" t="n">
        <f aca="false">V262-AC262</f>
        <v>0</v>
      </c>
      <c r="AK262" s="19" t="n">
        <f aca="false">W262-AD262</f>
        <v>0</v>
      </c>
      <c r="AL262" s="19" t="n">
        <f aca="false">X262-AE262</f>
        <v>0</v>
      </c>
      <c r="AM262" s="19" t="n">
        <f aca="false">Y262-AF262</f>
        <v>2.31496962206985</v>
      </c>
      <c r="AN262" s="19" t="n">
        <f aca="false">Z262-AG262</f>
        <v>0</v>
      </c>
      <c r="AO262" s="19" t="n">
        <f aca="false">M262-Q262</f>
        <v>0.00321644749232649</v>
      </c>
      <c r="AP262" s="19" t="n">
        <f aca="false">MIN(AH262,MAX(0,AO262-(AI262+AJ262+AK262+AL262+AM262+AN262)))</f>
        <v>0</v>
      </c>
      <c r="AQ262" s="19" t="n">
        <f aca="false">MIN(AI262,MAX(0,AO262-(AJ262+AK262+AL262+AM262+AN262)))</f>
        <v>0</v>
      </c>
      <c r="AR262" s="19" t="n">
        <f aca="false">MIN(AJ262,MAX(0,AO262-(AK262+AL262+AM262+AN262)))</f>
        <v>0</v>
      </c>
      <c r="AS262" s="19" t="n">
        <f aca="false">MIN(AK262,MAX(0,AO262-(AL262+AM262+AN262)))</f>
        <v>0</v>
      </c>
      <c r="AT262" s="19" t="n">
        <f aca="false">MIN(AL262,MAX(0,AO262-(AM262+AN262)))</f>
        <v>0</v>
      </c>
      <c r="AU262" s="19" t="n">
        <f aca="false">MIN(AM262,MAX(0,AO262-(AN262)))</f>
        <v>0.00321644749232649</v>
      </c>
      <c r="AV262" s="19" t="n">
        <f aca="false">MIN(AN262,MAX(0,AO262-(0)))</f>
        <v>0</v>
      </c>
      <c r="AW262" s="19" t="n">
        <f aca="false">AH262-AP262</f>
        <v>0</v>
      </c>
      <c r="AX262" s="19" t="n">
        <f aca="false">AI262-AQ262</f>
        <v>0</v>
      </c>
      <c r="AY262" s="19" t="n">
        <f aca="false">AJ262-AR262</f>
        <v>0</v>
      </c>
      <c r="AZ262" s="19" t="n">
        <f aca="false">AK262-AS262</f>
        <v>0</v>
      </c>
      <c r="BA262" s="19" t="n">
        <f aca="false">AL262-AT262</f>
        <v>0</v>
      </c>
      <c r="BB262" s="19" t="n">
        <f aca="false">AM262-AU262</f>
        <v>2.31175317457752</v>
      </c>
      <c r="BC262" s="19" t="n">
        <f aca="false">AN262-AV262</f>
        <v>0</v>
      </c>
    </row>
    <row r="263" customFormat="false" ht="15" hidden="false" customHeight="false" outlineLevel="0" collapsed="false">
      <c r="B263" s="18" t="n">
        <v>259</v>
      </c>
      <c r="C263" s="18" t="n">
        <f aca="false">RM_TERM-B263+1</f>
        <v>102</v>
      </c>
      <c r="D263" s="19" t="n">
        <f aca="false">K262</f>
        <v>2.31175317457761</v>
      </c>
      <c r="E263" s="19" t="n">
        <f aca="false">D263*(1-(1-RM_CDR_S)^(1/12))</f>
        <v>0.00785083676363212</v>
      </c>
      <c r="F263" s="19" t="n">
        <f aca="false">D263-E263</f>
        <v>2.30390233781398</v>
      </c>
      <c r="G263" s="19" t="n">
        <f aca="false">IF(F263&gt;0,F263*(RM_WAC/12)/(1-(1+RM_WAC/12)^(-C263)),0)</f>
        <v>0.0304981467144011</v>
      </c>
      <c r="H263" s="19" t="n">
        <f aca="false">F263*RM_WAC/12</f>
        <v>0.0142073977498529</v>
      </c>
      <c r="I263" s="19" t="n">
        <f aca="false">G263-H263+IF(C263&lt;=1,(F263-(G263-H263)-J263),0)</f>
        <v>0.0162907489645482</v>
      </c>
      <c r="J263" s="19" t="n">
        <f aca="false">(F263-(G263-H263))*(1-(1-RM_CPR_S)^(1/12))</f>
        <v>0.0307728298769398</v>
      </c>
      <c r="K263" s="19" t="n">
        <f aca="false">IF(C263&lt;=1,0,(F263-(G263-H263)-J263))</f>
        <v>2.25683875897249</v>
      </c>
      <c r="L263" s="19" t="n">
        <f aca="false">E263*(1-RM_SEV_S)</f>
        <v>0.00471050205817927</v>
      </c>
      <c r="M263" s="19" t="n">
        <f aca="false">E263-L263</f>
        <v>0.00314033470545285</v>
      </c>
      <c r="N263" s="19" t="n">
        <f aca="false">H263-D263*(RM_SERV+RM_TR)/12</f>
        <v>0.013706517895361</v>
      </c>
      <c r="O263" s="19" t="n">
        <f aca="false">T263*RM_A1_CP/12+U263*RM_A2_CP/12+V263*RM_A3_CP/12+W263*RM_M1_CP/12+X263*RM_B1_CP/12+Y263*RM_B2_CP/12+Z263*RM_B3_CP/12</f>
        <v>0.0154116878305168</v>
      </c>
      <c r="P263" s="19" t="n">
        <f aca="false">MAX(0,N263-O263)</f>
        <v>0</v>
      </c>
      <c r="Q263" s="19" t="n">
        <f aca="false">MIN(P263,M263)</f>
        <v>0</v>
      </c>
      <c r="R263" s="19" t="n">
        <f aca="false">P263-Q263</f>
        <v>0</v>
      </c>
      <c r="S263" s="19" t="n">
        <f aca="false">I263+J263+L263+Q263</f>
        <v>0.0517740808996673</v>
      </c>
      <c r="T263" s="19" t="n">
        <f aca="false">AW262</f>
        <v>0</v>
      </c>
      <c r="U263" s="19" t="n">
        <f aca="false">AX262</f>
        <v>0</v>
      </c>
      <c r="V263" s="19" t="n">
        <f aca="false">AY262</f>
        <v>0</v>
      </c>
      <c r="W263" s="19" t="n">
        <f aca="false">AZ262</f>
        <v>0</v>
      </c>
      <c r="X263" s="19" t="n">
        <f aca="false">BA262</f>
        <v>0</v>
      </c>
      <c r="Y263" s="19" t="n">
        <f aca="false">BB262</f>
        <v>2.31175317457752</v>
      </c>
      <c r="Z263" s="19" t="n">
        <f aca="false">BC262</f>
        <v>0</v>
      </c>
      <c r="AA263" s="19" t="n">
        <f aca="false">MIN(T263,MAX(0,S263-(0)))</f>
        <v>0</v>
      </c>
      <c r="AB263" s="19" t="n">
        <f aca="false">MIN(U263,MAX(0,S263-(T263)))</f>
        <v>0</v>
      </c>
      <c r="AC263" s="19" t="n">
        <f aca="false">MIN(V263,MAX(0,S263-(T263+U263)))</f>
        <v>0</v>
      </c>
      <c r="AD263" s="19" t="n">
        <f aca="false">MIN(W263,MAX(0,S263-(T263+U263+V263)))</f>
        <v>0</v>
      </c>
      <c r="AE263" s="19" t="n">
        <f aca="false">MIN(X263,MAX(0,S263-(T263+U263+V263+W263)))</f>
        <v>0</v>
      </c>
      <c r="AF263" s="19" t="n">
        <f aca="false">MIN(Y263,MAX(0,S263-(T263+U263+V263+W263+X263)))</f>
        <v>0.0517740808996673</v>
      </c>
      <c r="AG263" s="19" t="n">
        <f aca="false">MIN(Z263,MAX(0,S263-(T263+U263+V263+W263+X263+Y263)))</f>
        <v>0</v>
      </c>
      <c r="AH263" s="19" t="n">
        <f aca="false">T263-AA263</f>
        <v>0</v>
      </c>
      <c r="AI263" s="19" t="n">
        <f aca="false">U263-AB263</f>
        <v>0</v>
      </c>
      <c r="AJ263" s="19" t="n">
        <f aca="false">V263-AC263</f>
        <v>0</v>
      </c>
      <c r="AK263" s="19" t="n">
        <f aca="false">W263-AD263</f>
        <v>0</v>
      </c>
      <c r="AL263" s="19" t="n">
        <f aca="false">X263-AE263</f>
        <v>0</v>
      </c>
      <c r="AM263" s="19" t="n">
        <f aca="false">Y263-AF263</f>
        <v>2.25997909367785</v>
      </c>
      <c r="AN263" s="19" t="n">
        <f aca="false">Z263-AG263</f>
        <v>0</v>
      </c>
      <c r="AO263" s="19" t="n">
        <f aca="false">M263-Q263</f>
        <v>0.00314033470545285</v>
      </c>
      <c r="AP263" s="19" t="n">
        <f aca="false">MIN(AH263,MAX(0,AO263-(AI263+AJ263+AK263+AL263+AM263+AN263)))</f>
        <v>0</v>
      </c>
      <c r="AQ263" s="19" t="n">
        <f aca="false">MIN(AI263,MAX(0,AO263-(AJ263+AK263+AL263+AM263+AN263)))</f>
        <v>0</v>
      </c>
      <c r="AR263" s="19" t="n">
        <f aca="false">MIN(AJ263,MAX(0,AO263-(AK263+AL263+AM263+AN263)))</f>
        <v>0</v>
      </c>
      <c r="AS263" s="19" t="n">
        <f aca="false">MIN(AK263,MAX(0,AO263-(AL263+AM263+AN263)))</f>
        <v>0</v>
      </c>
      <c r="AT263" s="19" t="n">
        <f aca="false">MIN(AL263,MAX(0,AO263-(AM263+AN263)))</f>
        <v>0</v>
      </c>
      <c r="AU263" s="19" t="n">
        <f aca="false">MIN(AM263,MAX(0,AO263-(AN263)))</f>
        <v>0.00314033470545285</v>
      </c>
      <c r="AV263" s="19" t="n">
        <f aca="false">MIN(AN263,MAX(0,AO263-(0)))</f>
        <v>0</v>
      </c>
      <c r="AW263" s="19" t="n">
        <f aca="false">AH263-AP263</f>
        <v>0</v>
      </c>
      <c r="AX263" s="19" t="n">
        <f aca="false">AI263-AQ263</f>
        <v>0</v>
      </c>
      <c r="AY263" s="19" t="n">
        <f aca="false">AJ263-AR263</f>
        <v>0</v>
      </c>
      <c r="AZ263" s="19" t="n">
        <f aca="false">AK263-AS263</f>
        <v>0</v>
      </c>
      <c r="BA263" s="19" t="n">
        <f aca="false">AL263-AT263</f>
        <v>0</v>
      </c>
      <c r="BB263" s="19" t="n">
        <f aca="false">AM263-AU263</f>
        <v>2.2568387589724</v>
      </c>
      <c r="BC263" s="19" t="n">
        <f aca="false">AN263-AV263</f>
        <v>0</v>
      </c>
    </row>
    <row r="264" customFormat="false" ht="15" hidden="false" customHeight="false" outlineLevel="0" collapsed="false">
      <c r="B264" s="18" t="n">
        <v>260</v>
      </c>
      <c r="C264" s="18" t="n">
        <f aca="false">RM_TERM-B264+1</f>
        <v>101</v>
      </c>
      <c r="D264" s="19" t="n">
        <f aca="false">K263</f>
        <v>2.25683875897249</v>
      </c>
      <c r="E264" s="19" t="n">
        <f aca="false">D264*(1-(1-RM_CDR_S)^(1/12))</f>
        <v>0.00766434448684966</v>
      </c>
      <c r="F264" s="19" t="n">
        <f aca="false">D264-E264</f>
        <v>2.24917441448564</v>
      </c>
      <c r="G264" s="19" t="n">
        <f aca="false">IF(F264&gt;0,F264*(RM_WAC/12)/(1-(1+RM_WAC/12)^(-C264)),0)</f>
        <v>0.0299857071950579</v>
      </c>
      <c r="H264" s="19" t="n">
        <f aca="false">F264*RM_WAC/12</f>
        <v>0.0138699088893281</v>
      </c>
      <c r="I264" s="19" t="n">
        <f aca="false">G264-H264+IF(C264&lt;=1,(F264-(G264-H264)-J264),0)</f>
        <v>0.0161157983057298</v>
      </c>
      <c r="J264" s="19" t="n">
        <f aca="false">(F264-(G264-H264))*(1-(1-RM_CPR_S)^(1/12))</f>
        <v>0.0300389861792495</v>
      </c>
      <c r="K264" s="19" t="n">
        <f aca="false">IF(C264&lt;=1,0,(F264-(G264-H264)-J264))</f>
        <v>2.20301963000066</v>
      </c>
      <c r="L264" s="19" t="n">
        <f aca="false">E264*(1-RM_SEV_S)</f>
        <v>0.0045986066921098</v>
      </c>
      <c r="M264" s="19" t="n">
        <f aca="false">E264-L264</f>
        <v>0.00306573779473986</v>
      </c>
      <c r="N264" s="19" t="n">
        <f aca="false">H264-D264*(RM_SERV+RM_TR)/12</f>
        <v>0.0133809271582174</v>
      </c>
      <c r="O264" s="19" t="n">
        <f aca="false">T264*RM_A1_CP/12+U264*RM_A2_CP/12+V264*RM_A3_CP/12+W264*RM_M1_CP/12+X264*RM_B1_CP/12+Y264*RM_B2_CP/12+Z264*RM_B3_CP/12</f>
        <v>0.0150455917264827</v>
      </c>
      <c r="P264" s="19" t="n">
        <f aca="false">MAX(0,N264-O264)</f>
        <v>0</v>
      </c>
      <c r="Q264" s="19" t="n">
        <f aca="false">MIN(P264,M264)</f>
        <v>0</v>
      </c>
      <c r="R264" s="19" t="n">
        <f aca="false">P264-Q264</f>
        <v>0</v>
      </c>
      <c r="S264" s="19" t="n">
        <f aca="false">I264+J264+L264+Q264</f>
        <v>0.0507533911770891</v>
      </c>
      <c r="T264" s="19" t="n">
        <f aca="false">AW263</f>
        <v>0</v>
      </c>
      <c r="U264" s="19" t="n">
        <f aca="false">AX263</f>
        <v>0</v>
      </c>
      <c r="V264" s="19" t="n">
        <f aca="false">AY263</f>
        <v>0</v>
      </c>
      <c r="W264" s="19" t="n">
        <f aca="false">AZ263</f>
        <v>0</v>
      </c>
      <c r="X264" s="19" t="n">
        <f aca="false">BA263</f>
        <v>0</v>
      </c>
      <c r="Y264" s="19" t="n">
        <f aca="false">BB263</f>
        <v>2.2568387589724</v>
      </c>
      <c r="Z264" s="19" t="n">
        <f aca="false">BC263</f>
        <v>0</v>
      </c>
      <c r="AA264" s="19" t="n">
        <f aca="false">MIN(T264,MAX(0,S264-(0)))</f>
        <v>0</v>
      </c>
      <c r="AB264" s="19" t="n">
        <f aca="false">MIN(U264,MAX(0,S264-(T264)))</f>
        <v>0</v>
      </c>
      <c r="AC264" s="19" t="n">
        <f aca="false">MIN(V264,MAX(0,S264-(T264+U264)))</f>
        <v>0</v>
      </c>
      <c r="AD264" s="19" t="n">
        <f aca="false">MIN(W264,MAX(0,S264-(T264+U264+V264)))</f>
        <v>0</v>
      </c>
      <c r="AE264" s="19" t="n">
        <f aca="false">MIN(X264,MAX(0,S264-(T264+U264+V264+W264)))</f>
        <v>0</v>
      </c>
      <c r="AF264" s="19" t="n">
        <f aca="false">MIN(Y264,MAX(0,S264-(T264+U264+V264+W264+X264)))</f>
        <v>0.0507533911770891</v>
      </c>
      <c r="AG264" s="19" t="n">
        <f aca="false">MIN(Z264,MAX(0,S264-(T264+U264+V264+W264+X264+Y264)))</f>
        <v>0</v>
      </c>
      <c r="AH264" s="19" t="n">
        <f aca="false">T264-AA264</f>
        <v>0</v>
      </c>
      <c r="AI264" s="19" t="n">
        <f aca="false">U264-AB264</f>
        <v>0</v>
      </c>
      <c r="AJ264" s="19" t="n">
        <f aca="false">V264-AC264</f>
        <v>0</v>
      </c>
      <c r="AK264" s="19" t="n">
        <f aca="false">W264-AD264</f>
        <v>0</v>
      </c>
      <c r="AL264" s="19" t="n">
        <f aca="false">X264-AE264</f>
        <v>0</v>
      </c>
      <c r="AM264" s="19" t="n">
        <f aca="false">Y264-AF264</f>
        <v>2.20608536779531</v>
      </c>
      <c r="AN264" s="19" t="n">
        <f aca="false">Z264-AG264</f>
        <v>0</v>
      </c>
      <c r="AO264" s="19" t="n">
        <f aca="false">M264-Q264</f>
        <v>0.00306573779473986</v>
      </c>
      <c r="AP264" s="19" t="n">
        <f aca="false">MIN(AH264,MAX(0,AO264-(AI264+AJ264+AK264+AL264+AM264+AN264)))</f>
        <v>0</v>
      </c>
      <c r="AQ264" s="19" t="n">
        <f aca="false">MIN(AI264,MAX(0,AO264-(AJ264+AK264+AL264+AM264+AN264)))</f>
        <v>0</v>
      </c>
      <c r="AR264" s="19" t="n">
        <f aca="false">MIN(AJ264,MAX(0,AO264-(AK264+AL264+AM264+AN264)))</f>
        <v>0</v>
      </c>
      <c r="AS264" s="19" t="n">
        <f aca="false">MIN(AK264,MAX(0,AO264-(AL264+AM264+AN264)))</f>
        <v>0</v>
      </c>
      <c r="AT264" s="19" t="n">
        <f aca="false">MIN(AL264,MAX(0,AO264-(AM264+AN264)))</f>
        <v>0</v>
      </c>
      <c r="AU264" s="19" t="n">
        <f aca="false">MIN(AM264,MAX(0,AO264-(AN264)))</f>
        <v>0.00306573779473986</v>
      </c>
      <c r="AV264" s="19" t="n">
        <f aca="false">MIN(AN264,MAX(0,AO264-(0)))</f>
        <v>0</v>
      </c>
      <c r="AW264" s="19" t="n">
        <f aca="false">AH264-AP264</f>
        <v>0</v>
      </c>
      <c r="AX264" s="19" t="n">
        <f aca="false">AI264-AQ264</f>
        <v>0</v>
      </c>
      <c r="AY264" s="19" t="n">
        <f aca="false">AJ264-AR264</f>
        <v>0</v>
      </c>
      <c r="AZ264" s="19" t="n">
        <f aca="false">AK264-AS264</f>
        <v>0</v>
      </c>
      <c r="BA264" s="19" t="n">
        <f aca="false">AL264-AT264</f>
        <v>0</v>
      </c>
      <c r="BB264" s="19" t="n">
        <f aca="false">AM264-AU264</f>
        <v>2.20301963000057</v>
      </c>
      <c r="BC264" s="19" t="n">
        <f aca="false">AN264-AV264</f>
        <v>0</v>
      </c>
    </row>
    <row r="265" customFormat="false" ht="15" hidden="false" customHeight="false" outlineLevel="0" collapsed="false">
      <c r="B265" s="18" t="n">
        <v>261</v>
      </c>
      <c r="C265" s="18" t="n">
        <f aca="false">RM_TERM-B265+1</f>
        <v>100</v>
      </c>
      <c r="D265" s="19" t="n">
        <f aca="false">K264</f>
        <v>2.20301963000066</v>
      </c>
      <c r="E265" s="19" t="n">
        <f aca="false">D265*(1-(1-RM_CDR_S)^(1/12))</f>
        <v>0.00748157186174192</v>
      </c>
      <c r="F265" s="19" t="n">
        <f aca="false">D265-E265</f>
        <v>2.19553805813892</v>
      </c>
      <c r="G265" s="19" t="n">
        <f aca="false">IF(F265&gt;0,F265*(RM_WAC/12)/(1-(1+RM_WAC/12)^(-C265)),0)</f>
        <v>0.0294818778467997</v>
      </c>
      <c r="H265" s="19" t="n">
        <f aca="false">F265*RM_WAC/12</f>
        <v>0.0135391513585233</v>
      </c>
      <c r="I265" s="19" t="n">
        <f aca="false">G265-H265+IF(C265&lt;=1,(F265-(G265-H265)-J265),0)</f>
        <v>0.0159427264882764</v>
      </c>
      <c r="J265" s="19" t="n">
        <f aca="false">(F265-(G265-H265))*(1-(1-RM_CPR_S)^(1/12))</f>
        <v>0.0293198009086813</v>
      </c>
      <c r="K265" s="19" t="n">
        <f aca="false">IF(C265&lt;=1,0,(F265-(G265-H265)-J265))</f>
        <v>2.15027553074196</v>
      </c>
      <c r="L265" s="19" t="n">
        <f aca="false">E265*(1-RM_SEV_S)</f>
        <v>0.00448894311704515</v>
      </c>
      <c r="M265" s="19" t="n">
        <f aca="false">E265-L265</f>
        <v>0.00299262874469677</v>
      </c>
      <c r="N265" s="19" t="n">
        <f aca="false">H265-D265*(RM_SERV+RM_TR)/12</f>
        <v>0.0130618304386899</v>
      </c>
      <c r="O265" s="19" t="n">
        <f aca="false">T265*RM_A1_CP/12+U265*RM_A2_CP/12+V265*RM_A3_CP/12+W265*RM_M1_CP/12+X265*RM_B1_CP/12+Y265*RM_B2_CP/12+Z265*RM_B3_CP/12</f>
        <v>0.0146867975333371</v>
      </c>
      <c r="P265" s="19" t="n">
        <f aca="false">MAX(0,N265-O265)</f>
        <v>0</v>
      </c>
      <c r="Q265" s="19" t="n">
        <f aca="false">MIN(P265,M265)</f>
        <v>0</v>
      </c>
      <c r="R265" s="19" t="n">
        <f aca="false">P265-Q265</f>
        <v>0</v>
      </c>
      <c r="S265" s="19" t="n">
        <f aca="false">I265+J265+L265+Q265</f>
        <v>0.0497514705140028</v>
      </c>
      <c r="T265" s="19" t="n">
        <f aca="false">AW264</f>
        <v>0</v>
      </c>
      <c r="U265" s="19" t="n">
        <f aca="false">AX264</f>
        <v>0</v>
      </c>
      <c r="V265" s="19" t="n">
        <f aca="false">AY264</f>
        <v>0</v>
      </c>
      <c r="W265" s="19" t="n">
        <f aca="false">AZ264</f>
        <v>0</v>
      </c>
      <c r="X265" s="19" t="n">
        <f aca="false">BA264</f>
        <v>0</v>
      </c>
      <c r="Y265" s="19" t="n">
        <f aca="false">BB264</f>
        <v>2.20301963000057</v>
      </c>
      <c r="Z265" s="19" t="n">
        <f aca="false">BC264</f>
        <v>0</v>
      </c>
      <c r="AA265" s="19" t="n">
        <f aca="false">MIN(T265,MAX(0,S265-(0)))</f>
        <v>0</v>
      </c>
      <c r="AB265" s="19" t="n">
        <f aca="false">MIN(U265,MAX(0,S265-(T265)))</f>
        <v>0</v>
      </c>
      <c r="AC265" s="19" t="n">
        <f aca="false">MIN(V265,MAX(0,S265-(T265+U265)))</f>
        <v>0</v>
      </c>
      <c r="AD265" s="19" t="n">
        <f aca="false">MIN(W265,MAX(0,S265-(T265+U265+V265)))</f>
        <v>0</v>
      </c>
      <c r="AE265" s="19" t="n">
        <f aca="false">MIN(X265,MAX(0,S265-(T265+U265+V265+W265)))</f>
        <v>0</v>
      </c>
      <c r="AF265" s="19" t="n">
        <f aca="false">MIN(Y265,MAX(0,S265-(T265+U265+V265+W265+X265)))</f>
        <v>0.0497514705140028</v>
      </c>
      <c r="AG265" s="19" t="n">
        <f aca="false">MIN(Z265,MAX(0,S265-(T265+U265+V265+W265+X265+Y265)))</f>
        <v>0</v>
      </c>
      <c r="AH265" s="19" t="n">
        <f aca="false">T265-AA265</f>
        <v>0</v>
      </c>
      <c r="AI265" s="19" t="n">
        <f aca="false">U265-AB265</f>
        <v>0</v>
      </c>
      <c r="AJ265" s="19" t="n">
        <f aca="false">V265-AC265</f>
        <v>0</v>
      </c>
      <c r="AK265" s="19" t="n">
        <f aca="false">W265-AD265</f>
        <v>0</v>
      </c>
      <c r="AL265" s="19" t="n">
        <f aca="false">X265-AE265</f>
        <v>0</v>
      </c>
      <c r="AM265" s="19" t="n">
        <f aca="false">Y265-AF265</f>
        <v>2.15326815948657</v>
      </c>
      <c r="AN265" s="19" t="n">
        <f aca="false">Z265-AG265</f>
        <v>0</v>
      </c>
      <c r="AO265" s="19" t="n">
        <f aca="false">M265-Q265</f>
        <v>0.00299262874469677</v>
      </c>
      <c r="AP265" s="19" t="n">
        <f aca="false">MIN(AH265,MAX(0,AO265-(AI265+AJ265+AK265+AL265+AM265+AN265)))</f>
        <v>0</v>
      </c>
      <c r="AQ265" s="19" t="n">
        <f aca="false">MIN(AI265,MAX(0,AO265-(AJ265+AK265+AL265+AM265+AN265)))</f>
        <v>0</v>
      </c>
      <c r="AR265" s="19" t="n">
        <f aca="false">MIN(AJ265,MAX(0,AO265-(AK265+AL265+AM265+AN265)))</f>
        <v>0</v>
      </c>
      <c r="AS265" s="19" t="n">
        <f aca="false">MIN(AK265,MAX(0,AO265-(AL265+AM265+AN265)))</f>
        <v>0</v>
      </c>
      <c r="AT265" s="19" t="n">
        <f aca="false">MIN(AL265,MAX(0,AO265-(AM265+AN265)))</f>
        <v>0</v>
      </c>
      <c r="AU265" s="19" t="n">
        <f aca="false">MIN(AM265,MAX(0,AO265-(AN265)))</f>
        <v>0.00299262874469677</v>
      </c>
      <c r="AV265" s="19" t="n">
        <f aca="false">MIN(AN265,MAX(0,AO265-(0)))</f>
        <v>0</v>
      </c>
      <c r="AW265" s="19" t="n">
        <f aca="false">AH265-AP265</f>
        <v>0</v>
      </c>
      <c r="AX265" s="19" t="n">
        <f aca="false">AI265-AQ265</f>
        <v>0</v>
      </c>
      <c r="AY265" s="19" t="n">
        <f aca="false">AJ265-AR265</f>
        <v>0</v>
      </c>
      <c r="AZ265" s="19" t="n">
        <f aca="false">AK265-AS265</f>
        <v>0</v>
      </c>
      <c r="BA265" s="19" t="n">
        <f aca="false">AL265-AT265</f>
        <v>0</v>
      </c>
      <c r="BB265" s="19" t="n">
        <f aca="false">AM265-AU265</f>
        <v>2.15027553074187</v>
      </c>
      <c r="BC265" s="19" t="n">
        <f aca="false">AN265-AV265</f>
        <v>0</v>
      </c>
    </row>
    <row r="266" customFormat="false" ht="15" hidden="false" customHeight="false" outlineLevel="0" collapsed="false">
      <c r="B266" s="18" t="n">
        <v>262</v>
      </c>
      <c r="C266" s="18" t="n">
        <f aca="false">RM_TERM-B266+1</f>
        <v>99</v>
      </c>
      <c r="D266" s="19" t="n">
        <f aca="false">K265</f>
        <v>2.15027553074196</v>
      </c>
      <c r="E266" s="19" t="n">
        <f aca="false">D266*(1-(1-RM_CDR_S)^(1/12))</f>
        <v>0.00730245009473039</v>
      </c>
      <c r="F266" s="19" t="n">
        <f aca="false">D266-E266</f>
        <v>2.14297308064723</v>
      </c>
      <c r="G266" s="19" t="n">
        <f aca="false">IF(F266&gt;0,F266*(RM_WAC/12)/(1-(1+RM_WAC/12)^(-C266)),0)</f>
        <v>0.0289865139988051</v>
      </c>
      <c r="H266" s="19" t="n">
        <f aca="false">F266*RM_WAC/12</f>
        <v>0.0132150006639913</v>
      </c>
      <c r="I266" s="19" t="n">
        <f aca="false">G266-H266+IF(C266&lt;=1,(F266-(G266-H266)-J266),0)</f>
        <v>0.0157715133348139</v>
      </c>
      <c r="J266" s="19" t="n">
        <f aca="false">(F266-(G266-H266))*(1-(1-RM_CPR_S)^(1/12))</f>
        <v>0.0286150027670511</v>
      </c>
      <c r="K266" s="19" t="n">
        <f aca="false">IF(C266&lt;=1,0,(F266-(G266-H266)-J266))</f>
        <v>2.09858656454537</v>
      </c>
      <c r="L266" s="19" t="n">
        <f aca="false">E266*(1-RM_SEV_S)</f>
        <v>0.00438147005683823</v>
      </c>
      <c r="M266" s="19" t="n">
        <f aca="false">E266-L266</f>
        <v>0.00292098003789216</v>
      </c>
      <c r="N266" s="19" t="n">
        <f aca="false">H266-D266*(RM_SERV+RM_TR)/12</f>
        <v>0.0127491076323305</v>
      </c>
      <c r="O266" s="19" t="n">
        <f aca="false">T266*RM_A1_CP/12+U266*RM_A2_CP/12+V266*RM_A3_CP/12+W266*RM_M1_CP/12+X266*RM_B1_CP/12+Y266*RM_B2_CP/12+Z266*RM_B3_CP/12</f>
        <v>0.0143351702049458</v>
      </c>
      <c r="P266" s="19" t="n">
        <f aca="false">MAX(0,N266-O266)</f>
        <v>0</v>
      </c>
      <c r="Q266" s="19" t="n">
        <f aca="false">MIN(P266,M266)</f>
        <v>0</v>
      </c>
      <c r="R266" s="19" t="n">
        <f aca="false">P266-Q266</f>
        <v>0</v>
      </c>
      <c r="S266" s="19" t="n">
        <f aca="false">I266+J266+L266+Q266</f>
        <v>0.0487679861587033</v>
      </c>
      <c r="T266" s="19" t="n">
        <f aca="false">AW265</f>
        <v>0</v>
      </c>
      <c r="U266" s="19" t="n">
        <f aca="false">AX265</f>
        <v>0</v>
      </c>
      <c r="V266" s="19" t="n">
        <f aca="false">AY265</f>
        <v>0</v>
      </c>
      <c r="W266" s="19" t="n">
        <f aca="false">AZ265</f>
        <v>0</v>
      </c>
      <c r="X266" s="19" t="n">
        <f aca="false">BA265</f>
        <v>0</v>
      </c>
      <c r="Y266" s="19" t="n">
        <f aca="false">BB265</f>
        <v>2.15027553074187</v>
      </c>
      <c r="Z266" s="19" t="n">
        <f aca="false">BC265</f>
        <v>0</v>
      </c>
      <c r="AA266" s="19" t="n">
        <f aca="false">MIN(T266,MAX(0,S266-(0)))</f>
        <v>0</v>
      </c>
      <c r="AB266" s="19" t="n">
        <f aca="false">MIN(U266,MAX(0,S266-(T266)))</f>
        <v>0</v>
      </c>
      <c r="AC266" s="19" t="n">
        <f aca="false">MIN(V266,MAX(0,S266-(T266+U266)))</f>
        <v>0</v>
      </c>
      <c r="AD266" s="19" t="n">
        <f aca="false">MIN(W266,MAX(0,S266-(T266+U266+V266)))</f>
        <v>0</v>
      </c>
      <c r="AE266" s="19" t="n">
        <f aca="false">MIN(X266,MAX(0,S266-(T266+U266+V266+W266)))</f>
        <v>0</v>
      </c>
      <c r="AF266" s="19" t="n">
        <f aca="false">MIN(Y266,MAX(0,S266-(T266+U266+V266+W266+X266)))</f>
        <v>0.0487679861587033</v>
      </c>
      <c r="AG266" s="19" t="n">
        <f aca="false">MIN(Z266,MAX(0,S266-(T266+U266+V266+W266+X266+Y266)))</f>
        <v>0</v>
      </c>
      <c r="AH266" s="19" t="n">
        <f aca="false">T266-AA266</f>
        <v>0</v>
      </c>
      <c r="AI266" s="19" t="n">
        <f aca="false">U266-AB266</f>
        <v>0</v>
      </c>
      <c r="AJ266" s="19" t="n">
        <f aca="false">V266-AC266</f>
        <v>0</v>
      </c>
      <c r="AK266" s="19" t="n">
        <f aca="false">W266-AD266</f>
        <v>0</v>
      </c>
      <c r="AL266" s="19" t="n">
        <f aca="false">X266-AE266</f>
        <v>0</v>
      </c>
      <c r="AM266" s="19" t="n">
        <f aca="false">Y266-AF266</f>
        <v>2.10150754458317</v>
      </c>
      <c r="AN266" s="19" t="n">
        <f aca="false">Z266-AG266</f>
        <v>0</v>
      </c>
      <c r="AO266" s="19" t="n">
        <f aca="false">M266-Q266</f>
        <v>0.00292098003789216</v>
      </c>
      <c r="AP266" s="19" t="n">
        <f aca="false">MIN(AH266,MAX(0,AO266-(AI266+AJ266+AK266+AL266+AM266+AN266)))</f>
        <v>0</v>
      </c>
      <c r="AQ266" s="19" t="n">
        <f aca="false">MIN(AI266,MAX(0,AO266-(AJ266+AK266+AL266+AM266+AN266)))</f>
        <v>0</v>
      </c>
      <c r="AR266" s="19" t="n">
        <f aca="false">MIN(AJ266,MAX(0,AO266-(AK266+AL266+AM266+AN266)))</f>
        <v>0</v>
      </c>
      <c r="AS266" s="19" t="n">
        <f aca="false">MIN(AK266,MAX(0,AO266-(AL266+AM266+AN266)))</f>
        <v>0</v>
      </c>
      <c r="AT266" s="19" t="n">
        <f aca="false">MIN(AL266,MAX(0,AO266-(AM266+AN266)))</f>
        <v>0</v>
      </c>
      <c r="AU266" s="19" t="n">
        <f aca="false">MIN(AM266,MAX(0,AO266-(AN266)))</f>
        <v>0.00292098003789216</v>
      </c>
      <c r="AV266" s="19" t="n">
        <f aca="false">MIN(AN266,MAX(0,AO266-(0)))</f>
        <v>0</v>
      </c>
      <c r="AW266" s="19" t="n">
        <f aca="false">AH266-AP266</f>
        <v>0</v>
      </c>
      <c r="AX266" s="19" t="n">
        <f aca="false">AI266-AQ266</f>
        <v>0</v>
      </c>
      <c r="AY266" s="19" t="n">
        <f aca="false">AJ266-AR266</f>
        <v>0</v>
      </c>
      <c r="AZ266" s="19" t="n">
        <f aca="false">AK266-AS266</f>
        <v>0</v>
      </c>
      <c r="BA266" s="19" t="n">
        <f aca="false">AL266-AT266</f>
        <v>0</v>
      </c>
      <c r="BB266" s="19" t="n">
        <f aca="false">AM266-AU266</f>
        <v>2.09858656454527</v>
      </c>
      <c r="BC266" s="19" t="n">
        <f aca="false">AN266-AV266</f>
        <v>0</v>
      </c>
    </row>
    <row r="267" customFormat="false" ht="15" hidden="false" customHeight="false" outlineLevel="0" collapsed="false">
      <c r="B267" s="18" t="n">
        <v>263</v>
      </c>
      <c r="C267" s="18" t="n">
        <f aca="false">RM_TERM-B267+1</f>
        <v>98</v>
      </c>
      <c r="D267" s="19" t="n">
        <f aca="false">K266</f>
        <v>2.09858656454537</v>
      </c>
      <c r="E267" s="19" t="n">
        <f aca="false">D267*(1-(1-RM_CDR_S)^(1/12))</f>
        <v>0.0071269116157297</v>
      </c>
      <c r="F267" s="19" t="n">
        <f aca="false">D267-E267</f>
        <v>2.09145965292964</v>
      </c>
      <c r="G267" s="19" t="n">
        <f aca="false">IF(F267&gt;0,F267*(RM_WAC/12)/(1-(1+RM_WAC/12)^(-C267)),0)</f>
        <v>0.028499473411058</v>
      </c>
      <c r="H267" s="19" t="n">
        <f aca="false">F267*RM_WAC/12</f>
        <v>0.0128973345263994</v>
      </c>
      <c r="I267" s="19" t="n">
        <f aca="false">G267-H267+IF(C267&lt;=1,(F267-(G267-H267)-J267),0)</f>
        <v>0.0156021388846585</v>
      </c>
      <c r="J267" s="19" t="n">
        <f aca="false">(F267-(G267-H267))*(1-(1-RM_CPR_S)^(1/12))</f>
        <v>0.027924325283123</v>
      </c>
      <c r="K267" s="19" t="n">
        <f aca="false">IF(C267&lt;=1,0,(F267-(G267-H267)-J267))</f>
        <v>2.04793318876185</v>
      </c>
      <c r="L267" s="19" t="n">
        <f aca="false">E267*(1-RM_SEV_S)</f>
        <v>0.00427614696943782</v>
      </c>
      <c r="M267" s="19" t="n">
        <f aca="false">E267-L267</f>
        <v>0.00285076464629188</v>
      </c>
      <c r="N267" s="19" t="n">
        <f aca="false">H267-D267*(RM_SERV+RM_TR)/12</f>
        <v>0.0124426407707479</v>
      </c>
      <c r="O267" s="19" t="n">
        <f aca="false">T267*RM_A1_CP/12+U267*RM_A2_CP/12+V267*RM_A3_CP/12+W267*RM_M1_CP/12+X267*RM_B1_CP/12+Y267*RM_B2_CP/12+Z267*RM_B3_CP/12</f>
        <v>0.0139905770969685</v>
      </c>
      <c r="P267" s="19" t="n">
        <f aca="false">MAX(0,N267-O267)</f>
        <v>0</v>
      </c>
      <c r="Q267" s="19" t="n">
        <f aca="false">MIN(P267,M267)</f>
        <v>0</v>
      </c>
      <c r="R267" s="19" t="n">
        <f aca="false">P267-Q267</f>
        <v>0</v>
      </c>
      <c r="S267" s="19" t="n">
        <f aca="false">I267+J267+L267+Q267</f>
        <v>0.0478026111372193</v>
      </c>
      <c r="T267" s="19" t="n">
        <f aca="false">AW266</f>
        <v>0</v>
      </c>
      <c r="U267" s="19" t="n">
        <f aca="false">AX266</f>
        <v>0</v>
      </c>
      <c r="V267" s="19" t="n">
        <f aca="false">AY266</f>
        <v>0</v>
      </c>
      <c r="W267" s="19" t="n">
        <f aca="false">AZ266</f>
        <v>0</v>
      </c>
      <c r="X267" s="19" t="n">
        <f aca="false">BA266</f>
        <v>0</v>
      </c>
      <c r="Y267" s="19" t="n">
        <f aca="false">BB266</f>
        <v>2.09858656454527</v>
      </c>
      <c r="Z267" s="19" t="n">
        <f aca="false">BC266</f>
        <v>0</v>
      </c>
      <c r="AA267" s="19" t="n">
        <f aca="false">MIN(T267,MAX(0,S267-(0)))</f>
        <v>0</v>
      </c>
      <c r="AB267" s="19" t="n">
        <f aca="false">MIN(U267,MAX(0,S267-(T267)))</f>
        <v>0</v>
      </c>
      <c r="AC267" s="19" t="n">
        <f aca="false">MIN(V267,MAX(0,S267-(T267+U267)))</f>
        <v>0</v>
      </c>
      <c r="AD267" s="19" t="n">
        <f aca="false">MIN(W267,MAX(0,S267-(T267+U267+V267)))</f>
        <v>0</v>
      </c>
      <c r="AE267" s="19" t="n">
        <f aca="false">MIN(X267,MAX(0,S267-(T267+U267+V267+W267)))</f>
        <v>0</v>
      </c>
      <c r="AF267" s="19" t="n">
        <f aca="false">MIN(Y267,MAX(0,S267-(T267+U267+V267+W267+X267)))</f>
        <v>0.0478026111372193</v>
      </c>
      <c r="AG267" s="19" t="n">
        <f aca="false">MIN(Z267,MAX(0,S267-(T267+U267+V267+W267+X267+Y267)))</f>
        <v>0</v>
      </c>
      <c r="AH267" s="19" t="n">
        <f aca="false">T267-AA267</f>
        <v>0</v>
      </c>
      <c r="AI267" s="19" t="n">
        <f aca="false">U267-AB267</f>
        <v>0</v>
      </c>
      <c r="AJ267" s="19" t="n">
        <f aca="false">V267-AC267</f>
        <v>0</v>
      </c>
      <c r="AK267" s="19" t="n">
        <f aca="false">W267-AD267</f>
        <v>0</v>
      </c>
      <c r="AL267" s="19" t="n">
        <f aca="false">X267-AE267</f>
        <v>0</v>
      </c>
      <c r="AM267" s="19" t="n">
        <f aca="false">Y267-AF267</f>
        <v>2.05078395340806</v>
      </c>
      <c r="AN267" s="19" t="n">
        <f aca="false">Z267-AG267</f>
        <v>0</v>
      </c>
      <c r="AO267" s="19" t="n">
        <f aca="false">M267-Q267</f>
        <v>0.00285076464629188</v>
      </c>
      <c r="AP267" s="19" t="n">
        <f aca="false">MIN(AH267,MAX(0,AO267-(AI267+AJ267+AK267+AL267+AM267+AN267)))</f>
        <v>0</v>
      </c>
      <c r="AQ267" s="19" t="n">
        <f aca="false">MIN(AI267,MAX(0,AO267-(AJ267+AK267+AL267+AM267+AN267)))</f>
        <v>0</v>
      </c>
      <c r="AR267" s="19" t="n">
        <f aca="false">MIN(AJ267,MAX(0,AO267-(AK267+AL267+AM267+AN267)))</f>
        <v>0</v>
      </c>
      <c r="AS267" s="19" t="n">
        <f aca="false">MIN(AK267,MAX(0,AO267-(AL267+AM267+AN267)))</f>
        <v>0</v>
      </c>
      <c r="AT267" s="19" t="n">
        <f aca="false">MIN(AL267,MAX(0,AO267-(AM267+AN267)))</f>
        <v>0</v>
      </c>
      <c r="AU267" s="19" t="n">
        <f aca="false">MIN(AM267,MAX(0,AO267-(AN267)))</f>
        <v>0.00285076464629188</v>
      </c>
      <c r="AV267" s="19" t="n">
        <f aca="false">MIN(AN267,MAX(0,AO267-(0)))</f>
        <v>0</v>
      </c>
      <c r="AW267" s="19" t="n">
        <f aca="false">AH267-AP267</f>
        <v>0</v>
      </c>
      <c r="AX267" s="19" t="n">
        <f aca="false">AI267-AQ267</f>
        <v>0</v>
      </c>
      <c r="AY267" s="19" t="n">
        <f aca="false">AJ267-AR267</f>
        <v>0</v>
      </c>
      <c r="AZ267" s="19" t="n">
        <f aca="false">AK267-AS267</f>
        <v>0</v>
      </c>
      <c r="BA267" s="19" t="n">
        <f aca="false">AL267-AT267</f>
        <v>0</v>
      </c>
      <c r="BB267" s="19" t="n">
        <f aca="false">AM267-AU267</f>
        <v>2.04793318876176</v>
      </c>
      <c r="BC267" s="19" t="n">
        <f aca="false">AN267-AV267</f>
        <v>0</v>
      </c>
    </row>
    <row r="268" customFormat="false" ht="15" hidden="false" customHeight="false" outlineLevel="0" collapsed="false">
      <c r="B268" s="18" t="n">
        <v>264</v>
      </c>
      <c r="C268" s="18" t="n">
        <f aca="false">RM_TERM-B268+1</f>
        <v>97</v>
      </c>
      <c r="D268" s="19" t="n">
        <f aca="false">K267</f>
        <v>2.04793318876185</v>
      </c>
      <c r="E268" s="19" t="n">
        <f aca="false">D268*(1-(1-RM_CDR_S)^(1/12))</f>
        <v>0.00695489005686413</v>
      </c>
      <c r="F268" s="19" t="n">
        <f aca="false">D268-E268</f>
        <v>2.04097829870499</v>
      </c>
      <c r="G268" s="19" t="n">
        <f aca="false">IF(F268&gt;0,F268*(RM_WAC/12)/(1-(1+RM_WAC/12)^(-C268)),0)</f>
        <v>0.0280206162335036</v>
      </c>
      <c r="H268" s="19" t="n">
        <f aca="false">F268*RM_WAC/12</f>
        <v>0.0125860328420141</v>
      </c>
      <c r="I268" s="19" t="n">
        <f aca="false">G268-H268+IF(C268&lt;=1,(F268-(G268-H268)-J268),0)</f>
        <v>0.0154345833914895</v>
      </c>
      <c r="J268" s="19" t="n">
        <f aca="false">(F268-(G268-H268))*(1-(1-RM_CPR_S)^(1/12))</f>
        <v>0.0272475067286213</v>
      </c>
      <c r="K268" s="19" t="n">
        <f aca="false">IF(C268&lt;=1,0,(F268-(G268-H268)-J268))</f>
        <v>1.99829620858488</v>
      </c>
      <c r="L268" s="19" t="n">
        <f aca="false">E268*(1-RM_SEV_S)</f>
        <v>0.00417293403411848</v>
      </c>
      <c r="M268" s="19" t="n">
        <f aca="false">E268-L268</f>
        <v>0.00278195602274565</v>
      </c>
      <c r="N268" s="19" t="n">
        <f aca="false">H268-D268*(RM_SERV+RM_TR)/12</f>
        <v>0.012142313984449</v>
      </c>
      <c r="O268" s="19" t="n">
        <f aca="false">T268*RM_A1_CP/12+U268*RM_A2_CP/12+V268*RM_A3_CP/12+W268*RM_M1_CP/12+X268*RM_B1_CP/12+Y268*RM_B2_CP/12+Z268*RM_B3_CP/12</f>
        <v>0.0136528879250784</v>
      </c>
      <c r="P268" s="19" t="n">
        <f aca="false">MAX(0,N268-O268)</f>
        <v>0</v>
      </c>
      <c r="Q268" s="19" t="n">
        <f aca="false">MIN(P268,M268)</f>
        <v>0</v>
      </c>
      <c r="R268" s="19" t="n">
        <f aca="false">P268-Q268</f>
        <v>0</v>
      </c>
      <c r="S268" s="19" t="n">
        <f aca="false">I268+J268+L268+Q268</f>
        <v>0.0468550241542293</v>
      </c>
      <c r="T268" s="19" t="n">
        <f aca="false">AW267</f>
        <v>0</v>
      </c>
      <c r="U268" s="19" t="n">
        <f aca="false">AX267</f>
        <v>0</v>
      </c>
      <c r="V268" s="19" t="n">
        <f aca="false">AY267</f>
        <v>0</v>
      </c>
      <c r="W268" s="19" t="n">
        <f aca="false">AZ267</f>
        <v>0</v>
      </c>
      <c r="X268" s="19" t="n">
        <f aca="false">BA267</f>
        <v>0</v>
      </c>
      <c r="Y268" s="19" t="n">
        <f aca="false">BB267</f>
        <v>2.04793318876176</v>
      </c>
      <c r="Z268" s="19" t="n">
        <f aca="false">BC267</f>
        <v>0</v>
      </c>
      <c r="AA268" s="19" t="n">
        <f aca="false">MIN(T268,MAX(0,S268-(0)))</f>
        <v>0</v>
      </c>
      <c r="AB268" s="19" t="n">
        <f aca="false">MIN(U268,MAX(0,S268-(T268)))</f>
        <v>0</v>
      </c>
      <c r="AC268" s="19" t="n">
        <f aca="false">MIN(V268,MAX(0,S268-(T268+U268)))</f>
        <v>0</v>
      </c>
      <c r="AD268" s="19" t="n">
        <f aca="false">MIN(W268,MAX(0,S268-(T268+U268+V268)))</f>
        <v>0</v>
      </c>
      <c r="AE268" s="19" t="n">
        <f aca="false">MIN(X268,MAX(0,S268-(T268+U268+V268+W268)))</f>
        <v>0</v>
      </c>
      <c r="AF268" s="19" t="n">
        <f aca="false">MIN(Y268,MAX(0,S268-(T268+U268+V268+W268+X268)))</f>
        <v>0.0468550241542293</v>
      </c>
      <c r="AG268" s="19" t="n">
        <f aca="false">MIN(Z268,MAX(0,S268-(T268+U268+V268+W268+X268+Y268)))</f>
        <v>0</v>
      </c>
      <c r="AH268" s="19" t="n">
        <f aca="false">T268-AA268</f>
        <v>0</v>
      </c>
      <c r="AI268" s="19" t="n">
        <f aca="false">U268-AB268</f>
        <v>0</v>
      </c>
      <c r="AJ268" s="19" t="n">
        <f aca="false">V268-AC268</f>
        <v>0</v>
      </c>
      <c r="AK268" s="19" t="n">
        <f aca="false">W268-AD268</f>
        <v>0</v>
      </c>
      <c r="AL268" s="19" t="n">
        <f aca="false">X268-AE268</f>
        <v>0</v>
      </c>
      <c r="AM268" s="19" t="n">
        <f aca="false">Y268-AF268</f>
        <v>2.00107816460753</v>
      </c>
      <c r="AN268" s="19" t="n">
        <f aca="false">Z268-AG268</f>
        <v>0</v>
      </c>
      <c r="AO268" s="19" t="n">
        <f aca="false">M268-Q268</f>
        <v>0.00278195602274565</v>
      </c>
      <c r="AP268" s="19" t="n">
        <f aca="false">MIN(AH268,MAX(0,AO268-(AI268+AJ268+AK268+AL268+AM268+AN268)))</f>
        <v>0</v>
      </c>
      <c r="AQ268" s="19" t="n">
        <f aca="false">MIN(AI268,MAX(0,AO268-(AJ268+AK268+AL268+AM268+AN268)))</f>
        <v>0</v>
      </c>
      <c r="AR268" s="19" t="n">
        <f aca="false">MIN(AJ268,MAX(0,AO268-(AK268+AL268+AM268+AN268)))</f>
        <v>0</v>
      </c>
      <c r="AS268" s="19" t="n">
        <f aca="false">MIN(AK268,MAX(0,AO268-(AL268+AM268+AN268)))</f>
        <v>0</v>
      </c>
      <c r="AT268" s="19" t="n">
        <f aca="false">MIN(AL268,MAX(0,AO268-(AM268+AN268)))</f>
        <v>0</v>
      </c>
      <c r="AU268" s="19" t="n">
        <f aca="false">MIN(AM268,MAX(0,AO268-(AN268)))</f>
        <v>0.00278195602274565</v>
      </c>
      <c r="AV268" s="19" t="n">
        <f aca="false">MIN(AN268,MAX(0,AO268-(0)))</f>
        <v>0</v>
      </c>
      <c r="AW268" s="19" t="n">
        <f aca="false">AH268-AP268</f>
        <v>0</v>
      </c>
      <c r="AX268" s="19" t="n">
        <f aca="false">AI268-AQ268</f>
        <v>0</v>
      </c>
      <c r="AY268" s="19" t="n">
        <f aca="false">AJ268-AR268</f>
        <v>0</v>
      </c>
      <c r="AZ268" s="19" t="n">
        <f aca="false">AK268-AS268</f>
        <v>0</v>
      </c>
      <c r="BA268" s="19" t="n">
        <f aca="false">AL268-AT268</f>
        <v>0</v>
      </c>
      <c r="BB268" s="19" t="n">
        <f aca="false">AM268-AU268</f>
        <v>1.99829620858479</v>
      </c>
      <c r="BC268" s="19" t="n">
        <f aca="false">AN268-AV268</f>
        <v>0</v>
      </c>
    </row>
    <row r="269" customFormat="false" ht="15" hidden="false" customHeight="false" outlineLevel="0" collapsed="false">
      <c r="B269" s="18" t="n">
        <v>265</v>
      </c>
      <c r="C269" s="18" t="n">
        <f aca="false">RM_TERM-B269+1</f>
        <v>96</v>
      </c>
      <c r="D269" s="19" t="n">
        <f aca="false">K268</f>
        <v>1.99829620858488</v>
      </c>
      <c r="E269" s="19" t="n">
        <f aca="false">D269*(1-(1-RM_CDR_S)^(1/12))</f>
        <v>0.00678632023154951</v>
      </c>
      <c r="F269" s="19" t="n">
        <f aca="false">D269-E269</f>
        <v>1.99150988835333</v>
      </c>
      <c r="G269" s="19" t="n">
        <f aca="false">IF(F269&gt;0,F269*(RM_WAC/12)/(1-(1+RM_WAC/12)^(-C269)),0)</f>
        <v>0.0275498049658925</v>
      </c>
      <c r="H269" s="19" t="n">
        <f aca="false">F269*RM_WAC/12</f>
        <v>0.0122809776448455</v>
      </c>
      <c r="I269" s="19" t="n">
        <f aca="false">G269-H269+IF(C269&lt;=1,(F269-(G269-H269)-J269),0)</f>
        <v>0.015268827321047</v>
      </c>
      <c r="J269" s="19" t="n">
        <f aca="false">(F269-(G269-H269))*(1-(1-RM_CPR_S)^(1/12))</f>
        <v>0.0265842900356859</v>
      </c>
      <c r="K269" s="19" t="n">
        <f aca="false">IF(C269&lt;=1,0,(F269-(G269-H269)-J269))</f>
        <v>1.9496567709966</v>
      </c>
      <c r="L269" s="19" t="n">
        <f aca="false">E269*(1-RM_SEV_S)</f>
        <v>0.00407179213892971</v>
      </c>
      <c r="M269" s="19" t="n">
        <f aca="false">E269-L269</f>
        <v>0.0027145280926198</v>
      </c>
      <c r="N269" s="19" t="n">
        <f aca="false">H269-D269*(RM_SERV+RM_TR)/12</f>
        <v>0.0118480134663188</v>
      </c>
      <c r="O269" s="19" t="n">
        <f aca="false">T269*RM_A1_CP/12+U269*RM_A2_CP/12+V269*RM_A3_CP/12+W269*RM_M1_CP/12+X269*RM_B1_CP/12+Y269*RM_B2_CP/12+Z269*RM_B3_CP/12</f>
        <v>0.0133219747238986</v>
      </c>
      <c r="P269" s="19" t="n">
        <f aca="false">MAX(0,N269-O269)</f>
        <v>0</v>
      </c>
      <c r="Q269" s="19" t="n">
        <f aca="false">MIN(P269,M269)</f>
        <v>0</v>
      </c>
      <c r="R269" s="19" t="n">
        <f aca="false">P269-Q269</f>
        <v>0</v>
      </c>
      <c r="S269" s="19" t="n">
        <f aca="false">I269+J269+L269+Q269</f>
        <v>0.0459249094956626</v>
      </c>
      <c r="T269" s="19" t="n">
        <f aca="false">AW268</f>
        <v>0</v>
      </c>
      <c r="U269" s="19" t="n">
        <f aca="false">AX268</f>
        <v>0</v>
      </c>
      <c r="V269" s="19" t="n">
        <f aca="false">AY268</f>
        <v>0</v>
      </c>
      <c r="W269" s="19" t="n">
        <f aca="false">AZ268</f>
        <v>0</v>
      </c>
      <c r="X269" s="19" t="n">
        <f aca="false">BA268</f>
        <v>0</v>
      </c>
      <c r="Y269" s="19" t="n">
        <f aca="false">BB268</f>
        <v>1.99829620858479</v>
      </c>
      <c r="Z269" s="19" t="n">
        <f aca="false">BC268</f>
        <v>0</v>
      </c>
      <c r="AA269" s="19" t="n">
        <f aca="false">MIN(T269,MAX(0,S269-(0)))</f>
        <v>0</v>
      </c>
      <c r="AB269" s="19" t="n">
        <f aca="false">MIN(U269,MAX(0,S269-(T269)))</f>
        <v>0</v>
      </c>
      <c r="AC269" s="19" t="n">
        <f aca="false">MIN(V269,MAX(0,S269-(T269+U269)))</f>
        <v>0</v>
      </c>
      <c r="AD269" s="19" t="n">
        <f aca="false">MIN(W269,MAX(0,S269-(T269+U269+V269)))</f>
        <v>0</v>
      </c>
      <c r="AE269" s="19" t="n">
        <f aca="false">MIN(X269,MAX(0,S269-(T269+U269+V269+W269)))</f>
        <v>0</v>
      </c>
      <c r="AF269" s="19" t="n">
        <f aca="false">MIN(Y269,MAX(0,S269-(T269+U269+V269+W269+X269)))</f>
        <v>0.0459249094956626</v>
      </c>
      <c r="AG269" s="19" t="n">
        <f aca="false">MIN(Z269,MAX(0,S269-(T269+U269+V269+W269+X269+Y269)))</f>
        <v>0</v>
      </c>
      <c r="AH269" s="19" t="n">
        <f aca="false">T269-AA269</f>
        <v>0</v>
      </c>
      <c r="AI269" s="19" t="n">
        <f aca="false">U269-AB269</f>
        <v>0</v>
      </c>
      <c r="AJ269" s="19" t="n">
        <f aca="false">V269-AC269</f>
        <v>0</v>
      </c>
      <c r="AK269" s="19" t="n">
        <f aca="false">W269-AD269</f>
        <v>0</v>
      </c>
      <c r="AL269" s="19" t="n">
        <f aca="false">X269-AE269</f>
        <v>0</v>
      </c>
      <c r="AM269" s="19" t="n">
        <f aca="false">Y269-AF269</f>
        <v>1.95237129908913</v>
      </c>
      <c r="AN269" s="19" t="n">
        <f aca="false">Z269-AG269</f>
        <v>0</v>
      </c>
      <c r="AO269" s="19" t="n">
        <f aca="false">M269-Q269</f>
        <v>0.0027145280926198</v>
      </c>
      <c r="AP269" s="19" t="n">
        <f aca="false">MIN(AH269,MAX(0,AO269-(AI269+AJ269+AK269+AL269+AM269+AN269)))</f>
        <v>0</v>
      </c>
      <c r="AQ269" s="19" t="n">
        <f aca="false">MIN(AI269,MAX(0,AO269-(AJ269+AK269+AL269+AM269+AN269)))</f>
        <v>0</v>
      </c>
      <c r="AR269" s="19" t="n">
        <f aca="false">MIN(AJ269,MAX(0,AO269-(AK269+AL269+AM269+AN269)))</f>
        <v>0</v>
      </c>
      <c r="AS269" s="19" t="n">
        <f aca="false">MIN(AK269,MAX(0,AO269-(AL269+AM269+AN269)))</f>
        <v>0</v>
      </c>
      <c r="AT269" s="19" t="n">
        <f aca="false">MIN(AL269,MAX(0,AO269-(AM269+AN269)))</f>
        <v>0</v>
      </c>
      <c r="AU269" s="19" t="n">
        <f aca="false">MIN(AM269,MAX(0,AO269-(AN269)))</f>
        <v>0.0027145280926198</v>
      </c>
      <c r="AV269" s="19" t="n">
        <f aca="false">MIN(AN269,MAX(0,AO269-(0)))</f>
        <v>0</v>
      </c>
      <c r="AW269" s="19" t="n">
        <f aca="false">AH269-AP269</f>
        <v>0</v>
      </c>
      <c r="AX269" s="19" t="n">
        <f aca="false">AI269-AQ269</f>
        <v>0</v>
      </c>
      <c r="AY269" s="19" t="n">
        <f aca="false">AJ269-AR269</f>
        <v>0</v>
      </c>
      <c r="AZ269" s="19" t="n">
        <f aca="false">AK269-AS269</f>
        <v>0</v>
      </c>
      <c r="BA269" s="19" t="n">
        <f aca="false">AL269-AT269</f>
        <v>0</v>
      </c>
      <c r="BB269" s="19" t="n">
        <f aca="false">AM269-AU269</f>
        <v>1.94965677099651</v>
      </c>
      <c r="BC269" s="19" t="n">
        <f aca="false">AN269-AV269</f>
        <v>0</v>
      </c>
    </row>
    <row r="270" customFormat="false" ht="15" hidden="false" customHeight="false" outlineLevel="0" collapsed="false">
      <c r="B270" s="18" t="n">
        <v>266</v>
      </c>
      <c r="C270" s="18" t="n">
        <f aca="false">RM_TERM-B270+1</f>
        <v>95</v>
      </c>
      <c r="D270" s="19" t="n">
        <f aca="false">K269</f>
        <v>1.9496567709966</v>
      </c>
      <c r="E270" s="19" t="n">
        <f aca="false">D270*(1-(1-RM_CDR_S)^(1/12))</f>
        <v>0.00662113811393427</v>
      </c>
      <c r="F270" s="19" t="n">
        <f aca="false">D270-E270</f>
        <v>1.94303563288266</v>
      </c>
      <c r="G270" s="19" t="n">
        <f aca="false">IF(F270&gt;0,F270*(RM_WAC/12)/(1-(1+RM_WAC/12)^(-C270)),0)</f>
        <v>0.0270869044182978</v>
      </c>
      <c r="H270" s="19" t="n">
        <f aca="false">F270*RM_WAC/12</f>
        <v>0.0119820530694431</v>
      </c>
      <c r="I270" s="19" t="n">
        <f aca="false">G270-H270+IF(C270&lt;=1,(F270-(G270-H270)-J270),0)</f>
        <v>0.0151048513488547</v>
      </c>
      <c r="J270" s="19" t="n">
        <f aca="false">(F270-(G270-H270))*(1-(1-RM_CPR_S)^(1/12))</f>
        <v>0.0259344227157438</v>
      </c>
      <c r="K270" s="19" t="n">
        <f aca="false">IF(C270&lt;=1,0,(F270-(G270-H270)-J270))</f>
        <v>1.90199635881806</v>
      </c>
      <c r="L270" s="19" t="n">
        <f aca="false">E270*(1-RM_SEV_S)</f>
        <v>0.00397268286836056</v>
      </c>
      <c r="M270" s="19" t="n">
        <f aca="false">E270-L270</f>
        <v>0.00264845524557371</v>
      </c>
      <c r="N270" s="19" t="n">
        <f aca="false">H270-D270*(RM_SERV+RM_TR)/12</f>
        <v>0.0115596274357272</v>
      </c>
      <c r="O270" s="19" t="n">
        <f aca="false">T270*RM_A1_CP/12+U270*RM_A2_CP/12+V270*RM_A3_CP/12+W270*RM_M1_CP/12+X270*RM_B1_CP/12+Y270*RM_B2_CP/12+Z270*RM_B3_CP/12</f>
        <v>0.0129977118066434</v>
      </c>
      <c r="P270" s="19" t="n">
        <f aca="false">MAX(0,N270-O270)</f>
        <v>0</v>
      </c>
      <c r="Q270" s="19" t="n">
        <f aca="false">MIN(P270,M270)</f>
        <v>0</v>
      </c>
      <c r="R270" s="19" t="n">
        <f aca="false">P270-Q270</f>
        <v>0</v>
      </c>
      <c r="S270" s="19" t="n">
        <f aca="false">I270+J270+L270+Q270</f>
        <v>0.0450119569329591</v>
      </c>
      <c r="T270" s="19" t="n">
        <f aca="false">AW269</f>
        <v>0</v>
      </c>
      <c r="U270" s="19" t="n">
        <f aca="false">AX269</f>
        <v>0</v>
      </c>
      <c r="V270" s="19" t="n">
        <f aca="false">AY269</f>
        <v>0</v>
      </c>
      <c r="W270" s="19" t="n">
        <f aca="false">AZ269</f>
        <v>0</v>
      </c>
      <c r="X270" s="19" t="n">
        <f aca="false">BA269</f>
        <v>0</v>
      </c>
      <c r="Y270" s="19" t="n">
        <f aca="false">BB269</f>
        <v>1.94965677099651</v>
      </c>
      <c r="Z270" s="19" t="n">
        <f aca="false">BC269</f>
        <v>0</v>
      </c>
      <c r="AA270" s="19" t="n">
        <f aca="false">MIN(T270,MAX(0,S270-(0)))</f>
        <v>0</v>
      </c>
      <c r="AB270" s="19" t="n">
        <f aca="false">MIN(U270,MAX(0,S270-(T270)))</f>
        <v>0</v>
      </c>
      <c r="AC270" s="19" t="n">
        <f aca="false">MIN(V270,MAX(0,S270-(T270+U270)))</f>
        <v>0</v>
      </c>
      <c r="AD270" s="19" t="n">
        <f aca="false">MIN(W270,MAX(0,S270-(T270+U270+V270)))</f>
        <v>0</v>
      </c>
      <c r="AE270" s="19" t="n">
        <f aca="false">MIN(X270,MAX(0,S270-(T270+U270+V270+W270)))</f>
        <v>0</v>
      </c>
      <c r="AF270" s="19" t="n">
        <f aca="false">MIN(Y270,MAX(0,S270-(T270+U270+V270+W270+X270)))</f>
        <v>0.0450119569329591</v>
      </c>
      <c r="AG270" s="19" t="n">
        <f aca="false">MIN(Z270,MAX(0,S270-(T270+U270+V270+W270+X270+Y270)))</f>
        <v>0</v>
      </c>
      <c r="AH270" s="19" t="n">
        <f aca="false">T270-AA270</f>
        <v>0</v>
      </c>
      <c r="AI270" s="19" t="n">
        <f aca="false">U270-AB270</f>
        <v>0</v>
      </c>
      <c r="AJ270" s="19" t="n">
        <f aca="false">V270-AC270</f>
        <v>0</v>
      </c>
      <c r="AK270" s="19" t="n">
        <f aca="false">W270-AD270</f>
        <v>0</v>
      </c>
      <c r="AL270" s="19" t="n">
        <f aca="false">X270-AE270</f>
        <v>0</v>
      </c>
      <c r="AM270" s="19" t="n">
        <f aca="false">Y270-AF270</f>
        <v>1.90464481406355</v>
      </c>
      <c r="AN270" s="19" t="n">
        <f aca="false">Z270-AG270</f>
        <v>0</v>
      </c>
      <c r="AO270" s="19" t="n">
        <f aca="false">M270-Q270</f>
        <v>0.00264845524557371</v>
      </c>
      <c r="AP270" s="19" t="n">
        <f aca="false">MIN(AH270,MAX(0,AO270-(AI270+AJ270+AK270+AL270+AM270+AN270)))</f>
        <v>0</v>
      </c>
      <c r="AQ270" s="19" t="n">
        <f aca="false">MIN(AI270,MAX(0,AO270-(AJ270+AK270+AL270+AM270+AN270)))</f>
        <v>0</v>
      </c>
      <c r="AR270" s="19" t="n">
        <f aca="false">MIN(AJ270,MAX(0,AO270-(AK270+AL270+AM270+AN270)))</f>
        <v>0</v>
      </c>
      <c r="AS270" s="19" t="n">
        <f aca="false">MIN(AK270,MAX(0,AO270-(AL270+AM270+AN270)))</f>
        <v>0</v>
      </c>
      <c r="AT270" s="19" t="n">
        <f aca="false">MIN(AL270,MAX(0,AO270-(AM270+AN270)))</f>
        <v>0</v>
      </c>
      <c r="AU270" s="19" t="n">
        <f aca="false">MIN(AM270,MAX(0,AO270-(AN270)))</f>
        <v>0.00264845524557371</v>
      </c>
      <c r="AV270" s="19" t="n">
        <f aca="false">MIN(AN270,MAX(0,AO270-(0)))</f>
        <v>0</v>
      </c>
      <c r="AW270" s="19" t="n">
        <f aca="false">AH270-AP270</f>
        <v>0</v>
      </c>
      <c r="AX270" s="19" t="n">
        <f aca="false">AI270-AQ270</f>
        <v>0</v>
      </c>
      <c r="AY270" s="19" t="n">
        <f aca="false">AJ270-AR270</f>
        <v>0</v>
      </c>
      <c r="AZ270" s="19" t="n">
        <f aca="false">AK270-AS270</f>
        <v>0</v>
      </c>
      <c r="BA270" s="19" t="n">
        <f aca="false">AL270-AT270</f>
        <v>0</v>
      </c>
      <c r="BB270" s="19" t="n">
        <f aca="false">AM270-AU270</f>
        <v>1.90199635881797</v>
      </c>
      <c r="BC270" s="19" t="n">
        <f aca="false">AN270-AV270</f>
        <v>0</v>
      </c>
    </row>
    <row r="271" customFormat="false" ht="15" hidden="false" customHeight="false" outlineLevel="0" collapsed="false">
      <c r="B271" s="18" t="n">
        <v>267</v>
      </c>
      <c r="C271" s="18" t="n">
        <f aca="false">RM_TERM-B271+1</f>
        <v>94</v>
      </c>
      <c r="D271" s="19" t="n">
        <f aca="false">K270</f>
        <v>1.90199635881806</v>
      </c>
      <c r="E271" s="19" t="n">
        <f aca="false">D271*(1-(1-RM_CDR_S)^(1/12))</f>
        <v>0.00645928081869364</v>
      </c>
      <c r="F271" s="19" t="n">
        <f aca="false">D271-E271</f>
        <v>1.89553707799937</v>
      </c>
      <c r="G271" s="19" t="n">
        <f aca="false">IF(F271&gt;0,F271*(RM_WAC/12)/(1-(1+RM_WAC/12)^(-C271)),0)</f>
        <v>0.0266317816722966</v>
      </c>
      <c r="H271" s="19" t="n">
        <f aca="false">F271*RM_WAC/12</f>
        <v>0.0116891453143295</v>
      </c>
      <c r="I271" s="19" t="n">
        <f aca="false">G271-H271+IF(C271&lt;=1,(F271-(G271-H271)-J271),0)</f>
        <v>0.0149426363579671</v>
      </c>
      <c r="J271" s="19" t="n">
        <f aca="false">(F271-(G271-H271))*(1-(1-RM_CPR_S)^(1/12))</f>
        <v>0.0252976567797754</v>
      </c>
      <c r="K271" s="19" t="n">
        <f aca="false">IF(C271&lt;=1,0,(F271-(G271-H271)-J271))</f>
        <v>1.85529678486163</v>
      </c>
      <c r="L271" s="19" t="n">
        <f aca="false">E271*(1-RM_SEV_S)</f>
        <v>0.00387556849121618</v>
      </c>
      <c r="M271" s="19" t="n">
        <f aca="false">E271-L271</f>
        <v>0.00258371232747746</v>
      </c>
      <c r="N271" s="19" t="n">
        <f aca="false">H271-D271*(RM_SERV+RM_TR)/12</f>
        <v>0.0112770461032522</v>
      </c>
      <c r="O271" s="19" t="n">
        <f aca="false">T271*RM_A1_CP/12+U271*RM_A2_CP/12+V271*RM_A3_CP/12+W271*RM_M1_CP/12+X271*RM_B1_CP/12+Y271*RM_B2_CP/12+Z271*RM_B3_CP/12</f>
        <v>0.0126799757254532</v>
      </c>
      <c r="P271" s="19" t="n">
        <f aca="false">MAX(0,N271-O271)</f>
        <v>0</v>
      </c>
      <c r="Q271" s="19" t="n">
        <f aca="false">MIN(P271,M271)</f>
        <v>0</v>
      </c>
      <c r="R271" s="19" t="n">
        <f aca="false">P271-Q271</f>
        <v>0</v>
      </c>
      <c r="S271" s="19" t="n">
        <f aca="false">I271+J271+L271+Q271</f>
        <v>0.0441158616289587</v>
      </c>
      <c r="T271" s="19" t="n">
        <f aca="false">AW270</f>
        <v>0</v>
      </c>
      <c r="U271" s="19" t="n">
        <f aca="false">AX270</f>
        <v>0</v>
      </c>
      <c r="V271" s="19" t="n">
        <f aca="false">AY270</f>
        <v>0</v>
      </c>
      <c r="W271" s="19" t="n">
        <f aca="false">AZ270</f>
        <v>0</v>
      </c>
      <c r="X271" s="19" t="n">
        <f aca="false">BA270</f>
        <v>0</v>
      </c>
      <c r="Y271" s="19" t="n">
        <f aca="false">BB270</f>
        <v>1.90199635881797</v>
      </c>
      <c r="Z271" s="19" t="n">
        <f aca="false">BC270</f>
        <v>0</v>
      </c>
      <c r="AA271" s="19" t="n">
        <f aca="false">MIN(T271,MAX(0,S271-(0)))</f>
        <v>0</v>
      </c>
      <c r="AB271" s="19" t="n">
        <f aca="false">MIN(U271,MAX(0,S271-(T271)))</f>
        <v>0</v>
      </c>
      <c r="AC271" s="19" t="n">
        <f aca="false">MIN(V271,MAX(0,S271-(T271+U271)))</f>
        <v>0</v>
      </c>
      <c r="AD271" s="19" t="n">
        <f aca="false">MIN(W271,MAX(0,S271-(T271+U271+V271)))</f>
        <v>0</v>
      </c>
      <c r="AE271" s="19" t="n">
        <f aca="false">MIN(X271,MAX(0,S271-(T271+U271+V271+W271)))</f>
        <v>0</v>
      </c>
      <c r="AF271" s="19" t="n">
        <f aca="false">MIN(Y271,MAX(0,S271-(T271+U271+V271+W271+X271)))</f>
        <v>0.0441158616289587</v>
      </c>
      <c r="AG271" s="19" t="n">
        <f aca="false">MIN(Z271,MAX(0,S271-(T271+U271+V271+W271+X271+Y271)))</f>
        <v>0</v>
      </c>
      <c r="AH271" s="19" t="n">
        <f aca="false">T271-AA271</f>
        <v>0</v>
      </c>
      <c r="AI271" s="19" t="n">
        <f aca="false">U271-AB271</f>
        <v>0</v>
      </c>
      <c r="AJ271" s="19" t="n">
        <f aca="false">V271-AC271</f>
        <v>0</v>
      </c>
      <c r="AK271" s="19" t="n">
        <f aca="false">W271-AD271</f>
        <v>0</v>
      </c>
      <c r="AL271" s="19" t="n">
        <f aca="false">X271-AE271</f>
        <v>0</v>
      </c>
      <c r="AM271" s="19" t="n">
        <f aca="false">Y271-AF271</f>
        <v>1.85788049718901</v>
      </c>
      <c r="AN271" s="19" t="n">
        <f aca="false">Z271-AG271</f>
        <v>0</v>
      </c>
      <c r="AO271" s="19" t="n">
        <f aca="false">M271-Q271</f>
        <v>0.00258371232747746</v>
      </c>
      <c r="AP271" s="19" t="n">
        <f aca="false">MIN(AH271,MAX(0,AO271-(AI271+AJ271+AK271+AL271+AM271+AN271)))</f>
        <v>0</v>
      </c>
      <c r="AQ271" s="19" t="n">
        <f aca="false">MIN(AI271,MAX(0,AO271-(AJ271+AK271+AL271+AM271+AN271)))</f>
        <v>0</v>
      </c>
      <c r="AR271" s="19" t="n">
        <f aca="false">MIN(AJ271,MAX(0,AO271-(AK271+AL271+AM271+AN271)))</f>
        <v>0</v>
      </c>
      <c r="AS271" s="19" t="n">
        <f aca="false">MIN(AK271,MAX(0,AO271-(AL271+AM271+AN271)))</f>
        <v>0</v>
      </c>
      <c r="AT271" s="19" t="n">
        <f aca="false">MIN(AL271,MAX(0,AO271-(AM271+AN271)))</f>
        <v>0</v>
      </c>
      <c r="AU271" s="19" t="n">
        <f aca="false">MIN(AM271,MAX(0,AO271-(AN271)))</f>
        <v>0.00258371232747746</v>
      </c>
      <c r="AV271" s="19" t="n">
        <f aca="false">MIN(AN271,MAX(0,AO271-(0)))</f>
        <v>0</v>
      </c>
      <c r="AW271" s="19" t="n">
        <f aca="false">AH271-AP271</f>
        <v>0</v>
      </c>
      <c r="AX271" s="19" t="n">
        <f aca="false">AI271-AQ271</f>
        <v>0</v>
      </c>
      <c r="AY271" s="19" t="n">
        <f aca="false">AJ271-AR271</f>
        <v>0</v>
      </c>
      <c r="AZ271" s="19" t="n">
        <f aca="false">AK271-AS271</f>
        <v>0</v>
      </c>
      <c r="BA271" s="19" t="n">
        <f aca="false">AL271-AT271</f>
        <v>0</v>
      </c>
      <c r="BB271" s="19" t="n">
        <f aca="false">AM271-AU271</f>
        <v>1.85529678486154</v>
      </c>
      <c r="BC271" s="19" t="n">
        <f aca="false">AN271-AV271</f>
        <v>0</v>
      </c>
    </row>
    <row r="272" customFormat="false" ht="15" hidden="false" customHeight="false" outlineLevel="0" collapsed="false">
      <c r="B272" s="18" t="n">
        <v>268</v>
      </c>
      <c r="C272" s="18" t="n">
        <f aca="false">RM_TERM-B272+1</f>
        <v>93</v>
      </c>
      <c r="D272" s="19" t="n">
        <f aca="false">K271</f>
        <v>1.85529678486163</v>
      </c>
      <c r="E272" s="19" t="n">
        <f aca="false">D272*(1-(1-RM_CDR_S)^(1/12))</f>
        <v>0.00630068658117079</v>
      </c>
      <c r="F272" s="19" t="n">
        <f aca="false">D272-E272</f>
        <v>1.84899609828046</v>
      </c>
      <c r="G272" s="19" t="n">
        <f aca="false">IF(F272&gt;0,F272*(RM_WAC/12)/(1-(1+RM_WAC/12)^(-C272)),0)</f>
        <v>0.0261843060428033</v>
      </c>
      <c r="H272" s="19" t="n">
        <f aca="false">F272*RM_WAC/12</f>
        <v>0.0114021426060628</v>
      </c>
      <c r="I272" s="19" t="n">
        <f aca="false">G272-H272+IF(C272&lt;=1,(F272-(G272-H272)-J272),0)</f>
        <v>0.0147821634367405</v>
      </c>
      <c r="J272" s="19" t="n">
        <f aca="false">(F272-(G272-H272))*(1-(1-RM_CPR_S)^(1/12))</f>
        <v>0.0246737486599493</v>
      </c>
      <c r="K272" s="19" t="n">
        <f aca="false">IF(C272&lt;=1,0,(F272-(G272-H272)-J272))</f>
        <v>1.80954018618377</v>
      </c>
      <c r="L272" s="19" t="n">
        <f aca="false">E272*(1-RM_SEV_S)</f>
        <v>0.00378041194870248</v>
      </c>
      <c r="M272" s="19" t="n">
        <f aca="false">E272-L272</f>
        <v>0.00252027463246832</v>
      </c>
      <c r="N272" s="19" t="n">
        <f aca="false">H272-D272*(RM_SERV+RM_TR)/12</f>
        <v>0.0110001616360095</v>
      </c>
      <c r="O272" s="19" t="n">
        <f aca="false">T272*RM_A1_CP/12+U272*RM_A2_CP/12+V272*RM_A3_CP/12+W272*RM_M1_CP/12+X272*RM_B1_CP/12+Y272*RM_B2_CP/12+Z272*RM_B3_CP/12</f>
        <v>0.0123686452324102</v>
      </c>
      <c r="P272" s="19" t="n">
        <f aca="false">MAX(0,N272-O272)</f>
        <v>0</v>
      </c>
      <c r="Q272" s="19" t="n">
        <f aca="false">MIN(P272,M272)</f>
        <v>0</v>
      </c>
      <c r="R272" s="19" t="n">
        <f aca="false">P272-Q272</f>
        <v>0</v>
      </c>
      <c r="S272" s="19" t="n">
        <f aca="false">I272+J272+L272+Q272</f>
        <v>0.0432363240453923</v>
      </c>
      <c r="T272" s="19" t="n">
        <f aca="false">AW271</f>
        <v>0</v>
      </c>
      <c r="U272" s="19" t="n">
        <f aca="false">AX271</f>
        <v>0</v>
      </c>
      <c r="V272" s="19" t="n">
        <f aca="false">AY271</f>
        <v>0</v>
      </c>
      <c r="W272" s="19" t="n">
        <f aca="false">AZ271</f>
        <v>0</v>
      </c>
      <c r="X272" s="19" t="n">
        <f aca="false">BA271</f>
        <v>0</v>
      </c>
      <c r="Y272" s="19" t="n">
        <f aca="false">BB271</f>
        <v>1.85529678486154</v>
      </c>
      <c r="Z272" s="19" t="n">
        <f aca="false">BC271</f>
        <v>0</v>
      </c>
      <c r="AA272" s="19" t="n">
        <f aca="false">MIN(T272,MAX(0,S272-(0)))</f>
        <v>0</v>
      </c>
      <c r="AB272" s="19" t="n">
        <f aca="false">MIN(U272,MAX(0,S272-(T272)))</f>
        <v>0</v>
      </c>
      <c r="AC272" s="19" t="n">
        <f aca="false">MIN(V272,MAX(0,S272-(T272+U272)))</f>
        <v>0</v>
      </c>
      <c r="AD272" s="19" t="n">
        <f aca="false">MIN(W272,MAX(0,S272-(T272+U272+V272)))</f>
        <v>0</v>
      </c>
      <c r="AE272" s="19" t="n">
        <f aca="false">MIN(X272,MAX(0,S272-(T272+U272+V272+W272)))</f>
        <v>0</v>
      </c>
      <c r="AF272" s="19" t="n">
        <f aca="false">MIN(Y272,MAX(0,S272-(T272+U272+V272+W272+X272)))</f>
        <v>0.0432363240453923</v>
      </c>
      <c r="AG272" s="19" t="n">
        <f aca="false">MIN(Z272,MAX(0,S272-(T272+U272+V272+W272+X272+Y272)))</f>
        <v>0</v>
      </c>
      <c r="AH272" s="19" t="n">
        <f aca="false">T272-AA272</f>
        <v>0</v>
      </c>
      <c r="AI272" s="19" t="n">
        <f aca="false">U272-AB272</f>
        <v>0</v>
      </c>
      <c r="AJ272" s="19" t="n">
        <f aca="false">V272-AC272</f>
        <v>0</v>
      </c>
      <c r="AK272" s="19" t="n">
        <f aca="false">W272-AD272</f>
        <v>0</v>
      </c>
      <c r="AL272" s="19" t="n">
        <f aca="false">X272-AE272</f>
        <v>0</v>
      </c>
      <c r="AM272" s="19" t="n">
        <f aca="false">Y272-AF272</f>
        <v>1.81206046081614</v>
      </c>
      <c r="AN272" s="19" t="n">
        <f aca="false">Z272-AG272</f>
        <v>0</v>
      </c>
      <c r="AO272" s="19" t="n">
        <f aca="false">M272-Q272</f>
        <v>0.00252027463246832</v>
      </c>
      <c r="AP272" s="19" t="n">
        <f aca="false">MIN(AH272,MAX(0,AO272-(AI272+AJ272+AK272+AL272+AM272+AN272)))</f>
        <v>0</v>
      </c>
      <c r="AQ272" s="19" t="n">
        <f aca="false">MIN(AI272,MAX(0,AO272-(AJ272+AK272+AL272+AM272+AN272)))</f>
        <v>0</v>
      </c>
      <c r="AR272" s="19" t="n">
        <f aca="false">MIN(AJ272,MAX(0,AO272-(AK272+AL272+AM272+AN272)))</f>
        <v>0</v>
      </c>
      <c r="AS272" s="19" t="n">
        <f aca="false">MIN(AK272,MAX(0,AO272-(AL272+AM272+AN272)))</f>
        <v>0</v>
      </c>
      <c r="AT272" s="19" t="n">
        <f aca="false">MIN(AL272,MAX(0,AO272-(AM272+AN272)))</f>
        <v>0</v>
      </c>
      <c r="AU272" s="19" t="n">
        <f aca="false">MIN(AM272,MAX(0,AO272-(AN272)))</f>
        <v>0.00252027463246832</v>
      </c>
      <c r="AV272" s="19" t="n">
        <f aca="false">MIN(AN272,MAX(0,AO272-(0)))</f>
        <v>0</v>
      </c>
      <c r="AW272" s="19" t="n">
        <f aca="false">AH272-AP272</f>
        <v>0</v>
      </c>
      <c r="AX272" s="19" t="n">
        <f aca="false">AI272-AQ272</f>
        <v>0</v>
      </c>
      <c r="AY272" s="19" t="n">
        <f aca="false">AJ272-AR272</f>
        <v>0</v>
      </c>
      <c r="AZ272" s="19" t="n">
        <f aca="false">AK272-AS272</f>
        <v>0</v>
      </c>
      <c r="BA272" s="19" t="n">
        <f aca="false">AL272-AT272</f>
        <v>0</v>
      </c>
      <c r="BB272" s="19" t="n">
        <f aca="false">AM272-AU272</f>
        <v>1.80954018618368</v>
      </c>
      <c r="BC272" s="19" t="n">
        <f aca="false">AN272-AV272</f>
        <v>0</v>
      </c>
    </row>
    <row r="273" customFormat="false" ht="15" hidden="false" customHeight="false" outlineLevel="0" collapsed="false">
      <c r="B273" s="18" t="n">
        <v>269</v>
      </c>
      <c r="C273" s="18" t="n">
        <f aca="false">RM_TERM-B273+1</f>
        <v>92</v>
      </c>
      <c r="D273" s="19" t="n">
        <f aca="false">K272</f>
        <v>1.80954018618377</v>
      </c>
      <c r="E273" s="19" t="n">
        <f aca="false">D273*(1-(1-RM_CDR_S)^(1/12))</f>
        <v>0.00614529473785926</v>
      </c>
      <c r="F273" s="19" t="n">
        <f aca="false">D273-E273</f>
        <v>1.80339489144591</v>
      </c>
      <c r="G273" s="19" t="n">
        <f aca="false">IF(F273&gt;0,F273*(RM_WAC/12)/(1-(1+RM_WAC/12)^(-C273)),0)</f>
        <v>0.0257443490405448</v>
      </c>
      <c r="H273" s="19" t="n">
        <f aca="false">F273*RM_WAC/12</f>
        <v>0.0111209351639164</v>
      </c>
      <c r="I273" s="19" t="n">
        <f aca="false">G273-H273+IF(C273&lt;=1,(F273-(G273-H273)-J273),0)</f>
        <v>0.0146234138766284</v>
      </c>
      <c r="J273" s="19" t="n">
        <f aca="false">(F273-(G273-H273))*(1-(1-RM_CPR_S)^(1/12))</f>
        <v>0.0240624591326044</v>
      </c>
      <c r="K273" s="19" t="n">
        <f aca="false">IF(C273&lt;=1,0,(F273-(G273-H273)-J273))</f>
        <v>1.76470901843668</v>
      </c>
      <c r="L273" s="19" t="n">
        <f aca="false">E273*(1-RM_SEV_S)</f>
        <v>0.00368717684271556</v>
      </c>
      <c r="M273" s="19" t="n">
        <f aca="false">E273-L273</f>
        <v>0.0024581178951437</v>
      </c>
      <c r="N273" s="19" t="n">
        <f aca="false">H273-D273*(RM_SERV+RM_TR)/12</f>
        <v>0.0107288681235766</v>
      </c>
      <c r="O273" s="19" t="n">
        <f aca="false">T273*RM_A1_CP/12+U273*RM_A2_CP/12+V273*RM_A3_CP/12+W273*RM_M1_CP/12+X273*RM_B1_CP/12+Y273*RM_B2_CP/12+Z273*RM_B3_CP/12</f>
        <v>0.0120636012412245</v>
      </c>
      <c r="P273" s="19" t="n">
        <f aca="false">MAX(0,N273-O273)</f>
        <v>0</v>
      </c>
      <c r="Q273" s="19" t="n">
        <f aca="false">MIN(P273,M273)</f>
        <v>0</v>
      </c>
      <c r="R273" s="19" t="n">
        <f aca="false">P273-Q273</f>
        <v>0</v>
      </c>
      <c r="S273" s="19" t="n">
        <f aca="false">I273+J273+L273+Q273</f>
        <v>0.0423730498519484</v>
      </c>
      <c r="T273" s="19" t="n">
        <f aca="false">AW272</f>
        <v>0</v>
      </c>
      <c r="U273" s="19" t="n">
        <f aca="false">AX272</f>
        <v>0</v>
      </c>
      <c r="V273" s="19" t="n">
        <f aca="false">AY272</f>
        <v>0</v>
      </c>
      <c r="W273" s="19" t="n">
        <f aca="false">AZ272</f>
        <v>0</v>
      </c>
      <c r="X273" s="19" t="n">
        <f aca="false">BA272</f>
        <v>0</v>
      </c>
      <c r="Y273" s="19" t="n">
        <f aca="false">BB272</f>
        <v>1.80954018618368</v>
      </c>
      <c r="Z273" s="19" t="n">
        <f aca="false">BC272</f>
        <v>0</v>
      </c>
      <c r="AA273" s="19" t="n">
        <f aca="false">MIN(T273,MAX(0,S273-(0)))</f>
        <v>0</v>
      </c>
      <c r="AB273" s="19" t="n">
        <f aca="false">MIN(U273,MAX(0,S273-(T273)))</f>
        <v>0</v>
      </c>
      <c r="AC273" s="19" t="n">
        <f aca="false">MIN(V273,MAX(0,S273-(T273+U273)))</f>
        <v>0</v>
      </c>
      <c r="AD273" s="19" t="n">
        <f aca="false">MIN(W273,MAX(0,S273-(T273+U273+V273)))</f>
        <v>0</v>
      </c>
      <c r="AE273" s="19" t="n">
        <f aca="false">MIN(X273,MAX(0,S273-(T273+U273+V273+W273)))</f>
        <v>0</v>
      </c>
      <c r="AF273" s="19" t="n">
        <f aca="false">MIN(Y273,MAX(0,S273-(T273+U273+V273+W273+X273)))</f>
        <v>0.0423730498519484</v>
      </c>
      <c r="AG273" s="19" t="n">
        <f aca="false">MIN(Z273,MAX(0,S273-(T273+U273+V273+W273+X273+Y273)))</f>
        <v>0</v>
      </c>
      <c r="AH273" s="19" t="n">
        <f aca="false">T273-AA273</f>
        <v>0</v>
      </c>
      <c r="AI273" s="19" t="n">
        <f aca="false">U273-AB273</f>
        <v>0</v>
      </c>
      <c r="AJ273" s="19" t="n">
        <f aca="false">V273-AC273</f>
        <v>0</v>
      </c>
      <c r="AK273" s="19" t="n">
        <f aca="false">W273-AD273</f>
        <v>0</v>
      </c>
      <c r="AL273" s="19" t="n">
        <f aca="false">X273-AE273</f>
        <v>0</v>
      </c>
      <c r="AM273" s="19" t="n">
        <f aca="false">Y273-AF273</f>
        <v>1.76716713633173</v>
      </c>
      <c r="AN273" s="19" t="n">
        <f aca="false">Z273-AG273</f>
        <v>0</v>
      </c>
      <c r="AO273" s="19" t="n">
        <f aca="false">M273-Q273</f>
        <v>0.0024581178951437</v>
      </c>
      <c r="AP273" s="19" t="n">
        <f aca="false">MIN(AH273,MAX(0,AO273-(AI273+AJ273+AK273+AL273+AM273+AN273)))</f>
        <v>0</v>
      </c>
      <c r="AQ273" s="19" t="n">
        <f aca="false">MIN(AI273,MAX(0,AO273-(AJ273+AK273+AL273+AM273+AN273)))</f>
        <v>0</v>
      </c>
      <c r="AR273" s="19" t="n">
        <f aca="false">MIN(AJ273,MAX(0,AO273-(AK273+AL273+AM273+AN273)))</f>
        <v>0</v>
      </c>
      <c r="AS273" s="19" t="n">
        <f aca="false">MIN(AK273,MAX(0,AO273-(AL273+AM273+AN273)))</f>
        <v>0</v>
      </c>
      <c r="AT273" s="19" t="n">
        <f aca="false">MIN(AL273,MAX(0,AO273-(AM273+AN273)))</f>
        <v>0</v>
      </c>
      <c r="AU273" s="19" t="n">
        <f aca="false">MIN(AM273,MAX(0,AO273-(AN273)))</f>
        <v>0.0024581178951437</v>
      </c>
      <c r="AV273" s="19" t="n">
        <f aca="false">MIN(AN273,MAX(0,AO273-(0)))</f>
        <v>0</v>
      </c>
      <c r="AW273" s="19" t="n">
        <f aca="false">AH273-AP273</f>
        <v>0</v>
      </c>
      <c r="AX273" s="19" t="n">
        <f aca="false">AI273-AQ273</f>
        <v>0</v>
      </c>
      <c r="AY273" s="19" t="n">
        <f aca="false">AJ273-AR273</f>
        <v>0</v>
      </c>
      <c r="AZ273" s="19" t="n">
        <f aca="false">AK273-AS273</f>
        <v>0</v>
      </c>
      <c r="BA273" s="19" t="n">
        <f aca="false">AL273-AT273</f>
        <v>0</v>
      </c>
      <c r="BB273" s="19" t="n">
        <f aca="false">AM273-AU273</f>
        <v>1.76470901843658</v>
      </c>
      <c r="BC273" s="19" t="n">
        <f aca="false">AN273-AV273</f>
        <v>0</v>
      </c>
    </row>
    <row r="274" customFormat="false" ht="15" hidden="false" customHeight="false" outlineLevel="0" collapsed="false">
      <c r="B274" s="18" t="n">
        <v>270</v>
      </c>
      <c r="C274" s="18" t="n">
        <f aca="false">RM_TERM-B274+1</f>
        <v>91</v>
      </c>
      <c r="D274" s="19" t="n">
        <f aca="false">K273</f>
        <v>1.76470901843668</v>
      </c>
      <c r="E274" s="19" t="n">
        <f aca="false">D274*(1-(1-RM_CDR_S)^(1/12))</f>
        <v>0.00599304570722054</v>
      </c>
      <c r="F274" s="19" t="n">
        <f aca="false">D274-E274</f>
        <v>1.75871597272945</v>
      </c>
      <c r="G274" s="19" t="n">
        <f aca="false">IF(F274&gt;0,F274*(RM_WAC/12)/(1-(1+RM_WAC/12)^(-C274)),0)</f>
        <v>0.0253117843351652</v>
      </c>
      <c r="H274" s="19" t="n">
        <f aca="false">F274*RM_WAC/12</f>
        <v>0.010845415165165</v>
      </c>
      <c r="I274" s="19" t="n">
        <f aca="false">G274-H274+IF(C274&lt;=1,(F274-(G274-H274)-J274),0)</f>
        <v>0.0144663691700002</v>
      </c>
      <c r="J274" s="19" t="n">
        <f aca="false">(F274-(G274-H274))*(1-(1-RM_CPR_S)^(1/12))</f>
        <v>0.0234635532425551</v>
      </c>
      <c r="K274" s="19" t="n">
        <f aca="false">IF(C274&lt;=1,0,(F274-(G274-H274)-J274))</f>
        <v>1.7207860503169</v>
      </c>
      <c r="L274" s="19" t="n">
        <f aca="false">E274*(1-RM_SEV_S)</f>
        <v>0.00359582742433232</v>
      </c>
      <c r="M274" s="19" t="n">
        <f aca="false">E274-L274</f>
        <v>0.00239721828288822</v>
      </c>
      <c r="N274" s="19" t="n">
        <f aca="false">H274-D274*(RM_SERV+RM_TR)/12</f>
        <v>0.0104630615445037</v>
      </c>
      <c r="O274" s="19" t="n">
        <f aca="false">T274*RM_A1_CP/12+U274*RM_A2_CP/12+V274*RM_A3_CP/12+W274*RM_M1_CP/12+X274*RM_B1_CP/12+Y274*RM_B2_CP/12+Z274*RM_B3_CP/12</f>
        <v>0.0117647267895772</v>
      </c>
      <c r="P274" s="19" t="n">
        <f aca="false">MAX(0,N274-O274)</f>
        <v>0</v>
      </c>
      <c r="Q274" s="19" t="n">
        <f aca="false">MIN(P274,M274)</f>
        <v>0</v>
      </c>
      <c r="R274" s="19" t="n">
        <f aca="false">P274-Q274</f>
        <v>0</v>
      </c>
      <c r="S274" s="19" t="n">
        <f aca="false">I274+J274+L274+Q274</f>
        <v>0.0415257498368877</v>
      </c>
      <c r="T274" s="19" t="n">
        <f aca="false">AW273</f>
        <v>0</v>
      </c>
      <c r="U274" s="19" t="n">
        <f aca="false">AX273</f>
        <v>0</v>
      </c>
      <c r="V274" s="19" t="n">
        <f aca="false">AY273</f>
        <v>0</v>
      </c>
      <c r="W274" s="19" t="n">
        <f aca="false">AZ273</f>
        <v>0</v>
      </c>
      <c r="X274" s="19" t="n">
        <f aca="false">BA273</f>
        <v>0</v>
      </c>
      <c r="Y274" s="19" t="n">
        <f aca="false">BB273</f>
        <v>1.76470901843658</v>
      </c>
      <c r="Z274" s="19" t="n">
        <f aca="false">BC273</f>
        <v>0</v>
      </c>
      <c r="AA274" s="19" t="n">
        <f aca="false">MIN(T274,MAX(0,S274-(0)))</f>
        <v>0</v>
      </c>
      <c r="AB274" s="19" t="n">
        <f aca="false">MIN(U274,MAX(0,S274-(T274)))</f>
        <v>0</v>
      </c>
      <c r="AC274" s="19" t="n">
        <f aca="false">MIN(V274,MAX(0,S274-(T274+U274)))</f>
        <v>0</v>
      </c>
      <c r="AD274" s="19" t="n">
        <f aca="false">MIN(W274,MAX(0,S274-(T274+U274+V274)))</f>
        <v>0</v>
      </c>
      <c r="AE274" s="19" t="n">
        <f aca="false">MIN(X274,MAX(0,S274-(T274+U274+V274+W274)))</f>
        <v>0</v>
      </c>
      <c r="AF274" s="19" t="n">
        <f aca="false">MIN(Y274,MAX(0,S274-(T274+U274+V274+W274+X274)))</f>
        <v>0.0415257498368877</v>
      </c>
      <c r="AG274" s="19" t="n">
        <f aca="false">MIN(Z274,MAX(0,S274-(T274+U274+V274+W274+X274+Y274)))</f>
        <v>0</v>
      </c>
      <c r="AH274" s="19" t="n">
        <f aca="false">T274-AA274</f>
        <v>0</v>
      </c>
      <c r="AI274" s="19" t="n">
        <f aca="false">U274-AB274</f>
        <v>0</v>
      </c>
      <c r="AJ274" s="19" t="n">
        <f aca="false">V274-AC274</f>
        <v>0</v>
      </c>
      <c r="AK274" s="19" t="n">
        <f aca="false">W274-AD274</f>
        <v>0</v>
      </c>
      <c r="AL274" s="19" t="n">
        <f aca="false">X274-AE274</f>
        <v>0</v>
      </c>
      <c r="AM274" s="19" t="n">
        <f aca="false">Y274-AF274</f>
        <v>1.7231832685997</v>
      </c>
      <c r="AN274" s="19" t="n">
        <f aca="false">Z274-AG274</f>
        <v>0</v>
      </c>
      <c r="AO274" s="19" t="n">
        <f aca="false">M274-Q274</f>
        <v>0.00239721828288822</v>
      </c>
      <c r="AP274" s="19" t="n">
        <f aca="false">MIN(AH274,MAX(0,AO274-(AI274+AJ274+AK274+AL274+AM274+AN274)))</f>
        <v>0</v>
      </c>
      <c r="AQ274" s="19" t="n">
        <f aca="false">MIN(AI274,MAX(0,AO274-(AJ274+AK274+AL274+AM274+AN274)))</f>
        <v>0</v>
      </c>
      <c r="AR274" s="19" t="n">
        <f aca="false">MIN(AJ274,MAX(0,AO274-(AK274+AL274+AM274+AN274)))</f>
        <v>0</v>
      </c>
      <c r="AS274" s="19" t="n">
        <f aca="false">MIN(AK274,MAX(0,AO274-(AL274+AM274+AN274)))</f>
        <v>0</v>
      </c>
      <c r="AT274" s="19" t="n">
        <f aca="false">MIN(AL274,MAX(0,AO274-(AM274+AN274)))</f>
        <v>0</v>
      </c>
      <c r="AU274" s="19" t="n">
        <f aca="false">MIN(AM274,MAX(0,AO274-(AN274)))</f>
        <v>0.00239721828288822</v>
      </c>
      <c r="AV274" s="19" t="n">
        <f aca="false">MIN(AN274,MAX(0,AO274-(0)))</f>
        <v>0</v>
      </c>
      <c r="AW274" s="19" t="n">
        <f aca="false">AH274-AP274</f>
        <v>0</v>
      </c>
      <c r="AX274" s="19" t="n">
        <f aca="false">AI274-AQ274</f>
        <v>0</v>
      </c>
      <c r="AY274" s="19" t="n">
        <f aca="false">AJ274-AR274</f>
        <v>0</v>
      </c>
      <c r="AZ274" s="19" t="n">
        <f aca="false">AK274-AS274</f>
        <v>0</v>
      </c>
      <c r="BA274" s="19" t="n">
        <f aca="false">AL274-AT274</f>
        <v>0</v>
      </c>
      <c r="BB274" s="19" t="n">
        <f aca="false">AM274-AU274</f>
        <v>1.72078605031681</v>
      </c>
      <c r="BC274" s="19" t="n">
        <f aca="false">AN274-AV274</f>
        <v>0</v>
      </c>
    </row>
    <row r="275" customFormat="false" ht="15" hidden="false" customHeight="false" outlineLevel="0" collapsed="false">
      <c r="B275" s="18" t="n">
        <v>271</v>
      </c>
      <c r="C275" s="18" t="n">
        <f aca="false">RM_TERM-B275+1</f>
        <v>90</v>
      </c>
      <c r="D275" s="19" t="n">
        <f aca="false">K274</f>
        <v>1.7207860503169</v>
      </c>
      <c r="E275" s="19" t="n">
        <f aca="false">D275*(1-(1-RM_CDR_S)^(1/12))</f>
        <v>0.00584388097083142</v>
      </c>
      <c r="F275" s="19" t="n">
        <f aca="false">D275-E275</f>
        <v>1.71494216934607</v>
      </c>
      <c r="G275" s="19" t="n">
        <f aca="false">IF(F275&gt;0,F275*(RM_WAC/12)/(1-(1+RM_WAC/12)^(-C275)),0)</f>
        <v>0.0248864877189513</v>
      </c>
      <c r="H275" s="19" t="n">
        <f aca="false">F275*RM_WAC/12</f>
        <v>0.0105754767109674</v>
      </c>
      <c r="I275" s="19" t="n">
        <f aca="false">G275-H275+IF(C275&lt;=1,(F275-(G275-H275)-J275),0)</f>
        <v>0.0143110110079839</v>
      </c>
      <c r="J275" s="19" t="n">
        <f aca="false">(F275-(G275-H275))*(1-(1-RM_CPR_S)^(1/12))</f>
        <v>0.0228768002286972</v>
      </c>
      <c r="K275" s="19" t="n">
        <f aca="false">IF(C275&lt;=1,0,(F275-(G275-H275)-J275))</f>
        <v>1.67775435810939</v>
      </c>
      <c r="L275" s="19" t="n">
        <f aca="false">E275*(1-RM_SEV_S)</f>
        <v>0.00350632858249885</v>
      </c>
      <c r="M275" s="19" t="n">
        <f aca="false">E275-L275</f>
        <v>0.00233755238833257</v>
      </c>
      <c r="N275" s="19" t="n">
        <f aca="false">H275-D275*(RM_SERV+RM_TR)/12</f>
        <v>0.0102026397333988</v>
      </c>
      <c r="O275" s="19" t="n">
        <f aca="false">T275*RM_A1_CP/12+U275*RM_A2_CP/12+V275*RM_A3_CP/12+W275*RM_M1_CP/12+X275*RM_B1_CP/12+Y275*RM_B2_CP/12+Z275*RM_B3_CP/12</f>
        <v>0.0114719070021121</v>
      </c>
      <c r="P275" s="19" t="n">
        <f aca="false">MAX(0,N275-O275)</f>
        <v>0</v>
      </c>
      <c r="Q275" s="19" t="n">
        <f aca="false">MIN(P275,M275)</f>
        <v>0</v>
      </c>
      <c r="R275" s="19" t="n">
        <f aca="false">P275-Q275</f>
        <v>0</v>
      </c>
      <c r="S275" s="19" t="n">
        <f aca="false">I275+J275+L275+Q275</f>
        <v>0.0406941398191799</v>
      </c>
      <c r="T275" s="19" t="n">
        <f aca="false">AW274</f>
        <v>0</v>
      </c>
      <c r="U275" s="19" t="n">
        <f aca="false">AX274</f>
        <v>0</v>
      </c>
      <c r="V275" s="19" t="n">
        <f aca="false">AY274</f>
        <v>0</v>
      </c>
      <c r="W275" s="19" t="n">
        <f aca="false">AZ274</f>
        <v>0</v>
      </c>
      <c r="X275" s="19" t="n">
        <f aca="false">BA274</f>
        <v>0</v>
      </c>
      <c r="Y275" s="19" t="n">
        <f aca="false">BB274</f>
        <v>1.72078605031681</v>
      </c>
      <c r="Z275" s="19" t="n">
        <f aca="false">BC274</f>
        <v>0</v>
      </c>
      <c r="AA275" s="19" t="n">
        <f aca="false">MIN(T275,MAX(0,S275-(0)))</f>
        <v>0</v>
      </c>
      <c r="AB275" s="19" t="n">
        <f aca="false">MIN(U275,MAX(0,S275-(T275)))</f>
        <v>0</v>
      </c>
      <c r="AC275" s="19" t="n">
        <f aca="false">MIN(V275,MAX(0,S275-(T275+U275)))</f>
        <v>0</v>
      </c>
      <c r="AD275" s="19" t="n">
        <f aca="false">MIN(W275,MAX(0,S275-(T275+U275+V275)))</f>
        <v>0</v>
      </c>
      <c r="AE275" s="19" t="n">
        <f aca="false">MIN(X275,MAX(0,S275-(T275+U275+V275+W275)))</f>
        <v>0</v>
      </c>
      <c r="AF275" s="19" t="n">
        <f aca="false">MIN(Y275,MAX(0,S275-(T275+U275+V275+W275+X275)))</f>
        <v>0.0406941398191799</v>
      </c>
      <c r="AG275" s="19" t="n">
        <f aca="false">MIN(Z275,MAX(0,S275-(T275+U275+V275+W275+X275+Y275)))</f>
        <v>0</v>
      </c>
      <c r="AH275" s="19" t="n">
        <f aca="false">T275-AA275</f>
        <v>0</v>
      </c>
      <c r="AI275" s="19" t="n">
        <f aca="false">U275-AB275</f>
        <v>0</v>
      </c>
      <c r="AJ275" s="19" t="n">
        <f aca="false">V275-AC275</f>
        <v>0</v>
      </c>
      <c r="AK275" s="19" t="n">
        <f aca="false">W275-AD275</f>
        <v>0</v>
      </c>
      <c r="AL275" s="19" t="n">
        <f aca="false">X275-AE275</f>
        <v>0</v>
      </c>
      <c r="AM275" s="19" t="n">
        <f aca="false">Y275-AF275</f>
        <v>1.68009191049763</v>
      </c>
      <c r="AN275" s="19" t="n">
        <f aca="false">Z275-AG275</f>
        <v>0</v>
      </c>
      <c r="AO275" s="19" t="n">
        <f aca="false">M275-Q275</f>
        <v>0.00233755238833257</v>
      </c>
      <c r="AP275" s="19" t="n">
        <f aca="false">MIN(AH275,MAX(0,AO275-(AI275+AJ275+AK275+AL275+AM275+AN275)))</f>
        <v>0</v>
      </c>
      <c r="AQ275" s="19" t="n">
        <f aca="false">MIN(AI275,MAX(0,AO275-(AJ275+AK275+AL275+AM275+AN275)))</f>
        <v>0</v>
      </c>
      <c r="AR275" s="19" t="n">
        <f aca="false">MIN(AJ275,MAX(0,AO275-(AK275+AL275+AM275+AN275)))</f>
        <v>0</v>
      </c>
      <c r="AS275" s="19" t="n">
        <f aca="false">MIN(AK275,MAX(0,AO275-(AL275+AM275+AN275)))</f>
        <v>0</v>
      </c>
      <c r="AT275" s="19" t="n">
        <f aca="false">MIN(AL275,MAX(0,AO275-(AM275+AN275)))</f>
        <v>0</v>
      </c>
      <c r="AU275" s="19" t="n">
        <f aca="false">MIN(AM275,MAX(0,AO275-(AN275)))</f>
        <v>0.00233755238833257</v>
      </c>
      <c r="AV275" s="19" t="n">
        <f aca="false">MIN(AN275,MAX(0,AO275-(0)))</f>
        <v>0</v>
      </c>
      <c r="AW275" s="19" t="n">
        <f aca="false">AH275-AP275</f>
        <v>0</v>
      </c>
      <c r="AX275" s="19" t="n">
        <f aca="false">AI275-AQ275</f>
        <v>0</v>
      </c>
      <c r="AY275" s="19" t="n">
        <f aca="false">AJ275-AR275</f>
        <v>0</v>
      </c>
      <c r="AZ275" s="19" t="n">
        <f aca="false">AK275-AS275</f>
        <v>0</v>
      </c>
      <c r="BA275" s="19" t="n">
        <f aca="false">AL275-AT275</f>
        <v>0</v>
      </c>
      <c r="BB275" s="19" t="n">
        <f aca="false">AM275-AU275</f>
        <v>1.6777543581093</v>
      </c>
      <c r="BC275" s="19" t="n">
        <f aca="false">AN275-AV275</f>
        <v>0</v>
      </c>
    </row>
    <row r="276" customFormat="false" ht="15" hidden="false" customHeight="false" outlineLevel="0" collapsed="false">
      <c r="B276" s="18" t="n">
        <v>272</v>
      </c>
      <c r="C276" s="18" t="n">
        <f aca="false">RM_TERM-B276+1</f>
        <v>89</v>
      </c>
      <c r="D276" s="19" t="n">
        <f aca="false">K275</f>
        <v>1.67775435810939</v>
      </c>
      <c r="E276" s="19" t="n">
        <f aca="false">D276*(1-(1-RM_CDR_S)^(1/12))</f>
        <v>0.00569774305485526</v>
      </c>
      <c r="F276" s="19" t="n">
        <f aca="false">D276-E276</f>
        <v>1.67205661505453</v>
      </c>
      <c r="G276" s="19" t="n">
        <f aca="false">IF(F276&gt;0,F276*(RM_WAC/12)/(1-(1+RM_WAC/12)^(-C276)),0)</f>
        <v>0.0244683370711673</v>
      </c>
      <c r="H276" s="19" t="n">
        <f aca="false">F276*RM_WAC/12</f>
        <v>0.0103110157928363</v>
      </c>
      <c r="I276" s="19" t="n">
        <f aca="false">G276-H276+IF(C276&lt;=1,(F276-(G276-H276)-J276),0)</f>
        <v>0.014157321278331</v>
      </c>
      <c r="J276" s="19" t="n">
        <f aca="false">(F276-(G276-H276))*(1-(1-RM_CPR_S)^(1/12))</f>
        <v>0.0223019734508923</v>
      </c>
      <c r="K276" s="19" t="n">
        <f aca="false">IF(C276&lt;=1,0,(F276-(G276-H276)-J276))</f>
        <v>1.63559732032531</v>
      </c>
      <c r="L276" s="19" t="n">
        <f aca="false">E276*(1-RM_SEV_S)</f>
        <v>0.00341864583291316</v>
      </c>
      <c r="M276" s="19" t="n">
        <f aca="false">E276-L276</f>
        <v>0.0022790972219421</v>
      </c>
      <c r="N276" s="19" t="n">
        <f aca="false">H276-D276*(RM_SERV+RM_TR)/12</f>
        <v>0.00994750234857925</v>
      </c>
      <c r="O276" s="19" t="n">
        <f aca="false">T276*RM_A1_CP/12+U276*RM_A2_CP/12+V276*RM_A3_CP/12+W276*RM_M1_CP/12+X276*RM_B1_CP/12+Y276*RM_B2_CP/12+Z276*RM_B3_CP/12</f>
        <v>0.011185029054062</v>
      </c>
      <c r="P276" s="19" t="n">
        <f aca="false">MAX(0,N276-O276)</f>
        <v>0</v>
      </c>
      <c r="Q276" s="19" t="n">
        <f aca="false">MIN(P276,M276)</f>
        <v>0</v>
      </c>
      <c r="R276" s="19" t="n">
        <f aca="false">P276-Q276</f>
        <v>0</v>
      </c>
      <c r="S276" s="19" t="n">
        <f aca="false">I276+J276+L276+Q276</f>
        <v>0.0398779405621365</v>
      </c>
      <c r="T276" s="19" t="n">
        <f aca="false">AW275</f>
        <v>0</v>
      </c>
      <c r="U276" s="19" t="n">
        <f aca="false">AX275</f>
        <v>0</v>
      </c>
      <c r="V276" s="19" t="n">
        <f aca="false">AY275</f>
        <v>0</v>
      </c>
      <c r="W276" s="19" t="n">
        <f aca="false">AZ275</f>
        <v>0</v>
      </c>
      <c r="X276" s="19" t="n">
        <f aca="false">BA275</f>
        <v>0</v>
      </c>
      <c r="Y276" s="19" t="n">
        <f aca="false">BB275</f>
        <v>1.6777543581093</v>
      </c>
      <c r="Z276" s="19" t="n">
        <f aca="false">BC275</f>
        <v>0</v>
      </c>
      <c r="AA276" s="19" t="n">
        <f aca="false">MIN(T276,MAX(0,S276-(0)))</f>
        <v>0</v>
      </c>
      <c r="AB276" s="19" t="n">
        <f aca="false">MIN(U276,MAX(0,S276-(T276)))</f>
        <v>0</v>
      </c>
      <c r="AC276" s="19" t="n">
        <f aca="false">MIN(V276,MAX(0,S276-(T276+U276)))</f>
        <v>0</v>
      </c>
      <c r="AD276" s="19" t="n">
        <f aca="false">MIN(W276,MAX(0,S276-(T276+U276+V276)))</f>
        <v>0</v>
      </c>
      <c r="AE276" s="19" t="n">
        <f aca="false">MIN(X276,MAX(0,S276-(T276+U276+V276+W276)))</f>
        <v>0</v>
      </c>
      <c r="AF276" s="19" t="n">
        <f aca="false">MIN(Y276,MAX(0,S276-(T276+U276+V276+W276+X276)))</f>
        <v>0.0398779405621365</v>
      </c>
      <c r="AG276" s="19" t="n">
        <f aca="false">MIN(Z276,MAX(0,S276-(T276+U276+V276+W276+X276+Y276)))</f>
        <v>0</v>
      </c>
      <c r="AH276" s="19" t="n">
        <f aca="false">T276-AA276</f>
        <v>0</v>
      </c>
      <c r="AI276" s="19" t="n">
        <f aca="false">U276-AB276</f>
        <v>0</v>
      </c>
      <c r="AJ276" s="19" t="n">
        <f aca="false">V276-AC276</f>
        <v>0</v>
      </c>
      <c r="AK276" s="19" t="n">
        <f aca="false">W276-AD276</f>
        <v>0</v>
      </c>
      <c r="AL276" s="19" t="n">
        <f aca="false">X276-AE276</f>
        <v>0</v>
      </c>
      <c r="AM276" s="19" t="n">
        <f aca="false">Y276-AF276</f>
        <v>1.63787641754716</v>
      </c>
      <c r="AN276" s="19" t="n">
        <f aca="false">Z276-AG276</f>
        <v>0</v>
      </c>
      <c r="AO276" s="19" t="n">
        <f aca="false">M276-Q276</f>
        <v>0.0022790972219421</v>
      </c>
      <c r="AP276" s="19" t="n">
        <f aca="false">MIN(AH276,MAX(0,AO276-(AI276+AJ276+AK276+AL276+AM276+AN276)))</f>
        <v>0</v>
      </c>
      <c r="AQ276" s="19" t="n">
        <f aca="false">MIN(AI276,MAX(0,AO276-(AJ276+AK276+AL276+AM276+AN276)))</f>
        <v>0</v>
      </c>
      <c r="AR276" s="19" t="n">
        <f aca="false">MIN(AJ276,MAX(0,AO276-(AK276+AL276+AM276+AN276)))</f>
        <v>0</v>
      </c>
      <c r="AS276" s="19" t="n">
        <f aca="false">MIN(AK276,MAX(0,AO276-(AL276+AM276+AN276)))</f>
        <v>0</v>
      </c>
      <c r="AT276" s="19" t="n">
        <f aca="false">MIN(AL276,MAX(0,AO276-(AM276+AN276)))</f>
        <v>0</v>
      </c>
      <c r="AU276" s="19" t="n">
        <f aca="false">MIN(AM276,MAX(0,AO276-(AN276)))</f>
        <v>0.0022790972219421</v>
      </c>
      <c r="AV276" s="19" t="n">
        <f aca="false">MIN(AN276,MAX(0,AO276-(0)))</f>
        <v>0</v>
      </c>
      <c r="AW276" s="19" t="n">
        <f aca="false">AH276-AP276</f>
        <v>0</v>
      </c>
      <c r="AX276" s="19" t="n">
        <f aca="false">AI276-AQ276</f>
        <v>0</v>
      </c>
      <c r="AY276" s="19" t="n">
        <f aca="false">AJ276-AR276</f>
        <v>0</v>
      </c>
      <c r="AZ276" s="19" t="n">
        <f aca="false">AK276-AS276</f>
        <v>0</v>
      </c>
      <c r="BA276" s="19" t="n">
        <f aca="false">AL276-AT276</f>
        <v>0</v>
      </c>
      <c r="BB276" s="19" t="n">
        <f aca="false">AM276-AU276</f>
        <v>1.63559732032522</v>
      </c>
      <c r="BC276" s="19" t="n">
        <f aca="false">AN276-AV276</f>
        <v>0</v>
      </c>
    </row>
    <row r="277" customFormat="false" ht="15" hidden="false" customHeight="false" outlineLevel="0" collapsed="false">
      <c r="B277" s="18" t="n">
        <v>273</v>
      </c>
      <c r="C277" s="18" t="n">
        <f aca="false">RM_TERM-B277+1</f>
        <v>88</v>
      </c>
      <c r="D277" s="19" t="n">
        <f aca="false">K276</f>
        <v>1.63559732032531</v>
      </c>
      <c r="E277" s="19" t="n">
        <f aca="false">D277*(1-(1-RM_CDR_S)^(1/12))</f>
        <v>0.00555457551183175</v>
      </c>
      <c r="F277" s="19" t="n">
        <f aca="false">D277-E277</f>
        <v>1.63004274481348</v>
      </c>
      <c r="G277" s="19" t="n">
        <f aca="false">IF(F277&gt;0,F277*(RM_WAC/12)/(1-(1+RM_WAC/12)^(-C277)),0)</f>
        <v>0.0240572123229885</v>
      </c>
      <c r="H277" s="19" t="n">
        <f aca="false">F277*RM_WAC/12</f>
        <v>0.0100519302596831</v>
      </c>
      <c r="I277" s="19" t="n">
        <f aca="false">G277-H277+IF(C277&lt;=1,(F277-(G277-H277)-J277),0)</f>
        <v>0.0140052820633054</v>
      </c>
      <c r="J277" s="19" t="n">
        <f aca="false">(F277-(G277-H277))*(1-(1-RM_CPR_S)^(1/12))</f>
        <v>0.0217388503181104</v>
      </c>
      <c r="K277" s="19" t="n">
        <f aca="false">IF(C277&lt;=1,0,(F277-(G277-H277)-J277))</f>
        <v>1.59429861243206</v>
      </c>
      <c r="L277" s="19" t="n">
        <f aca="false">E277*(1-RM_SEV_S)</f>
        <v>0.00333274530709905</v>
      </c>
      <c r="M277" s="19" t="n">
        <f aca="false">E277-L277</f>
        <v>0.0022218302047327</v>
      </c>
      <c r="N277" s="19" t="n">
        <f aca="false">H277-D277*(RM_SERV+RM_TR)/12</f>
        <v>0.00969755084027929</v>
      </c>
      <c r="O277" s="19" t="n">
        <f aca="false">T277*RM_A1_CP/12+U277*RM_A2_CP/12+V277*RM_A3_CP/12+W277*RM_M1_CP/12+X277*RM_B1_CP/12+Y277*RM_B2_CP/12+Z277*RM_B3_CP/12</f>
        <v>0.0109039821355014</v>
      </c>
      <c r="P277" s="19" t="n">
        <f aca="false">MAX(0,N277-O277)</f>
        <v>0</v>
      </c>
      <c r="Q277" s="19" t="n">
        <f aca="false">MIN(P277,M277)</f>
        <v>0</v>
      </c>
      <c r="R277" s="19" t="n">
        <f aca="false">P277-Q277</f>
        <v>0</v>
      </c>
      <c r="S277" s="19" t="n">
        <f aca="false">I277+J277+L277+Q277</f>
        <v>0.0390768776885149</v>
      </c>
      <c r="T277" s="19" t="n">
        <f aca="false">AW276</f>
        <v>0</v>
      </c>
      <c r="U277" s="19" t="n">
        <f aca="false">AX276</f>
        <v>0</v>
      </c>
      <c r="V277" s="19" t="n">
        <f aca="false">AY276</f>
        <v>0</v>
      </c>
      <c r="W277" s="19" t="n">
        <f aca="false">AZ276</f>
        <v>0</v>
      </c>
      <c r="X277" s="19" t="n">
        <f aca="false">BA276</f>
        <v>0</v>
      </c>
      <c r="Y277" s="19" t="n">
        <f aca="false">BB276</f>
        <v>1.63559732032522</v>
      </c>
      <c r="Z277" s="19" t="n">
        <f aca="false">BC276</f>
        <v>0</v>
      </c>
      <c r="AA277" s="19" t="n">
        <f aca="false">MIN(T277,MAX(0,S277-(0)))</f>
        <v>0</v>
      </c>
      <c r="AB277" s="19" t="n">
        <f aca="false">MIN(U277,MAX(0,S277-(T277)))</f>
        <v>0</v>
      </c>
      <c r="AC277" s="19" t="n">
        <f aca="false">MIN(V277,MAX(0,S277-(T277+U277)))</f>
        <v>0</v>
      </c>
      <c r="AD277" s="19" t="n">
        <f aca="false">MIN(W277,MAX(0,S277-(T277+U277+V277)))</f>
        <v>0</v>
      </c>
      <c r="AE277" s="19" t="n">
        <f aca="false">MIN(X277,MAX(0,S277-(T277+U277+V277+W277)))</f>
        <v>0</v>
      </c>
      <c r="AF277" s="19" t="n">
        <f aca="false">MIN(Y277,MAX(0,S277-(T277+U277+V277+W277+X277)))</f>
        <v>0.0390768776885149</v>
      </c>
      <c r="AG277" s="19" t="n">
        <f aca="false">MIN(Z277,MAX(0,S277-(T277+U277+V277+W277+X277+Y277)))</f>
        <v>0</v>
      </c>
      <c r="AH277" s="19" t="n">
        <f aca="false">T277-AA277</f>
        <v>0</v>
      </c>
      <c r="AI277" s="19" t="n">
        <f aca="false">U277-AB277</f>
        <v>0</v>
      </c>
      <c r="AJ277" s="19" t="n">
        <f aca="false">V277-AC277</f>
        <v>0</v>
      </c>
      <c r="AK277" s="19" t="n">
        <f aca="false">W277-AD277</f>
        <v>0</v>
      </c>
      <c r="AL277" s="19" t="n">
        <f aca="false">X277-AE277</f>
        <v>0</v>
      </c>
      <c r="AM277" s="19" t="n">
        <f aca="false">Y277-AF277</f>
        <v>1.5965204426367</v>
      </c>
      <c r="AN277" s="19" t="n">
        <f aca="false">Z277-AG277</f>
        <v>0</v>
      </c>
      <c r="AO277" s="19" t="n">
        <f aca="false">M277-Q277</f>
        <v>0.0022218302047327</v>
      </c>
      <c r="AP277" s="19" t="n">
        <f aca="false">MIN(AH277,MAX(0,AO277-(AI277+AJ277+AK277+AL277+AM277+AN277)))</f>
        <v>0</v>
      </c>
      <c r="AQ277" s="19" t="n">
        <f aca="false">MIN(AI277,MAX(0,AO277-(AJ277+AK277+AL277+AM277+AN277)))</f>
        <v>0</v>
      </c>
      <c r="AR277" s="19" t="n">
        <f aca="false">MIN(AJ277,MAX(0,AO277-(AK277+AL277+AM277+AN277)))</f>
        <v>0</v>
      </c>
      <c r="AS277" s="19" t="n">
        <f aca="false">MIN(AK277,MAX(0,AO277-(AL277+AM277+AN277)))</f>
        <v>0</v>
      </c>
      <c r="AT277" s="19" t="n">
        <f aca="false">MIN(AL277,MAX(0,AO277-(AM277+AN277)))</f>
        <v>0</v>
      </c>
      <c r="AU277" s="19" t="n">
        <f aca="false">MIN(AM277,MAX(0,AO277-(AN277)))</f>
        <v>0.0022218302047327</v>
      </c>
      <c r="AV277" s="19" t="n">
        <f aca="false">MIN(AN277,MAX(0,AO277-(0)))</f>
        <v>0</v>
      </c>
      <c r="AW277" s="19" t="n">
        <f aca="false">AH277-AP277</f>
        <v>0</v>
      </c>
      <c r="AX277" s="19" t="n">
        <f aca="false">AI277-AQ277</f>
        <v>0</v>
      </c>
      <c r="AY277" s="19" t="n">
        <f aca="false">AJ277-AR277</f>
        <v>0</v>
      </c>
      <c r="AZ277" s="19" t="n">
        <f aca="false">AK277-AS277</f>
        <v>0</v>
      </c>
      <c r="BA277" s="19" t="n">
        <f aca="false">AL277-AT277</f>
        <v>0</v>
      </c>
      <c r="BB277" s="19" t="n">
        <f aca="false">AM277-AU277</f>
        <v>1.59429861243197</v>
      </c>
      <c r="BC277" s="19" t="n">
        <f aca="false">AN277-AV277</f>
        <v>0</v>
      </c>
    </row>
    <row r="278" customFormat="false" ht="15" hidden="false" customHeight="false" outlineLevel="0" collapsed="false">
      <c r="B278" s="18" t="n">
        <v>274</v>
      </c>
      <c r="C278" s="18" t="n">
        <f aca="false">RM_TERM-B278+1</f>
        <v>87</v>
      </c>
      <c r="D278" s="19" t="n">
        <f aca="false">K277</f>
        <v>1.59429861243206</v>
      </c>
      <c r="E278" s="19" t="n">
        <f aca="false">D278*(1-(1-RM_CDR_S)^(1/12))</f>
        <v>0.00541432290277973</v>
      </c>
      <c r="F278" s="19" t="n">
        <f aca="false">D278-E278</f>
        <v>1.58888428952928</v>
      </c>
      <c r="G278" s="19" t="n">
        <f aca="false">IF(F278&gt;0,F278*(RM_WAC/12)/(1-(1+RM_WAC/12)^(-C278)),0)</f>
        <v>0.023652995423025</v>
      </c>
      <c r="H278" s="19" t="n">
        <f aca="false">F278*RM_WAC/12</f>
        <v>0.00979811978543057</v>
      </c>
      <c r="I278" s="19" t="n">
        <f aca="false">G278-H278+IF(C278&lt;=1,(F278-(G278-H278)-J278),0)</f>
        <v>0.0138548756375944</v>
      </c>
      <c r="J278" s="19" t="n">
        <f aca="false">(F278-(G278-H278))*(1-(1-RM_CPR_S)^(1/12))</f>
        <v>0.0211872122178059</v>
      </c>
      <c r="K278" s="19" t="n">
        <f aca="false">IF(C278&lt;=1,0,(F278-(G278-H278)-J278))</f>
        <v>1.55384220167388</v>
      </c>
      <c r="L278" s="19" t="n">
        <f aca="false">E278*(1-RM_SEV_S)</f>
        <v>0.00324859374166784</v>
      </c>
      <c r="M278" s="19" t="n">
        <f aca="false">E278-L278</f>
        <v>0.00216572916111189</v>
      </c>
      <c r="N278" s="19" t="n">
        <f aca="false">H278-D278*(RM_SERV+RM_TR)/12</f>
        <v>0.00945268841940362</v>
      </c>
      <c r="O278" s="19" t="n">
        <f aca="false">T278*RM_A1_CP/12+U278*RM_A2_CP/12+V278*RM_A3_CP/12+W278*RM_M1_CP/12+X278*RM_B1_CP/12+Y278*RM_B2_CP/12+Z278*RM_B3_CP/12</f>
        <v>0.0106286574162131</v>
      </c>
      <c r="P278" s="19" t="n">
        <f aca="false">MAX(0,N278-O278)</f>
        <v>0</v>
      </c>
      <c r="Q278" s="19" t="n">
        <f aca="false">MIN(P278,M278)</f>
        <v>0</v>
      </c>
      <c r="R278" s="19" t="n">
        <f aca="false">P278-Q278</f>
        <v>0</v>
      </c>
      <c r="S278" s="19" t="n">
        <f aca="false">I278+J278+L278+Q278</f>
        <v>0.0382906815970682</v>
      </c>
      <c r="T278" s="19" t="n">
        <f aca="false">AW277</f>
        <v>0</v>
      </c>
      <c r="U278" s="19" t="n">
        <f aca="false">AX277</f>
        <v>0</v>
      </c>
      <c r="V278" s="19" t="n">
        <f aca="false">AY277</f>
        <v>0</v>
      </c>
      <c r="W278" s="19" t="n">
        <f aca="false">AZ277</f>
        <v>0</v>
      </c>
      <c r="X278" s="19" t="n">
        <f aca="false">BA277</f>
        <v>0</v>
      </c>
      <c r="Y278" s="19" t="n">
        <f aca="false">BB277</f>
        <v>1.59429861243197</v>
      </c>
      <c r="Z278" s="19" t="n">
        <f aca="false">BC277</f>
        <v>0</v>
      </c>
      <c r="AA278" s="19" t="n">
        <f aca="false">MIN(T278,MAX(0,S278-(0)))</f>
        <v>0</v>
      </c>
      <c r="AB278" s="19" t="n">
        <f aca="false">MIN(U278,MAX(0,S278-(T278)))</f>
        <v>0</v>
      </c>
      <c r="AC278" s="19" t="n">
        <f aca="false">MIN(V278,MAX(0,S278-(T278+U278)))</f>
        <v>0</v>
      </c>
      <c r="AD278" s="19" t="n">
        <f aca="false">MIN(W278,MAX(0,S278-(T278+U278+V278)))</f>
        <v>0</v>
      </c>
      <c r="AE278" s="19" t="n">
        <f aca="false">MIN(X278,MAX(0,S278-(T278+U278+V278+W278)))</f>
        <v>0</v>
      </c>
      <c r="AF278" s="19" t="n">
        <f aca="false">MIN(Y278,MAX(0,S278-(T278+U278+V278+W278+X278)))</f>
        <v>0.0382906815970682</v>
      </c>
      <c r="AG278" s="19" t="n">
        <f aca="false">MIN(Z278,MAX(0,S278-(T278+U278+V278+W278+X278+Y278)))</f>
        <v>0</v>
      </c>
      <c r="AH278" s="19" t="n">
        <f aca="false">T278-AA278</f>
        <v>0</v>
      </c>
      <c r="AI278" s="19" t="n">
        <f aca="false">U278-AB278</f>
        <v>0</v>
      </c>
      <c r="AJ278" s="19" t="n">
        <f aca="false">V278-AC278</f>
        <v>0</v>
      </c>
      <c r="AK278" s="19" t="n">
        <f aca="false">W278-AD278</f>
        <v>0</v>
      </c>
      <c r="AL278" s="19" t="n">
        <f aca="false">X278-AE278</f>
        <v>0</v>
      </c>
      <c r="AM278" s="19" t="n">
        <f aca="false">Y278-AF278</f>
        <v>1.5560079308349</v>
      </c>
      <c r="AN278" s="19" t="n">
        <f aca="false">Z278-AG278</f>
        <v>0</v>
      </c>
      <c r="AO278" s="19" t="n">
        <f aca="false">M278-Q278</f>
        <v>0.00216572916111189</v>
      </c>
      <c r="AP278" s="19" t="n">
        <f aca="false">MIN(AH278,MAX(0,AO278-(AI278+AJ278+AK278+AL278+AM278+AN278)))</f>
        <v>0</v>
      </c>
      <c r="AQ278" s="19" t="n">
        <f aca="false">MIN(AI278,MAX(0,AO278-(AJ278+AK278+AL278+AM278+AN278)))</f>
        <v>0</v>
      </c>
      <c r="AR278" s="19" t="n">
        <f aca="false">MIN(AJ278,MAX(0,AO278-(AK278+AL278+AM278+AN278)))</f>
        <v>0</v>
      </c>
      <c r="AS278" s="19" t="n">
        <f aca="false">MIN(AK278,MAX(0,AO278-(AL278+AM278+AN278)))</f>
        <v>0</v>
      </c>
      <c r="AT278" s="19" t="n">
        <f aca="false">MIN(AL278,MAX(0,AO278-(AM278+AN278)))</f>
        <v>0</v>
      </c>
      <c r="AU278" s="19" t="n">
        <f aca="false">MIN(AM278,MAX(0,AO278-(AN278)))</f>
        <v>0.00216572916111189</v>
      </c>
      <c r="AV278" s="19" t="n">
        <f aca="false">MIN(AN278,MAX(0,AO278-(0)))</f>
        <v>0</v>
      </c>
      <c r="AW278" s="19" t="n">
        <f aca="false">AH278-AP278</f>
        <v>0</v>
      </c>
      <c r="AX278" s="19" t="n">
        <f aca="false">AI278-AQ278</f>
        <v>0</v>
      </c>
      <c r="AY278" s="19" t="n">
        <f aca="false">AJ278-AR278</f>
        <v>0</v>
      </c>
      <c r="AZ278" s="19" t="n">
        <f aca="false">AK278-AS278</f>
        <v>0</v>
      </c>
      <c r="BA278" s="19" t="n">
        <f aca="false">AL278-AT278</f>
        <v>0</v>
      </c>
      <c r="BB278" s="19" t="n">
        <f aca="false">AM278-AU278</f>
        <v>1.55384220167379</v>
      </c>
      <c r="BC278" s="19" t="n">
        <f aca="false">AN278-AV278</f>
        <v>0</v>
      </c>
    </row>
    <row r="279" customFormat="false" ht="15" hidden="false" customHeight="false" outlineLevel="0" collapsed="false">
      <c r="B279" s="18" t="n">
        <v>275</v>
      </c>
      <c r="C279" s="18" t="n">
        <f aca="false">RM_TERM-B279+1</f>
        <v>86</v>
      </c>
      <c r="D279" s="19" t="n">
        <f aca="false">K278</f>
        <v>1.55384220167388</v>
      </c>
      <c r="E279" s="19" t="n">
        <f aca="false">D279*(1-(1-RM_CDR_S)^(1/12))</f>
        <v>0.00527693077960769</v>
      </c>
      <c r="F279" s="19" t="n">
        <f aca="false">D279-E279</f>
        <v>1.54856527089427</v>
      </c>
      <c r="G279" s="19" t="n">
        <f aca="false">IF(F279&gt;0,F279*(RM_WAC/12)/(1-(1+RM_WAC/12)^(-C279)),0)</f>
        <v>0.0232555703034233</v>
      </c>
      <c r="H279" s="19" t="n">
        <f aca="false">F279*RM_WAC/12</f>
        <v>0.00954948583718135</v>
      </c>
      <c r="I279" s="19" t="n">
        <f aca="false">G279-H279+IF(C279&lt;=1,(F279-(G279-H279)-J279),0)</f>
        <v>0.0137060844662419</v>
      </c>
      <c r="J279" s="19" t="n">
        <f aca="false">(F279-(G279-H279))*(1-(1-RM_CPR_S)^(1/12))</f>
        <v>0.0206468444465101</v>
      </c>
      <c r="K279" s="19" t="n">
        <f aca="false">IF(C279&lt;=1,0,(F279-(G279-H279)-J279))</f>
        <v>1.51421234198152</v>
      </c>
      <c r="L279" s="19" t="n">
        <f aca="false">E279*(1-RM_SEV_S)</f>
        <v>0.00316615846776461</v>
      </c>
      <c r="M279" s="19" t="n">
        <f aca="false">E279-L279</f>
        <v>0.00211077231184307</v>
      </c>
      <c r="N279" s="19" t="n">
        <f aca="false">H279-D279*(RM_SERV+RM_TR)/12</f>
        <v>0.00921282002681868</v>
      </c>
      <c r="O279" s="19" t="n">
        <f aca="false">T279*RM_A1_CP/12+U279*RM_A2_CP/12+V279*RM_A3_CP/12+W279*RM_M1_CP/12+X279*RM_B1_CP/12+Y279*RM_B2_CP/12+Z279*RM_B3_CP/12</f>
        <v>0.0103589480111586</v>
      </c>
      <c r="P279" s="19" t="n">
        <f aca="false">MAX(0,N279-O279)</f>
        <v>0</v>
      </c>
      <c r="Q279" s="19" t="n">
        <f aca="false">MIN(P279,M279)</f>
        <v>0</v>
      </c>
      <c r="R279" s="19" t="n">
        <f aca="false">P279-Q279</f>
        <v>0</v>
      </c>
      <c r="S279" s="19" t="n">
        <f aca="false">I279+J279+L279+Q279</f>
        <v>0.0375190873805167</v>
      </c>
      <c r="T279" s="19" t="n">
        <f aca="false">AW278</f>
        <v>0</v>
      </c>
      <c r="U279" s="19" t="n">
        <f aca="false">AX278</f>
        <v>0</v>
      </c>
      <c r="V279" s="19" t="n">
        <f aca="false">AY278</f>
        <v>0</v>
      </c>
      <c r="W279" s="19" t="n">
        <f aca="false">AZ278</f>
        <v>0</v>
      </c>
      <c r="X279" s="19" t="n">
        <f aca="false">BA278</f>
        <v>0</v>
      </c>
      <c r="Y279" s="19" t="n">
        <f aca="false">BB278</f>
        <v>1.55384220167379</v>
      </c>
      <c r="Z279" s="19" t="n">
        <f aca="false">BC278</f>
        <v>0</v>
      </c>
      <c r="AA279" s="19" t="n">
        <f aca="false">MIN(T279,MAX(0,S279-(0)))</f>
        <v>0</v>
      </c>
      <c r="AB279" s="19" t="n">
        <f aca="false">MIN(U279,MAX(0,S279-(T279)))</f>
        <v>0</v>
      </c>
      <c r="AC279" s="19" t="n">
        <f aca="false">MIN(V279,MAX(0,S279-(T279+U279)))</f>
        <v>0</v>
      </c>
      <c r="AD279" s="19" t="n">
        <f aca="false">MIN(W279,MAX(0,S279-(T279+U279+V279)))</f>
        <v>0</v>
      </c>
      <c r="AE279" s="19" t="n">
        <f aca="false">MIN(X279,MAX(0,S279-(T279+U279+V279+W279)))</f>
        <v>0</v>
      </c>
      <c r="AF279" s="19" t="n">
        <f aca="false">MIN(Y279,MAX(0,S279-(T279+U279+V279+W279+X279)))</f>
        <v>0.0375190873805167</v>
      </c>
      <c r="AG279" s="19" t="n">
        <f aca="false">MIN(Z279,MAX(0,S279-(T279+U279+V279+W279+X279+Y279)))</f>
        <v>0</v>
      </c>
      <c r="AH279" s="19" t="n">
        <f aca="false">T279-AA279</f>
        <v>0</v>
      </c>
      <c r="AI279" s="19" t="n">
        <f aca="false">U279-AB279</f>
        <v>0</v>
      </c>
      <c r="AJ279" s="19" t="n">
        <f aca="false">V279-AC279</f>
        <v>0</v>
      </c>
      <c r="AK279" s="19" t="n">
        <f aca="false">W279-AD279</f>
        <v>0</v>
      </c>
      <c r="AL279" s="19" t="n">
        <f aca="false">X279-AE279</f>
        <v>0</v>
      </c>
      <c r="AM279" s="19" t="n">
        <f aca="false">Y279-AF279</f>
        <v>1.51632311429327</v>
      </c>
      <c r="AN279" s="19" t="n">
        <f aca="false">Z279-AG279</f>
        <v>0</v>
      </c>
      <c r="AO279" s="19" t="n">
        <f aca="false">M279-Q279</f>
        <v>0.00211077231184307</v>
      </c>
      <c r="AP279" s="19" t="n">
        <f aca="false">MIN(AH279,MAX(0,AO279-(AI279+AJ279+AK279+AL279+AM279+AN279)))</f>
        <v>0</v>
      </c>
      <c r="AQ279" s="19" t="n">
        <f aca="false">MIN(AI279,MAX(0,AO279-(AJ279+AK279+AL279+AM279+AN279)))</f>
        <v>0</v>
      </c>
      <c r="AR279" s="19" t="n">
        <f aca="false">MIN(AJ279,MAX(0,AO279-(AK279+AL279+AM279+AN279)))</f>
        <v>0</v>
      </c>
      <c r="AS279" s="19" t="n">
        <f aca="false">MIN(AK279,MAX(0,AO279-(AL279+AM279+AN279)))</f>
        <v>0</v>
      </c>
      <c r="AT279" s="19" t="n">
        <f aca="false">MIN(AL279,MAX(0,AO279-(AM279+AN279)))</f>
        <v>0</v>
      </c>
      <c r="AU279" s="19" t="n">
        <f aca="false">MIN(AM279,MAX(0,AO279-(AN279)))</f>
        <v>0.00211077231184307</v>
      </c>
      <c r="AV279" s="19" t="n">
        <f aca="false">MIN(AN279,MAX(0,AO279-(0)))</f>
        <v>0</v>
      </c>
      <c r="AW279" s="19" t="n">
        <f aca="false">AH279-AP279</f>
        <v>0</v>
      </c>
      <c r="AX279" s="19" t="n">
        <f aca="false">AI279-AQ279</f>
        <v>0</v>
      </c>
      <c r="AY279" s="19" t="n">
        <f aca="false">AJ279-AR279</f>
        <v>0</v>
      </c>
      <c r="AZ279" s="19" t="n">
        <f aca="false">AK279-AS279</f>
        <v>0</v>
      </c>
      <c r="BA279" s="19" t="n">
        <f aca="false">AL279-AT279</f>
        <v>0</v>
      </c>
      <c r="BB279" s="19" t="n">
        <f aca="false">AM279-AU279</f>
        <v>1.51421234198143</v>
      </c>
      <c r="BC279" s="19" t="n">
        <f aca="false">AN279-AV279</f>
        <v>0</v>
      </c>
    </row>
    <row r="280" customFormat="false" ht="15" hidden="false" customHeight="false" outlineLevel="0" collapsed="false">
      <c r="B280" s="18" t="n">
        <v>276</v>
      </c>
      <c r="C280" s="18" t="n">
        <f aca="false">RM_TERM-B280+1</f>
        <v>85</v>
      </c>
      <c r="D280" s="19" t="n">
        <f aca="false">K279</f>
        <v>1.51421234198152</v>
      </c>
      <c r="E280" s="19" t="n">
        <f aca="false">D280*(1-(1-RM_CDR_S)^(1/12))</f>
        <v>0.00514234566782679</v>
      </c>
      <c r="F280" s="19" t="n">
        <f aca="false">D280-E280</f>
        <v>1.50906999631369</v>
      </c>
      <c r="G280" s="19" t="n">
        <f aca="false">IF(F280&gt;0,F280*(RM_WAC/12)/(1-(1+RM_WAC/12)^(-C280)),0)</f>
        <v>0.022864822846539</v>
      </c>
      <c r="H280" s="19" t="n">
        <f aca="false">F280*RM_WAC/12</f>
        <v>0.00930593164393445</v>
      </c>
      <c r="I280" s="19" t="n">
        <f aca="false">G280-H280+IF(C280&lt;=1,(F280-(G280-H280)-J280),0)</f>
        <v>0.0135588912026045</v>
      </c>
      <c r="J280" s="19" t="n">
        <f aca="false">(F280-(G280-H280))*(1-(1-RM_CPR_S)^(1/12))</f>
        <v>0.0201175361416159</v>
      </c>
      <c r="K280" s="19" t="n">
        <f aca="false">IF(C280&lt;=1,0,(F280-(G280-H280)-J280))</f>
        <v>1.47539356896947</v>
      </c>
      <c r="L280" s="19" t="n">
        <f aca="false">E280*(1-RM_SEV_S)</f>
        <v>0.00308540740069608</v>
      </c>
      <c r="M280" s="19" t="n">
        <f aca="false">E280-L280</f>
        <v>0.00205693826713072</v>
      </c>
      <c r="N280" s="19" t="n">
        <f aca="false">H280-D280*(RM_SERV+RM_TR)/12</f>
        <v>0.00897785230317178</v>
      </c>
      <c r="O280" s="19" t="n">
        <f aca="false">T280*RM_A1_CP/12+U280*RM_A2_CP/12+V280*RM_A3_CP/12+W280*RM_M1_CP/12+X280*RM_B1_CP/12+Y280*RM_B2_CP/12+Z280*RM_B3_CP/12</f>
        <v>0.0100947489465429</v>
      </c>
      <c r="P280" s="19" t="n">
        <f aca="false">MAX(0,N280-O280)</f>
        <v>0</v>
      </c>
      <c r="Q280" s="19" t="n">
        <f aca="false">MIN(P280,M280)</f>
        <v>0</v>
      </c>
      <c r="R280" s="19" t="n">
        <f aca="false">P280-Q280</f>
        <v>0</v>
      </c>
      <c r="S280" s="19" t="n">
        <f aca="false">I280+J280+L280+Q280</f>
        <v>0.0367618347449165</v>
      </c>
      <c r="T280" s="19" t="n">
        <f aca="false">AW279</f>
        <v>0</v>
      </c>
      <c r="U280" s="19" t="n">
        <f aca="false">AX279</f>
        <v>0</v>
      </c>
      <c r="V280" s="19" t="n">
        <f aca="false">AY279</f>
        <v>0</v>
      </c>
      <c r="W280" s="19" t="n">
        <f aca="false">AZ279</f>
        <v>0</v>
      </c>
      <c r="X280" s="19" t="n">
        <f aca="false">BA279</f>
        <v>0</v>
      </c>
      <c r="Y280" s="19" t="n">
        <f aca="false">BB279</f>
        <v>1.51421234198143</v>
      </c>
      <c r="Z280" s="19" t="n">
        <f aca="false">BC279</f>
        <v>0</v>
      </c>
      <c r="AA280" s="19" t="n">
        <f aca="false">MIN(T280,MAX(0,S280-(0)))</f>
        <v>0</v>
      </c>
      <c r="AB280" s="19" t="n">
        <f aca="false">MIN(U280,MAX(0,S280-(T280)))</f>
        <v>0</v>
      </c>
      <c r="AC280" s="19" t="n">
        <f aca="false">MIN(V280,MAX(0,S280-(T280+U280)))</f>
        <v>0</v>
      </c>
      <c r="AD280" s="19" t="n">
        <f aca="false">MIN(W280,MAX(0,S280-(T280+U280+V280)))</f>
        <v>0</v>
      </c>
      <c r="AE280" s="19" t="n">
        <f aca="false">MIN(X280,MAX(0,S280-(T280+U280+V280+W280)))</f>
        <v>0</v>
      </c>
      <c r="AF280" s="19" t="n">
        <f aca="false">MIN(Y280,MAX(0,S280-(T280+U280+V280+W280+X280)))</f>
        <v>0.0367618347449165</v>
      </c>
      <c r="AG280" s="19" t="n">
        <f aca="false">MIN(Z280,MAX(0,S280-(T280+U280+V280+W280+X280+Y280)))</f>
        <v>0</v>
      </c>
      <c r="AH280" s="19" t="n">
        <f aca="false">T280-AA280</f>
        <v>0</v>
      </c>
      <c r="AI280" s="19" t="n">
        <f aca="false">U280-AB280</f>
        <v>0</v>
      </c>
      <c r="AJ280" s="19" t="n">
        <f aca="false">V280-AC280</f>
        <v>0</v>
      </c>
      <c r="AK280" s="19" t="n">
        <f aca="false">W280-AD280</f>
        <v>0</v>
      </c>
      <c r="AL280" s="19" t="n">
        <f aca="false">X280-AE280</f>
        <v>0</v>
      </c>
      <c r="AM280" s="19" t="n">
        <f aca="false">Y280-AF280</f>
        <v>1.47745050723651</v>
      </c>
      <c r="AN280" s="19" t="n">
        <f aca="false">Z280-AG280</f>
        <v>0</v>
      </c>
      <c r="AO280" s="19" t="n">
        <f aca="false">M280-Q280</f>
        <v>0.00205693826713072</v>
      </c>
      <c r="AP280" s="19" t="n">
        <f aca="false">MIN(AH280,MAX(0,AO280-(AI280+AJ280+AK280+AL280+AM280+AN280)))</f>
        <v>0</v>
      </c>
      <c r="AQ280" s="19" t="n">
        <f aca="false">MIN(AI280,MAX(0,AO280-(AJ280+AK280+AL280+AM280+AN280)))</f>
        <v>0</v>
      </c>
      <c r="AR280" s="19" t="n">
        <f aca="false">MIN(AJ280,MAX(0,AO280-(AK280+AL280+AM280+AN280)))</f>
        <v>0</v>
      </c>
      <c r="AS280" s="19" t="n">
        <f aca="false">MIN(AK280,MAX(0,AO280-(AL280+AM280+AN280)))</f>
        <v>0</v>
      </c>
      <c r="AT280" s="19" t="n">
        <f aca="false">MIN(AL280,MAX(0,AO280-(AM280+AN280)))</f>
        <v>0</v>
      </c>
      <c r="AU280" s="19" t="n">
        <f aca="false">MIN(AM280,MAX(0,AO280-(AN280)))</f>
        <v>0.00205693826713072</v>
      </c>
      <c r="AV280" s="19" t="n">
        <f aca="false">MIN(AN280,MAX(0,AO280-(0)))</f>
        <v>0</v>
      </c>
      <c r="AW280" s="19" t="n">
        <f aca="false">AH280-AP280</f>
        <v>0</v>
      </c>
      <c r="AX280" s="19" t="n">
        <f aca="false">AI280-AQ280</f>
        <v>0</v>
      </c>
      <c r="AY280" s="19" t="n">
        <f aca="false">AJ280-AR280</f>
        <v>0</v>
      </c>
      <c r="AZ280" s="19" t="n">
        <f aca="false">AK280-AS280</f>
        <v>0</v>
      </c>
      <c r="BA280" s="19" t="n">
        <f aca="false">AL280-AT280</f>
        <v>0</v>
      </c>
      <c r="BB280" s="19" t="n">
        <f aca="false">AM280-AU280</f>
        <v>1.47539356896938</v>
      </c>
      <c r="BC280" s="19" t="n">
        <f aca="false">AN280-AV280</f>
        <v>0</v>
      </c>
    </row>
    <row r="281" customFormat="false" ht="15" hidden="false" customHeight="false" outlineLevel="0" collapsed="false">
      <c r="B281" s="18" t="n">
        <v>277</v>
      </c>
      <c r="C281" s="18" t="n">
        <f aca="false">RM_TERM-B281+1</f>
        <v>84</v>
      </c>
      <c r="D281" s="19" t="n">
        <f aca="false">K280</f>
        <v>1.47539356896947</v>
      </c>
      <c r="E281" s="19" t="n">
        <f aca="false">D281*(1-(1-RM_CDR_S)^(1/12))</f>
        <v>0.00501051504956118</v>
      </c>
      <c r="F281" s="19" t="n">
        <f aca="false">D281-E281</f>
        <v>1.47038305391991</v>
      </c>
      <c r="G281" s="19" t="n">
        <f aca="false">IF(F281&gt;0,F281*(RM_WAC/12)/(1-(1+RM_WAC/12)^(-C281)),0)</f>
        <v>0.0224806408521683</v>
      </c>
      <c r="H281" s="19" t="n">
        <f aca="false">F281*RM_WAC/12</f>
        <v>0.00906736216583946</v>
      </c>
      <c r="I281" s="19" t="n">
        <f aca="false">G281-H281+IF(C281&lt;=1,(F281-(G281-H281)-J281),0)</f>
        <v>0.0134132786863289</v>
      </c>
      <c r="J281" s="19" t="n">
        <f aca="false">(F281-(G281-H281))*(1-(1-RM_CPR_S)^(1/12))</f>
        <v>0.0195990802143367</v>
      </c>
      <c r="K281" s="19" t="n">
        <f aca="false">IF(C281&lt;=1,0,(F281-(G281-H281)-J281))</f>
        <v>1.43737069501925</v>
      </c>
      <c r="L281" s="19" t="n">
        <f aca="false">E281*(1-RM_SEV_S)</f>
        <v>0.00300630902973671</v>
      </c>
      <c r="M281" s="19" t="n">
        <f aca="false">E281-L281</f>
        <v>0.00200420601982447</v>
      </c>
      <c r="N281" s="19" t="n">
        <f aca="false">H281-D281*(RM_SERV+RM_TR)/12</f>
        <v>0.00874769355922941</v>
      </c>
      <c r="O281" s="19" t="n">
        <f aca="false">T281*RM_A1_CP/12+U281*RM_A2_CP/12+V281*RM_A3_CP/12+W281*RM_M1_CP/12+X281*RM_B1_CP/12+Y281*RM_B2_CP/12+Z281*RM_B3_CP/12</f>
        <v>0.00983595712646255</v>
      </c>
      <c r="P281" s="19" t="n">
        <f aca="false">MAX(0,N281-O281)</f>
        <v>0</v>
      </c>
      <c r="Q281" s="19" t="n">
        <f aca="false">MIN(P281,M281)</f>
        <v>0</v>
      </c>
      <c r="R281" s="19" t="n">
        <f aca="false">P281-Q281</f>
        <v>0</v>
      </c>
      <c r="S281" s="19" t="n">
        <f aca="false">I281+J281+L281+Q281</f>
        <v>0.0360186679304023</v>
      </c>
      <c r="T281" s="19" t="n">
        <f aca="false">AW280</f>
        <v>0</v>
      </c>
      <c r="U281" s="19" t="n">
        <f aca="false">AX280</f>
        <v>0</v>
      </c>
      <c r="V281" s="19" t="n">
        <f aca="false">AY280</f>
        <v>0</v>
      </c>
      <c r="W281" s="19" t="n">
        <f aca="false">AZ280</f>
        <v>0</v>
      </c>
      <c r="X281" s="19" t="n">
        <f aca="false">BA280</f>
        <v>0</v>
      </c>
      <c r="Y281" s="19" t="n">
        <f aca="false">BB280</f>
        <v>1.47539356896938</v>
      </c>
      <c r="Z281" s="19" t="n">
        <f aca="false">BC280</f>
        <v>0</v>
      </c>
      <c r="AA281" s="19" t="n">
        <f aca="false">MIN(T281,MAX(0,S281-(0)))</f>
        <v>0</v>
      </c>
      <c r="AB281" s="19" t="n">
        <f aca="false">MIN(U281,MAX(0,S281-(T281)))</f>
        <v>0</v>
      </c>
      <c r="AC281" s="19" t="n">
        <f aca="false">MIN(V281,MAX(0,S281-(T281+U281)))</f>
        <v>0</v>
      </c>
      <c r="AD281" s="19" t="n">
        <f aca="false">MIN(W281,MAX(0,S281-(T281+U281+V281)))</f>
        <v>0</v>
      </c>
      <c r="AE281" s="19" t="n">
        <f aca="false">MIN(X281,MAX(0,S281-(T281+U281+V281+W281)))</f>
        <v>0</v>
      </c>
      <c r="AF281" s="19" t="n">
        <f aca="false">MIN(Y281,MAX(0,S281-(T281+U281+V281+W281+X281)))</f>
        <v>0.0360186679304023</v>
      </c>
      <c r="AG281" s="19" t="n">
        <f aca="false">MIN(Z281,MAX(0,S281-(T281+U281+V281+W281+X281+Y281)))</f>
        <v>0</v>
      </c>
      <c r="AH281" s="19" t="n">
        <f aca="false">T281-AA281</f>
        <v>0</v>
      </c>
      <c r="AI281" s="19" t="n">
        <f aca="false">U281-AB281</f>
        <v>0</v>
      </c>
      <c r="AJ281" s="19" t="n">
        <f aca="false">V281-AC281</f>
        <v>0</v>
      </c>
      <c r="AK281" s="19" t="n">
        <f aca="false">W281-AD281</f>
        <v>0</v>
      </c>
      <c r="AL281" s="19" t="n">
        <f aca="false">X281-AE281</f>
        <v>0</v>
      </c>
      <c r="AM281" s="19" t="n">
        <f aca="false">Y281-AF281</f>
        <v>1.43937490103898</v>
      </c>
      <c r="AN281" s="19" t="n">
        <f aca="false">Z281-AG281</f>
        <v>0</v>
      </c>
      <c r="AO281" s="19" t="n">
        <f aca="false">M281-Q281</f>
        <v>0.00200420601982447</v>
      </c>
      <c r="AP281" s="19" t="n">
        <f aca="false">MIN(AH281,MAX(0,AO281-(AI281+AJ281+AK281+AL281+AM281+AN281)))</f>
        <v>0</v>
      </c>
      <c r="AQ281" s="19" t="n">
        <f aca="false">MIN(AI281,MAX(0,AO281-(AJ281+AK281+AL281+AM281+AN281)))</f>
        <v>0</v>
      </c>
      <c r="AR281" s="19" t="n">
        <f aca="false">MIN(AJ281,MAX(0,AO281-(AK281+AL281+AM281+AN281)))</f>
        <v>0</v>
      </c>
      <c r="AS281" s="19" t="n">
        <f aca="false">MIN(AK281,MAX(0,AO281-(AL281+AM281+AN281)))</f>
        <v>0</v>
      </c>
      <c r="AT281" s="19" t="n">
        <f aca="false">MIN(AL281,MAX(0,AO281-(AM281+AN281)))</f>
        <v>0</v>
      </c>
      <c r="AU281" s="19" t="n">
        <f aca="false">MIN(AM281,MAX(0,AO281-(AN281)))</f>
        <v>0.00200420601982447</v>
      </c>
      <c r="AV281" s="19" t="n">
        <f aca="false">MIN(AN281,MAX(0,AO281-(0)))</f>
        <v>0</v>
      </c>
      <c r="AW281" s="19" t="n">
        <f aca="false">AH281-AP281</f>
        <v>0</v>
      </c>
      <c r="AX281" s="19" t="n">
        <f aca="false">AI281-AQ281</f>
        <v>0</v>
      </c>
      <c r="AY281" s="19" t="n">
        <f aca="false">AJ281-AR281</f>
        <v>0</v>
      </c>
      <c r="AZ281" s="19" t="n">
        <f aca="false">AK281-AS281</f>
        <v>0</v>
      </c>
      <c r="BA281" s="19" t="n">
        <f aca="false">AL281-AT281</f>
        <v>0</v>
      </c>
      <c r="BB281" s="19" t="n">
        <f aca="false">AM281-AU281</f>
        <v>1.43737069501916</v>
      </c>
      <c r="BC281" s="19" t="n">
        <f aca="false">AN281-AV281</f>
        <v>0</v>
      </c>
    </row>
    <row r="282" customFormat="false" ht="15" hidden="false" customHeight="false" outlineLevel="0" collapsed="false">
      <c r="B282" s="18" t="n">
        <v>278</v>
      </c>
      <c r="C282" s="18" t="n">
        <f aca="false">RM_TERM-B282+1</f>
        <v>83</v>
      </c>
      <c r="D282" s="19" t="n">
        <f aca="false">K281</f>
        <v>1.43737069501925</v>
      </c>
      <c r="E282" s="19" t="n">
        <f aca="false">D282*(1-(1-RM_CDR_S)^(1/12))</f>
        <v>0.00488138734685047</v>
      </c>
      <c r="F282" s="19" t="n">
        <f aca="false">D282-E282</f>
        <v>1.4324893076724</v>
      </c>
      <c r="G282" s="19" t="n">
        <f aca="false">IF(F282&gt;0,F282*(RM_WAC/12)/(1-(1+RM_WAC/12)^(-C282)),0)</f>
        <v>0.022102914005331</v>
      </c>
      <c r="H282" s="19" t="n">
        <f aca="false">F282*RM_WAC/12</f>
        <v>0.00883368406397978</v>
      </c>
      <c r="I282" s="19" t="n">
        <f aca="false">G282-H282+IF(C282&lt;=1,(F282-(G282-H282)-J282),0)</f>
        <v>0.0132692299413512</v>
      </c>
      <c r="J282" s="19" t="n">
        <f aca="false">(F282-(G282-H282))*(1-(1-RM_CPR_S)^(1/12))</f>
        <v>0.0190912732838185</v>
      </c>
      <c r="K282" s="19" t="n">
        <f aca="false">IF(C282&lt;=1,0,(F282-(G282-H282)-J282))</f>
        <v>1.40012880444723</v>
      </c>
      <c r="L282" s="19" t="n">
        <f aca="false">E282*(1-RM_SEV_S)</f>
        <v>0.00292883240811028</v>
      </c>
      <c r="M282" s="19" t="n">
        <f aca="false">E282-L282</f>
        <v>0.00195255493874019</v>
      </c>
      <c r="N282" s="19" t="n">
        <f aca="false">H282-D282*(RM_SERV+RM_TR)/12</f>
        <v>0.00852225374672561</v>
      </c>
      <c r="O282" s="19" t="n">
        <f aca="false">T282*RM_A1_CP/12+U282*RM_A2_CP/12+V282*RM_A3_CP/12+W282*RM_M1_CP/12+X282*RM_B1_CP/12+Y282*RM_B2_CP/12+Z282*RM_B3_CP/12</f>
        <v>0.00958247130012771</v>
      </c>
      <c r="P282" s="19" t="n">
        <f aca="false">MAX(0,N282-O282)</f>
        <v>0</v>
      </c>
      <c r="Q282" s="19" t="n">
        <f aca="false">MIN(P282,M282)</f>
        <v>0</v>
      </c>
      <c r="R282" s="19" t="n">
        <f aca="false">P282-Q282</f>
        <v>0</v>
      </c>
      <c r="S282" s="19" t="n">
        <f aca="false">I282+J282+L282+Q282</f>
        <v>0.03528933563328</v>
      </c>
      <c r="T282" s="19" t="n">
        <f aca="false">AW281</f>
        <v>0</v>
      </c>
      <c r="U282" s="19" t="n">
        <f aca="false">AX281</f>
        <v>0</v>
      </c>
      <c r="V282" s="19" t="n">
        <f aca="false">AY281</f>
        <v>0</v>
      </c>
      <c r="W282" s="19" t="n">
        <f aca="false">AZ281</f>
        <v>0</v>
      </c>
      <c r="X282" s="19" t="n">
        <f aca="false">BA281</f>
        <v>0</v>
      </c>
      <c r="Y282" s="19" t="n">
        <f aca="false">BB281</f>
        <v>1.43737069501916</v>
      </c>
      <c r="Z282" s="19" t="n">
        <f aca="false">BC281</f>
        <v>0</v>
      </c>
      <c r="AA282" s="19" t="n">
        <f aca="false">MIN(T282,MAX(0,S282-(0)))</f>
        <v>0</v>
      </c>
      <c r="AB282" s="19" t="n">
        <f aca="false">MIN(U282,MAX(0,S282-(T282)))</f>
        <v>0</v>
      </c>
      <c r="AC282" s="19" t="n">
        <f aca="false">MIN(V282,MAX(0,S282-(T282+U282)))</f>
        <v>0</v>
      </c>
      <c r="AD282" s="19" t="n">
        <f aca="false">MIN(W282,MAX(0,S282-(T282+U282+V282)))</f>
        <v>0</v>
      </c>
      <c r="AE282" s="19" t="n">
        <f aca="false">MIN(X282,MAX(0,S282-(T282+U282+V282+W282)))</f>
        <v>0</v>
      </c>
      <c r="AF282" s="19" t="n">
        <f aca="false">MIN(Y282,MAX(0,S282-(T282+U282+V282+W282+X282)))</f>
        <v>0.03528933563328</v>
      </c>
      <c r="AG282" s="19" t="n">
        <f aca="false">MIN(Z282,MAX(0,S282-(T282+U282+V282+W282+X282+Y282)))</f>
        <v>0</v>
      </c>
      <c r="AH282" s="19" t="n">
        <f aca="false">T282-AA282</f>
        <v>0</v>
      </c>
      <c r="AI282" s="19" t="n">
        <f aca="false">U282-AB282</f>
        <v>0</v>
      </c>
      <c r="AJ282" s="19" t="n">
        <f aca="false">V282-AC282</f>
        <v>0</v>
      </c>
      <c r="AK282" s="19" t="n">
        <f aca="false">W282-AD282</f>
        <v>0</v>
      </c>
      <c r="AL282" s="19" t="n">
        <f aca="false">X282-AE282</f>
        <v>0</v>
      </c>
      <c r="AM282" s="19" t="n">
        <f aca="false">Y282-AF282</f>
        <v>1.40208135938588</v>
      </c>
      <c r="AN282" s="19" t="n">
        <f aca="false">Z282-AG282</f>
        <v>0</v>
      </c>
      <c r="AO282" s="19" t="n">
        <f aca="false">M282-Q282</f>
        <v>0.00195255493874019</v>
      </c>
      <c r="AP282" s="19" t="n">
        <f aca="false">MIN(AH282,MAX(0,AO282-(AI282+AJ282+AK282+AL282+AM282+AN282)))</f>
        <v>0</v>
      </c>
      <c r="AQ282" s="19" t="n">
        <f aca="false">MIN(AI282,MAX(0,AO282-(AJ282+AK282+AL282+AM282+AN282)))</f>
        <v>0</v>
      </c>
      <c r="AR282" s="19" t="n">
        <f aca="false">MIN(AJ282,MAX(0,AO282-(AK282+AL282+AM282+AN282)))</f>
        <v>0</v>
      </c>
      <c r="AS282" s="19" t="n">
        <f aca="false">MIN(AK282,MAX(0,AO282-(AL282+AM282+AN282)))</f>
        <v>0</v>
      </c>
      <c r="AT282" s="19" t="n">
        <f aca="false">MIN(AL282,MAX(0,AO282-(AM282+AN282)))</f>
        <v>0</v>
      </c>
      <c r="AU282" s="19" t="n">
        <f aca="false">MIN(AM282,MAX(0,AO282-(AN282)))</f>
        <v>0.00195255493874019</v>
      </c>
      <c r="AV282" s="19" t="n">
        <f aca="false">MIN(AN282,MAX(0,AO282-(0)))</f>
        <v>0</v>
      </c>
      <c r="AW282" s="19" t="n">
        <f aca="false">AH282-AP282</f>
        <v>0</v>
      </c>
      <c r="AX282" s="19" t="n">
        <f aca="false">AI282-AQ282</f>
        <v>0</v>
      </c>
      <c r="AY282" s="19" t="n">
        <f aca="false">AJ282-AR282</f>
        <v>0</v>
      </c>
      <c r="AZ282" s="19" t="n">
        <f aca="false">AK282-AS282</f>
        <v>0</v>
      </c>
      <c r="BA282" s="19" t="n">
        <f aca="false">AL282-AT282</f>
        <v>0</v>
      </c>
      <c r="BB282" s="19" t="n">
        <f aca="false">AM282-AU282</f>
        <v>1.40012880444714</v>
      </c>
      <c r="BC282" s="19" t="n">
        <f aca="false">AN282-AV282</f>
        <v>0</v>
      </c>
    </row>
    <row r="283" customFormat="false" ht="15" hidden="false" customHeight="false" outlineLevel="0" collapsed="false">
      <c r="B283" s="18" t="n">
        <v>279</v>
      </c>
      <c r="C283" s="18" t="n">
        <f aca="false">RM_TERM-B283+1</f>
        <v>82</v>
      </c>
      <c r="D283" s="19" t="n">
        <f aca="false">K282</f>
        <v>1.40012880444723</v>
      </c>
      <c r="E283" s="19" t="n">
        <f aca="false">D283*(1-(1-RM_CDR_S)^(1/12))</f>
        <v>0.00475491190523962</v>
      </c>
      <c r="F283" s="19" t="n">
        <f aca="false">D283-E283</f>
        <v>1.39537389254199</v>
      </c>
      <c r="G283" s="19" t="n">
        <f aca="false">IF(F283&gt;0,F283*(RM_WAC/12)/(1-(1+RM_WAC/12)^(-C283)),0)</f>
        <v>0.021731533844594</v>
      </c>
      <c r="H283" s="19" t="n">
        <f aca="false">F283*RM_WAC/12</f>
        <v>0.00860480567067559</v>
      </c>
      <c r="I283" s="19" t="n">
        <f aca="false">G283-H283+IF(C283&lt;=1,(F283-(G283-H283)-J283),0)</f>
        <v>0.0131267281739184</v>
      </c>
      <c r="J283" s="19" t="n">
        <f aca="false">(F283-(G283-H283))*(1-(1-RM_CPR_S)^(1/12))</f>
        <v>0.0185939156123853</v>
      </c>
      <c r="K283" s="19" t="n">
        <f aca="false">IF(C283&lt;=1,0,(F283-(G283-H283)-J283))</f>
        <v>1.36365324875568</v>
      </c>
      <c r="L283" s="19" t="n">
        <f aca="false">E283*(1-RM_SEV_S)</f>
        <v>0.00285294714314377</v>
      </c>
      <c r="M283" s="19" t="n">
        <f aca="false">E283-L283</f>
        <v>0.00190196476209585</v>
      </c>
      <c r="N283" s="19" t="n">
        <f aca="false">H283-D283*(RM_SERV+RM_TR)/12</f>
        <v>0.00830144442971202</v>
      </c>
      <c r="O283" s="19" t="n">
        <f aca="false">T283*RM_A1_CP/12+U283*RM_A2_CP/12+V283*RM_A3_CP/12+W283*RM_M1_CP/12+X283*RM_B1_CP/12+Y283*RM_B2_CP/12+Z283*RM_B3_CP/12</f>
        <v>0.00933419202964757</v>
      </c>
      <c r="P283" s="19" t="n">
        <f aca="false">MAX(0,N283-O283)</f>
        <v>0</v>
      </c>
      <c r="Q283" s="19" t="n">
        <f aca="false">MIN(P283,M283)</f>
        <v>0</v>
      </c>
      <c r="R283" s="19" t="n">
        <f aca="false">P283-Q283</f>
        <v>0</v>
      </c>
      <c r="S283" s="19" t="n">
        <f aca="false">I283+J283+L283+Q283</f>
        <v>0.0345735909294475</v>
      </c>
      <c r="T283" s="19" t="n">
        <f aca="false">AW282</f>
        <v>0</v>
      </c>
      <c r="U283" s="19" t="n">
        <f aca="false">AX282</f>
        <v>0</v>
      </c>
      <c r="V283" s="19" t="n">
        <f aca="false">AY282</f>
        <v>0</v>
      </c>
      <c r="W283" s="19" t="n">
        <f aca="false">AZ282</f>
        <v>0</v>
      </c>
      <c r="X283" s="19" t="n">
        <f aca="false">BA282</f>
        <v>0</v>
      </c>
      <c r="Y283" s="19" t="n">
        <f aca="false">BB282</f>
        <v>1.40012880444714</v>
      </c>
      <c r="Z283" s="19" t="n">
        <f aca="false">BC282</f>
        <v>0</v>
      </c>
      <c r="AA283" s="19" t="n">
        <f aca="false">MIN(T283,MAX(0,S283-(0)))</f>
        <v>0</v>
      </c>
      <c r="AB283" s="19" t="n">
        <f aca="false">MIN(U283,MAX(0,S283-(T283)))</f>
        <v>0</v>
      </c>
      <c r="AC283" s="19" t="n">
        <f aca="false">MIN(V283,MAX(0,S283-(T283+U283)))</f>
        <v>0</v>
      </c>
      <c r="AD283" s="19" t="n">
        <f aca="false">MIN(W283,MAX(0,S283-(T283+U283+V283)))</f>
        <v>0</v>
      </c>
      <c r="AE283" s="19" t="n">
        <f aca="false">MIN(X283,MAX(0,S283-(T283+U283+V283+W283)))</f>
        <v>0</v>
      </c>
      <c r="AF283" s="19" t="n">
        <f aca="false">MIN(Y283,MAX(0,S283-(T283+U283+V283+W283+X283)))</f>
        <v>0.0345735909294475</v>
      </c>
      <c r="AG283" s="19" t="n">
        <f aca="false">MIN(Z283,MAX(0,S283-(T283+U283+V283+W283+X283+Y283)))</f>
        <v>0</v>
      </c>
      <c r="AH283" s="19" t="n">
        <f aca="false">T283-AA283</f>
        <v>0</v>
      </c>
      <c r="AI283" s="19" t="n">
        <f aca="false">U283-AB283</f>
        <v>0</v>
      </c>
      <c r="AJ283" s="19" t="n">
        <f aca="false">V283-AC283</f>
        <v>0</v>
      </c>
      <c r="AK283" s="19" t="n">
        <f aca="false">W283-AD283</f>
        <v>0</v>
      </c>
      <c r="AL283" s="19" t="n">
        <f aca="false">X283-AE283</f>
        <v>0</v>
      </c>
      <c r="AM283" s="19" t="n">
        <f aca="false">Y283-AF283</f>
        <v>1.36555521351769</v>
      </c>
      <c r="AN283" s="19" t="n">
        <f aca="false">Z283-AG283</f>
        <v>0</v>
      </c>
      <c r="AO283" s="19" t="n">
        <f aca="false">M283-Q283</f>
        <v>0.00190196476209585</v>
      </c>
      <c r="AP283" s="19" t="n">
        <f aca="false">MIN(AH283,MAX(0,AO283-(AI283+AJ283+AK283+AL283+AM283+AN283)))</f>
        <v>0</v>
      </c>
      <c r="AQ283" s="19" t="n">
        <f aca="false">MIN(AI283,MAX(0,AO283-(AJ283+AK283+AL283+AM283+AN283)))</f>
        <v>0</v>
      </c>
      <c r="AR283" s="19" t="n">
        <f aca="false">MIN(AJ283,MAX(0,AO283-(AK283+AL283+AM283+AN283)))</f>
        <v>0</v>
      </c>
      <c r="AS283" s="19" t="n">
        <f aca="false">MIN(AK283,MAX(0,AO283-(AL283+AM283+AN283)))</f>
        <v>0</v>
      </c>
      <c r="AT283" s="19" t="n">
        <f aca="false">MIN(AL283,MAX(0,AO283-(AM283+AN283)))</f>
        <v>0</v>
      </c>
      <c r="AU283" s="19" t="n">
        <f aca="false">MIN(AM283,MAX(0,AO283-(AN283)))</f>
        <v>0.00190196476209585</v>
      </c>
      <c r="AV283" s="19" t="n">
        <f aca="false">MIN(AN283,MAX(0,AO283-(0)))</f>
        <v>0</v>
      </c>
      <c r="AW283" s="19" t="n">
        <f aca="false">AH283-AP283</f>
        <v>0</v>
      </c>
      <c r="AX283" s="19" t="n">
        <f aca="false">AI283-AQ283</f>
        <v>0</v>
      </c>
      <c r="AY283" s="19" t="n">
        <f aca="false">AJ283-AR283</f>
        <v>0</v>
      </c>
      <c r="AZ283" s="19" t="n">
        <f aca="false">AK283-AS283</f>
        <v>0</v>
      </c>
      <c r="BA283" s="19" t="n">
        <f aca="false">AL283-AT283</f>
        <v>0</v>
      </c>
      <c r="BB283" s="19" t="n">
        <f aca="false">AM283-AU283</f>
        <v>1.36365324875559</v>
      </c>
      <c r="BC283" s="19" t="n">
        <f aca="false">AN283-AV283</f>
        <v>0</v>
      </c>
    </row>
    <row r="284" customFormat="false" ht="15" hidden="false" customHeight="false" outlineLevel="0" collapsed="false">
      <c r="B284" s="18" t="n">
        <v>280</v>
      </c>
      <c r="C284" s="18" t="n">
        <f aca="false">RM_TERM-B284+1</f>
        <v>81</v>
      </c>
      <c r="D284" s="19" t="n">
        <f aca="false">K283</f>
        <v>1.36365324875568</v>
      </c>
      <c r="E284" s="19" t="n">
        <f aca="false">D284*(1-(1-RM_CDR_S)^(1/12))</f>
        <v>0.00463103897765106</v>
      </c>
      <c r="F284" s="19" t="n">
        <f aca="false">D284-E284</f>
        <v>1.35902220977803</v>
      </c>
      <c r="G284" s="19" t="n">
        <f aca="false">IF(F284&gt;0,F284*(RM_WAC/12)/(1-(1+RM_WAC/12)^(-C284)),0)</f>
        <v>0.0213663937309275</v>
      </c>
      <c r="H284" s="19" t="n">
        <f aca="false">F284*RM_WAC/12</f>
        <v>0.00838063696029786</v>
      </c>
      <c r="I284" s="19" t="n">
        <f aca="false">G284-H284+IF(C284&lt;=1,(F284-(G284-H284)-J284),0)</f>
        <v>0.0129857567706297</v>
      </c>
      <c r="J284" s="19" t="n">
        <f aca="false">(F284-(G284-H284))*(1-(1-RM_CPR_S)^(1/12))</f>
        <v>0.0181068110418996</v>
      </c>
      <c r="K284" s="19" t="n">
        <f aca="false">IF(C284&lt;=1,0,(F284-(G284-H284)-J284))</f>
        <v>1.3279296419655</v>
      </c>
      <c r="L284" s="19" t="n">
        <f aca="false">E284*(1-RM_SEV_S)</f>
        <v>0.00277862338659064</v>
      </c>
      <c r="M284" s="19" t="n">
        <f aca="false">E284-L284</f>
        <v>0.00185241559106042</v>
      </c>
      <c r="N284" s="19" t="n">
        <f aca="false">H284-D284*(RM_SERV+RM_TR)/12</f>
        <v>0.0080851787564008</v>
      </c>
      <c r="O284" s="19" t="n">
        <f aca="false">T284*RM_A1_CP/12+U284*RM_A2_CP/12+V284*RM_A3_CP/12+W284*RM_M1_CP/12+X284*RM_B1_CP/12+Y284*RM_B2_CP/12+Z284*RM_B3_CP/12</f>
        <v>0.00909102165837061</v>
      </c>
      <c r="P284" s="19" t="n">
        <f aca="false">MAX(0,N284-O284)</f>
        <v>0</v>
      </c>
      <c r="Q284" s="19" t="n">
        <f aca="false">MIN(P284,M284)</f>
        <v>0</v>
      </c>
      <c r="R284" s="19" t="n">
        <f aca="false">P284-Q284</f>
        <v>0</v>
      </c>
      <c r="S284" s="19" t="n">
        <f aca="false">I284+J284+L284+Q284</f>
        <v>0.0338711911991199</v>
      </c>
      <c r="T284" s="19" t="n">
        <f aca="false">AW283</f>
        <v>0</v>
      </c>
      <c r="U284" s="19" t="n">
        <f aca="false">AX283</f>
        <v>0</v>
      </c>
      <c r="V284" s="19" t="n">
        <f aca="false">AY283</f>
        <v>0</v>
      </c>
      <c r="W284" s="19" t="n">
        <f aca="false">AZ283</f>
        <v>0</v>
      </c>
      <c r="X284" s="19" t="n">
        <f aca="false">BA283</f>
        <v>0</v>
      </c>
      <c r="Y284" s="19" t="n">
        <f aca="false">BB283</f>
        <v>1.36365324875559</v>
      </c>
      <c r="Z284" s="19" t="n">
        <f aca="false">BC283</f>
        <v>0</v>
      </c>
      <c r="AA284" s="19" t="n">
        <f aca="false">MIN(T284,MAX(0,S284-(0)))</f>
        <v>0</v>
      </c>
      <c r="AB284" s="19" t="n">
        <f aca="false">MIN(U284,MAX(0,S284-(T284)))</f>
        <v>0</v>
      </c>
      <c r="AC284" s="19" t="n">
        <f aca="false">MIN(V284,MAX(0,S284-(T284+U284)))</f>
        <v>0</v>
      </c>
      <c r="AD284" s="19" t="n">
        <f aca="false">MIN(W284,MAX(0,S284-(T284+U284+V284)))</f>
        <v>0</v>
      </c>
      <c r="AE284" s="19" t="n">
        <f aca="false">MIN(X284,MAX(0,S284-(T284+U284+V284+W284)))</f>
        <v>0</v>
      </c>
      <c r="AF284" s="19" t="n">
        <f aca="false">MIN(Y284,MAX(0,S284-(T284+U284+V284+W284+X284)))</f>
        <v>0.0338711911991199</v>
      </c>
      <c r="AG284" s="19" t="n">
        <f aca="false">MIN(Z284,MAX(0,S284-(T284+U284+V284+W284+X284+Y284)))</f>
        <v>0</v>
      </c>
      <c r="AH284" s="19" t="n">
        <f aca="false">T284-AA284</f>
        <v>0</v>
      </c>
      <c r="AI284" s="19" t="n">
        <f aca="false">U284-AB284</f>
        <v>0</v>
      </c>
      <c r="AJ284" s="19" t="n">
        <f aca="false">V284-AC284</f>
        <v>0</v>
      </c>
      <c r="AK284" s="19" t="n">
        <f aca="false">W284-AD284</f>
        <v>0</v>
      </c>
      <c r="AL284" s="19" t="n">
        <f aca="false">X284-AE284</f>
        <v>0</v>
      </c>
      <c r="AM284" s="19" t="n">
        <f aca="false">Y284-AF284</f>
        <v>1.32978205755647</v>
      </c>
      <c r="AN284" s="19" t="n">
        <f aca="false">Z284-AG284</f>
        <v>0</v>
      </c>
      <c r="AO284" s="19" t="n">
        <f aca="false">M284-Q284</f>
        <v>0.00185241559106042</v>
      </c>
      <c r="AP284" s="19" t="n">
        <f aca="false">MIN(AH284,MAX(0,AO284-(AI284+AJ284+AK284+AL284+AM284+AN284)))</f>
        <v>0</v>
      </c>
      <c r="AQ284" s="19" t="n">
        <f aca="false">MIN(AI284,MAX(0,AO284-(AJ284+AK284+AL284+AM284+AN284)))</f>
        <v>0</v>
      </c>
      <c r="AR284" s="19" t="n">
        <f aca="false">MIN(AJ284,MAX(0,AO284-(AK284+AL284+AM284+AN284)))</f>
        <v>0</v>
      </c>
      <c r="AS284" s="19" t="n">
        <f aca="false">MIN(AK284,MAX(0,AO284-(AL284+AM284+AN284)))</f>
        <v>0</v>
      </c>
      <c r="AT284" s="19" t="n">
        <f aca="false">MIN(AL284,MAX(0,AO284-(AM284+AN284)))</f>
        <v>0</v>
      </c>
      <c r="AU284" s="19" t="n">
        <f aca="false">MIN(AM284,MAX(0,AO284-(AN284)))</f>
        <v>0.00185241559106042</v>
      </c>
      <c r="AV284" s="19" t="n">
        <f aca="false">MIN(AN284,MAX(0,AO284-(0)))</f>
        <v>0</v>
      </c>
      <c r="AW284" s="19" t="n">
        <f aca="false">AH284-AP284</f>
        <v>0</v>
      </c>
      <c r="AX284" s="19" t="n">
        <f aca="false">AI284-AQ284</f>
        <v>0</v>
      </c>
      <c r="AY284" s="19" t="n">
        <f aca="false">AJ284-AR284</f>
        <v>0</v>
      </c>
      <c r="AZ284" s="19" t="n">
        <f aca="false">AK284-AS284</f>
        <v>0</v>
      </c>
      <c r="BA284" s="19" t="n">
        <f aca="false">AL284-AT284</f>
        <v>0</v>
      </c>
      <c r="BB284" s="19" t="n">
        <f aca="false">AM284-AU284</f>
        <v>1.32792964196541</v>
      </c>
      <c r="BC284" s="19" t="n">
        <f aca="false">AN284-AV284</f>
        <v>0</v>
      </c>
    </row>
    <row r="285" customFormat="false" ht="15" hidden="false" customHeight="false" outlineLevel="0" collapsed="false">
      <c r="B285" s="18" t="n">
        <v>281</v>
      </c>
      <c r="C285" s="18" t="n">
        <f aca="false">RM_TERM-B285+1</f>
        <v>80</v>
      </c>
      <c r="D285" s="19" t="n">
        <f aca="false">K284</f>
        <v>1.3279296419655</v>
      </c>
      <c r="E285" s="19" t="n">
        <f aca="false">D285*(1-(1-RM_CDR_S)^(1/12))</f>
        <v>0.0045097197085344</v>
      </c>
      <c r="F285" s="19" t="n">
        <f aca="false">D285-E285</f>
        <v>1.32341992225697</v>
      </c>
      <c r="G285" s="19" t="n">
        <f aca="false">IF(F285&gt;0,F285*(RM_WAC/12)/(1-(1+RM_WAC/12)^(-C285)),0)</f>
        <v>0.0210073888170846</v>
      </c>
      <c r="H285" s="19" t="n">
        <f aca="false">F285*RM_WAC/12</f>
        <v>0.00816108952058464</v>
      </c>
      <c r="I285" s="19" t="n">
        <f aca="false">G285-H285+IF(C285&lt;=1,(F285-(G285-H285)-J285),0)</f>
        <v>0.0128462992964999</v>
      </c>
      <c r="J285" s="19" t="n">
        <f aca="false">(F285-(G285-H285))*(1-(1-RM_CPR_S)^(1/12))</f>
        <v>0.0176297669312173</v>
      </c>
      <c r="K285" s="19" t="n">
        <f aca="false">IF(C285&lt;=1,0,(F285-(G285-H285)-J285))</f>
        <v>1.29294385602925</v>
      </c>
      <c r="L285" s="19" t="n">
        <f aca="false">E285*(1-RM_SEV_S)</f>
        <v>0.00270583182512064</v>
      </c>
      <c r="M285" s="19" t="n">
        <f aca="false">E285-L285</f>
        <v>0.00180388788341376</v>
      </c>
      <c r="N285" s="19" t="n">
        <f aca="false">H285-D285*(RM_SERV+RM_TR)/12</f>
        <v>0.00787337143149211</v>
      </c>
      <c r="O285" s="19" t="n">
        <f aca="false">T285*RM_A1_CP/12+U285*RM_A2_CP/12+V285*RM_A3_CP/12+W285*RM_M1_CP/12+X285*RM_B1_CP/12+Y285*RM_B2_CP/12+Z285*RM_B3_CP/12</f>
        <v>0.00885286427976941</v>
      </c>
      <c r="P285" s="19" t="n">
        <f aca="false">MAX(0,N285-O285)</f>
        <v>0</v>
      </c>
      <c r="Q285" s="19" t="n">
        <f aca="false">MIN(P285,M285)</f>
        <v>0</v>
      </c>
      <c r="R285" s="19" t="n">
        <f aca="false">P285-Q285</f>
        <v>0</v>
      </c>
      <c r="S285" s="19" t="n">
        <f aca="false">I285+J285+L285+Q285</f>
        <v>0.0331818980528379</v>
      </c>
      <c r="T285" s="19" t="n">
        <f aca="false">AW284</f>
        <v>0</v>
      </c>
      <c r="U285" s="19" t="n">
        <f aca="false">AX284</f>
        <v>0</v>
      </c>
      <c r="V285" s="19" t="n">
        <f aca="false">AY284</f>
        <v>0</v>
      </c>
      <c r="W285" s="19" t="n">
        <f aca="false">AZ284</f>
        <v>0</v>
      </c>
      <c r="X285" s="19" t="n">
        <f aca="false">BA284</f>
        <v>0</v>
      </c>
      <c r="Y285" s="19" t="n">
        <f aca="false">BB284</f>
        <v>1.32792964196541</v>
      </c>
      <c r="Z285" s="19" t="n">
        <f aca="false">BC284</f>
        <v>0</v>
      </c>
      <c r="AA285" s="19" t="n">
        <f aca="false">MIN(T285,MAX(0,S285-(0)))</f>
        <v>0</v>
      </c>
      <c r="AB285" s="19" t="n">
        <f aca="false">MIN(U285,MAX(0,S285-(T285)))</f>
        <v>0</v>
      </c>
      <c r="AC285" s="19" t="n">
        <f aca="false">MIN(V285,MAX(0,S285-(T285+U285)))</f>
        <v>0</v>
      </c>
      <c r="AD285" s="19" t="n">
        <f aca="false">MIN(W285,MAX(0,S285-(T285+U285+V285)))</f>
        <v>0</v>
      </c>
      <c r="AE285" s="19" t="n">
        <f aca="false">MIN(X285,MAX(0,S285-(T285+U285+V285+W285)))</f>
        <v>0</v>
      </c>
      <c r="AF285" s="19" t="n">
        <f aca="false">MIN(Y285,MAX(0,S285-(T285+U285+V285+W285+X285)))</f>
        <v>0.0331818980528379</v>
      </c>
      <c r="AG285" s="19" t="n">
        <f aca="false">MIN(Z285,MAX(0,S285-(T285+U285+V285+W285+X285+Y285)))</f>
        <v>0</v>
      </c>
      <c r="AH285" s="19" t="n">
        <f aca="false">T285-AA285</f>
        <v>0</v>
      </c>
      <c r="AI285" s="19" t="n">
        <f aca="false">U285-AB285</f>
        <v>0</v>
      </c>
      <c r="AJ285" s="19" t="n">
        <f aca="false">V285-AC285</f>
        <v>0</v>
      </c>
      <c r="AK285" s="19" t="n">
        <f aca="false">W285-AD285</f>
        <v>0</v>
      </c>
      <c r="AL285" s="19" t="n">
        <f aca="false">X285-AE285</f>
        <v>0</v>
      </c>
      <c r="AM285" s="19" t="n">
        <f aca="false">Y285-AF285</f>
        <v>1.29474774391257</v>
      </c>
      <c r="AN285" s="19" t="n">
        <f aca="false">Z285-AG285</f>
        <v>0</v>
      </c>
      <c r="AO285" s="19" t="n">
        <f aca="false">M285-Q285</f>
        <v>0.00180388788341376</v>
      </c>
      <c r="AP285" s="19" t="n">
        <f aca="false">MIN(AH285,MAX(0,AO285-(AI285+AJ285+AK285+AL285+AM285+AN285)))</f>
        <v>0</v>
      </c>
      <c r="AQ285" s="19" t="n">
        <f aca="false">MIN(AI285,MAX(0,AO285-(AJ285+AK285+AL285+AM285+AN285)))</f>
        <v>0</v>
      </c>
      <c r="AR285" s="19" t="n">
        <f aca="false">MIN(AJ285,MAX(0,AO285-(AK285+AL285+AM285+AN285)))</f>
        <v>0</v>
      </c>
      <c r="AS285" s="19" t="n">
        <f aca="false">MIN(AK285,MAX(0,AO285-(AL285+AM285+AN285)))</f>
        <v>0</v>
      </c>
      <c r="AT285" s="19" t="n">
        <f aca="false">MIN(AL285,MAX(0,AO285-(AM285+AN285)))</f>
        <v>0</v>
      </c>
      <c r="AU285" s="19" t="n">
        <f aca="false">MIN(AM285,MAX(0,AO285-(AN285)))</f>
        <v>0.00180388788341376</v>
      </c>
      <c r="AV285" s="19" t="n">
        <f aca="false">MIN(AN285,MAX(0,AO285-(0)))</f>
        <v>0</v>
      </c>
      <c r="AW285" s="19" t="n">
        <f aca="false">AH285-AP285</f>
        <v>0</v>
      </c>
      <c r="AX285" s="19" t="n">
        <f aca="false">AI285-AQ285</f>
        <v>0</v>
      </c>
      <c r="AY285" s="19" t="n">
        <f aca="false">AJ285-AR285</f>
        <v>0</v>
      </c>
      <c r="AZ285" s="19" t="n">
        <f aca="false">AK285-AS285</f>
        <v>0</v>
      </c>
      <c r="BA285" s="19" t="n">
        <f aca="false">AL285-AT285</f>
        <v>0</v>
      </c>
      <c r="BB285" s="19" t="n">
        <f aca="false">AM285-AU285</f>
        <v>1.29294385602916</v>
      </c>
      <c r="BC285" s="19" t="n">
        <f aca="false">AN285-AV285</f>
        <v>0</v>
      </c>
    </row>
    <row r="286" customFormat="false" ht="15" hidden="false" customHeight="false" outlineLevel="0" collapsed="false">
      <c r="B286" s="18" t="n">
        <v>282</v>
      </c>
      <c r="C286" s="18" t="n">
        <f aca="false">RM_TERM-B286+1</f>
        <v>79</v>
      </c>
      <c r="D286" s="19" t="n">
        <f aca="false">K285</f>
        <v>1.29294385602925</v>
      </c>
      <c r="E286" s="19" t="n">
        <f aca="false">D286*(1-(1-RM_CDR_S)^(1/12))</f>
        <v>0.00439090611828894</v>
      </c>
      <c r="F286" s="19" t="n">
        <f aca="false">D286-E286</f>
        <v>1.28855294991096</v>
      </c>
      <c r="G286" s="19" t="n">
        <f aca="false">IF(F286&gt;0,F286*(RM_WAC/12)/(1-(1+RM_WAC/12)^(-C286)),0)</f>
        <v>0.0206544160174948</v>
      </c>
      <c r="H286" s="19" t="n">
        <f aca="false">F286*RM_WAC/12</f>
        <v>0.00794607652445093</v>
      </c>
      <c r="I286" s="19" t="n">
        <f aca="false">G286-H286+IF(C286&lt;=1,(F286-(G286-H286)-J286),0)</f>
        <v>0.0127083394930439</v>
      </c>
      <c r="J286" s="19" t="n">
        <f aca="false">(F286-(G286-H286))*(1-(1-RM_CPR_S)^(1/12))</f>
        <v>0.0171625940947204</v>
      </c>
      <c r="K286" s="19" t="n">
        <f aca="false">IF(C286&lt;=1,0,(F286-(G286-H286)-J286))</f>
        <v>1.2586820163232</v>
      </c>
      <c r="L286" s="19" t="n">
        <f aca="false">E286*(1-RM_SEV_S)</f>
        <v>0.00263454367097337</v>
      </c>
      <c r="M286" s="19" t="n">
        <f aca="false">E286-L286</f>
        <v>0.00175636244731558</v>
      </c>
      <c r="N286" s="19" t="n">
        <f aca="false">H286-D286*(RM_SERV+RM_TR)/12</f>
        <v>0.00766593868897793</v>
      </c>
      <c r="O286" s="19" t="n">
        <f aca="false">T286*RM_A1_CP/12+U286*RM_A2_CP/12+V286*RM_A3_CP/12+W286*RM_M1_CP/12+X286*RM_B1_CP/12+Y286*RM_B2_CP/12+Z286*RM_B3_CP/12</f>
        <v>0.00861962570686107</v>
      </c>
      <c r="P286" s="19" t="n">
        <f aca="false">MAX(0,N286-O286)</f>
        <v>0</v>
      </c>
      <c r="Q286" s="19" t="n">
        <f aca="false">MIN(P286,M286)</f>
        <v>0</v>
      </c>
      <c r="R286" s="19" t="n">
        <f aca="false">P286-Q286</f>
        <v>0</v>
      </c>
      <c r="S286" s="19" t="n">
        <f aca="false">I286+J286+L286+Q286</f>
        <v>0.0325054772587376</v>
      </c>
      <c r="T286" s="19" t="n">
        <f aca="false">AW285</f>
        <v>0</v>
      </c>
      <c r="U286" s="19" t="n">
        <f aca="false">AX285</f>
        <v>0</v>
      </c>
      <c r="V286" s="19" t="n">
        <f aca="false">AY285</f>
        <v>0</v>
      </c>
      <c r="W286" s="19" t="n">
        <f aca="false">AZ285</f>
        <v>0</v>
      </c>
      <c r="X286" s="19" t="n">
        <f aca="false">BA285</f>
        <v>0</v>
      </c>
      <c r="Y286" s="19" t="n">
        <f aca="false">BB285</f>
        <v>1.29294385602916</v>
      </c>
      <c r="Z286" s="19" t="n">
        <f aca="false">BC285</f>
        <v>0</v>
      </c>
      <c r="AA286" s="19" t="n">
        <f aca="false">MIN(T286,MAX(0,S286-(0)))</f>
        <v>0</v>
      </c>
      <c r="AB286" s="19" t="n">
        <f aca="false">MIN(U286,MAX(0,S286-(T286)))</f>
        <v>0</v>
      </c>
      <c r="AC286" s="19" t="n">
        <f aca="false">MIN(V286,MAX(0,S286-(T286+U286)))</f>
        <v>0</v>
      </c>
      <c r="AD286" s="19" t="n">
        <f aca="false">MIN(W286,MAX(0,S286-(T286+U286+V286)))</f>
        <v>0</v>
      </c>
      <c r="AE286" s="19" t="n">
        <f aca="false">MIN(X286,MAX(0,S286-(T286+U286+V286+W286)))</f>
        <v>0</v>
      </c>
      <c r="AF286" s="19" t="n">
        <f aca="false">MIN(Y286,MAX(0,S286-(T286+U286+V286+W286+X286)))</f>
        <v>0.0325054772587376</v>
      </c>
      <c r="AG286" s="19" t="n">
        <f aca="false">MIN(Z286,MAX(0,S286-(T286+U286+V286+W286+X286+Y286)))</f>
        <v>0</v>
      </c>
      <c r="AH286" s="19" t="n">
        <f aca="false">T286-AA286</f>
        <v>0</v>
      </c>
      <c r="AI286" s="19" t="n">
        <f aca="false">U286-AB286</f>
        <v>0</v>
      </c>
      <c r="AJ286" s="19" t="n">
        <f aca="false">V286-AC286</f>
        <v>0</v>
      </c>
      <c r="AK286" s="19" t="n">
        <f aca="false">W286-AD286</f>
        <v>0</v>
      </c>
      <c r="AL286" s="19" t="n">
        <f aca="false">X286-AE286</f>
        <v>0</v>
      </c>
      <c r="AM286" s="19" t="n">
        <f aca="false">Y286-AF286</f>
        <v>1.26043837877042</v>
      </c>
      <c r="AN286" s="19" t="n">
        <f aca="false">Z286-AG286</f>
        <v>0</v>
      </c>
      <c r="AO286" s="19" t="n">
        <f aca="false">M286-Q286</f>
        <v>0.00175636244731558</v>
      </c>
      <c r="AP286" s="19" t="n">
        <f aca="false">MIN(AH286,MAX(0,AO286-(AI286+AJ286+AK286+AL286+AM286+AN286)))</f>
        <v>0</v>
      </c>
      <c r="AQ286" s="19" t="n">
        <f aca="false">MIN(AI286,MAX(0,AO286-(AJ286+AK286+AL286+AM286+AN286)))</f>
        <v>0</v>
      </c>
      <c r="AR286" s="19" t="n">
        <f aca="false">MIN(AJ286,MAX(0,AO286-(AK286+AL286+AM286+AN286)))</f>
        <v>0</v>
      </c>
      <c r="AS286" s="19" t="n">
        <f aca="false">MIN(AK286,MAX(0,AO286-(AL286+AM286+AN286)))</f>
        <v>0</v>
      </c>
      <c r="AT286" s="19" t="n">
        <f aca="false">MIN(AL286,MAX(0,AO286-(AM286+AN286)))</f>
        <v>0</v>
      </c>
      <c r="AU286" s="19" t="n">
        <f aca="false">MIN(AM286,MAX(0,AO286-(AN286)))</f>
        <v>0.00175636244731558</v>
      </c>
      <c r="AV286" s="19" t="n">
        <f aca="false">MIN(AN286,MAX(0,AO286-(0)))</f>
        <v>0</v>
      </c>
      <c r="AW286" s="19" t="n">
        <f aca="false">AH286-AP286</f>
        <v>0</v>
      </c>
      <c r="AX286" s="19" t="n">
        <f aca="false">AI286-AQ286</f>
        <v>0</v>
      </c>
      <c r="AY286" s="19" t="n">
        <f aca="false">AJ286-AR286</f>
        <v>0</v>
      </c>
      <c r="AZ286" s="19" t="n">
        <f aca="false">AK286-AS286</f>
        <v>0</v>
      </c>
      <c r="BA286" s="19" t="n">
        <f aca="false">AL286-AT286</f>
        <v>0</v>
      </c>
      <c r="BB286" s="19" t="n">
        <f aca="false">AM286-AU286</f>
        <v>1.25868201632311</v>
      </c>
      <c r="BC286" s="19" t="n">
        <f aca="false">AN286-AV286</f>
        <v>0</v>
      </c>
    </row>
    <row r="287" customFormat="false" ht="15" hidden="false" customHeight="false" outlineLevel="0" collapsed="false">
      <c r="B287" s="18" t="n">
        <v>283</v>
      </c>
      <c r="C287" s="18" t="n">
        <f aca="false">RM_TERM-B287+1</f>
        <v>78</v>
      </c>
      <c r="D287" s="19" t="n">
        <f aca="false">K286</f>
        <v>1.2586820163232</v>
      </c>
      <c r="E287" s="19" t="n">
        <f aca="false">D287*(1-(1-RM_CDR_S)^(1/12))</f>
        <v>0.0042745510879544</v>
      </c>
      <c r="F287" s="19" t="n">
        <f aca="false">D287-E287</f>
        <v>1.25440746523524</v>
      </c>
      <c r="G287" s="19" t="n">
        <f aca="false">IF(F287&gt;0,F287*(RM_WAC/12)/(1-(1+RM_WAC/12)^(-C287)),0)</f>
        <v>0.0203073739786642</v>
      </c>
      <c r="H287" s="19" t="n">
        <f aca="false">F287*RM_WAC/12</f>
        <v>0.007735512702284</v>
      </c>
      <c r="I287" s="19" t="n">
        <f aca="false">G287-H287+IF(C287&lt;=1,(F287-(G287-H287)-J287),0)</f>
        <v>0.0125718612763802</v>
      </c>
      <c r="J287" s="19" t="n">
        <f aca="false">(F287-(G287-H287))*(1-(1-RM_CPR_S)^(1/12))</f>
        <v>0.0167051067419069</v>
      </c>
      <c r="K287" s="19" t="n">
        <f aca="false">IF(C287&lt;=1,0,(F287-(G287-H287)-J287))</f>
        <v>1.22513049721696</v>
      </c>
      <c r="L287" s="19" t="n">
        <f aca="false">E287*(1-RM_SEV_S)</f>
        <v>0.00256473065277264</v>
      </c>
      <c r="M287" s="19" t="n">
        <f aca="false">E287-L287</f>
        <v>0.00170982043518176</v>
      </c>
      <c r="N287" s="19" t="n">
        <f aca="false">H287-D287*(RM_SERV+RM_TR)/12</f>
        <v>0.00746279826541397</v>
      </c>
      <c r="O287" s="19" t="n">
        <f aca="false">T287*RM_A1_CP/12+U287*RM_A2_CP/12+V287*RM_A3_CP/12+W287*RM_M1_CP/12+X287*RM_B1_CP/12+Y287*RM_B2_CP/12+Z287*RM_B3_CP/12</f>
        <v>0.00839121344215405</v>
      </c>
      <c r="P287" s="19" t="n">
        <f aca="false">MAX(0,N287-O287)</f>
        <v>0</v>
      </c>
      <c r="Q287" s="19" t="n">
        <f aca="false">MIN(P287,M287)</f>
        <v>0</v>
      </c>
      <c r="R287" s="19" t="n">
        <f aca="false">P287-Q287</f>
        <v>0</v>
      </c>
      <c r="S287" s="19" t="n">
        <f aca="false">I287+J287+L287+Q287</f>
        <v>0.0318416986710597</v>
      </c>
      <c r="T287" s="19" t="n">
        <f aca="false">AW286</f>
        <v>0</v>
      </c>
      <c r="U287" s="19" t="n">
        <f aca="false">AX286</f>
        <v>0</v>
      </c>
      <c r="V287" s="19" t="n">
        <f aca="false">AY286</f>
        <v>0</v>
      </c>
      <c r="W287" s="19" t="n">
        <f aca="false">AZ286</f>
        <v>0</v>
      </c>
      <c r="X287" s="19" t="n">
        <f aca="false">BA286</f>
        <v>0</v>
      </c>
      <c r="Y287" s="19" t="n">
        <f aca="false">BB286</f>
        <v>1.25868201632311</v>
      </c>
      <c r="Z287" s="19" t="n">
        <f aca="false">BC286</f>
        <v>0</v>
      </c>
      <c r="AA287" s="19" t="n">
        <f aca="false">MIN(T287,MAX(0,S287-(0)))</f>
        <v>0</v>
      </c>
      <c r="AB287" s="19" t="n">
        <f aca="false">MIN(U287,MAX(0,S287-(T287)))</f>
        <v>0</v>
      </c>
      <c r="AC287" s="19" t="n">
        <f aca="false">MIN(V287,MAX(0,S287-(T287+U287)))</f>
        <v>0</v>
      </c>
      <c r="AD287" s="19" t="n">
        <f aca="false">MIN(W287,MAX(0,S287-(T287+U287+V287)))</f>
        <v>0</v>
      </c>
      <c r="AE287" s="19" t="n">
        <f aca="false">MIN(X287,MAX(0,S287-(T287+U287+V287+W287)))</f>
        <v>0</v>
      </c>
      <c r="AF287" s="19" t="n">
        <f aca="false">MIN(Y287,MAX(0,S287-(T287+U287+V287+W287+X287)))</f>
        <v>0.0318416986710597</v>
      </c>
      <c r="AG287" s="19" t="n">
        <f aca="false">MIN(Z287,MAX(0,S287-(T287+U287+V287+W287+X287+Y287)))</f>
        <v>0</v>
      </c>
      <c r="AH287" s="19" t="n">
        <f aca="false">T287-AA287</f>
        <v>0</v>
      </c>
      <c r="AI287" s="19" t="n">
        <f aca="false">U287-AB287</f>
        <v>0</v>
      </c>
      <c r="AJ287" s="19" t="n">
        <f aca="false">V287-AC287</f>
        <v>0</v>
      </c>
      <c r="AK287" s="19" t="n">
        <f aca="false">W287-AD287</f>
        <v>0</v>
      </c>
      <c r="AL287" s="19" t="n">
        <f aca="false">X287-AE287</f>
        <v>0</v>
      </c>
      <c r="AM287" s="19" t="n">
        <f aca="false">Y287-AF287</f>
        <v>1.22684031765205</v>
      </c>
      <c r="AN287" s="19" t="n">
        <f aca="false">Z287-AG287</f>
        <v>0</v>
      </c>
      <c r="AO287" s="19" t="n">
        <f aca="false">M287-Q287</f>
        <v>0.00170982043518176</v>
      </c>
      <c r="AP287" s="19" t="n">
        <f aca="false">MIN(AH287,MAX(0,AO287-(AI287+AJ287+AK287+AL287+AM287+AN287)))</f>
        <v>0</v>
      </c>
      <c r="AQ287" s="19" t="n">
        <f aca="false">MIN(AI287,MAX(0,AO287-(AJ287+AK287+AL287+AM287+AN287)))</f>
        <v>0</v>
      </c>
      <c r="AR287" s="19" t="n">
        <f aca="false">MIN(AJ287,MAX(0,AO287-(AK287+AL287+AM287+AN287)))</f>
        <v>0</v>
      </c>
      <c r="AS287" s="19" t="n">
        <f aca="false">MIN(AK287,MAX(0,AO287-(AL287+AM287+AN287)))</f>
        <v>0</v>
      </c>
      <c r="AT287" s="19" t="n">
        <f aca="false">MIN(AL287,MAX(0,AO287-(AM287+AN287)))</f>
        <v>0</v>
      </c>
      <c r="AU287" s="19" t="n">
        <f aca="false">MIN(AM287,MAX(0,AO287-(AN287)))</f>
        <v>0.00170982043518176</v>
      </c>
      <c r="AV287" s="19" t="n">
        <f aca="false">MIN(AN287,MAX(0,AO287-(0)))</f>
        <v>0</v>
      </c>
      <c r="AW287" s="19" t="n">
        <f aca="false">AH287-AP287</f>
        <v>0</v>
      </c>
      <c r="AX287" s="19" t="n">
        <f aca="false">AI287-AQ287</f>
        <v>0</v>
      </c>
      <c r="AY287" s="19" t="n">
        <f aca="false">AJ287-AR287</f>
        <v>0</v>
      </c>
      <c r="AZ287" s="19" t="n">
        <f aca="false">AK287-AS287</f>
        <v>0</v>
      </c>
      <c r="BA287" s="19" t="n">
        <f aca="false">AL287-AT287</f>
        <v>0</v>
      </c>
      <c r="BB287" s="19" t="n">
        <f aca="false">AM287-AU287</f>
        <v>1.22513049721687</v>
      </c>
      <c r="BC287" s="19" t="n">
        <f aca="false">AN287-AV287</f>
        <v>0</v>
      </c>
    </row>
    <row r="288" customFormat="false" ht="15" hidden="false" customHeight="false" outlineLevel="0" collapsed="false">
      <c r="B288" s="18" t="n">
        <v>284</v>
      </c>
      <c r="C288" s="18" t="n">
        <f aca="false">RM_TERM-B288+1</f>
        <v>77</v>
      </c>
      <c r="D288" s="19" t="n">
        <f aca="false">K287</f>
        <v>1.22513049721696</v>
      </c>
      <c r="E288" s="19" t="n">
        <f aca="false">D288*(1-(1-RM_CDR_S)^(1/12))</f>
        <v>0.0041606083441651</v>
      </c>
      <c r="F288" s="19" t="n">
        <f aca="false">D288-E288</f>
        <v>1.22096988887279</v>
      </c>
      <c r="G288" s="19" t="n">
        <f aca="false">IF(F288&gt;0,F288*(RM_WAC/12)/(1-(1+RM_WAC/12)^(-C288)),0)</f>
        <v>0.0199661630500725</v>
      </c>
      <c r="H288" s="19" t="n">
        <f aca="false">F288*RM_WAC/12</f>
        <v>0.00752931431471555</v>
      </c>
      <c r="I288" s="19" t="n">
        <f aca="false">G288-H288+IF(C288&lt;=1,(F288-(G288-H288)-J288),0)</f>
        <v>0.0124368487353569</v>
      </c>
      <c r="J288" s="19" t="n">
        <f aca="false">(F288-(G288-H288))*(1-(1-RM_CPR_S)^(1/12))</f>
        <v>0.0162571224180216</v>
      </c>
      <c r="K288" s="19" t="n">
        <f aca="false">IF(C288&lt;=1,0,(F288-(G288-H288)-J288))</f>
        <v>1.19227591771941</v>
      </c>
      <c r="L288" s="19" t="n">
        <f aca="false">E288*(1-RM_SEV_S)</f>
        <v>0.00249636500649906</v>
      </c>
      <c r="M288" s="19" t="n">
        <f aca="false">E288-L288</f>
        <v>0.00166424333766604</v>
      </c>
      <c r="N288" s="19" t="n">
        <f aca="false">H288-D288*(RM_SERV+RM_TR)/12</f>
        <v>0.00726386937365187</v>
      </c>
      <c r="O288" s="19" t="n">
        <f aca="false">T288*RM_A1_CP/12+U288*RM_A2_CP/12+V288*RM_A3_CP/12+W288*RM_M1_CP/12+X288*RM_B1_CP/12+Y288*RM_B2_CP/12+Z288*RM_B3_CP/12</f>
        <v>0.00816753664811244</v>
      </c>
      <c r="P288" s="19" t="n">
        <f aca="false">MAX(0,N288-O288)</f>
        <v>0</v>
      </c>
      <c r="Q288" s="19" t="n">
        <f aca="false">MIN(P288,M288)</f>
        <v>0</v>
      </c>
      <c r="R288" s="19" t="n">
        <f aca="false">P288-Q288</f>
        <v>0</v>
      </c>
      <c r="S288" s="19" t="n">
        <f aca="false">I288+J288+L288+Q288</f>
        <v>0.0311903361598776</v>
      </c>
      <c r="T288" s="19" t="n">
        <f aca="false">AW287</f>
        <v>0</v>
      </c>
      <c r="U288" s="19" t="n">
        <f aca="false">AX287</f>
        <v>0</v>
      </c>
      <c r="V288" s="19" t="n">
        <f aca="false">AY287</f>
        <v>0</v>
      </c>
      <c r="W288" s="19" t="n">
        <f aca="false">AZ287</f>
        <v>0</v>
      </c>
      <c r="X288" s="19" t="n">
        <f aca="false">BA287</f>
        <v>0</v>
      </c>
      <c r="Y288" s="19" t="n">
        <f aca="false">BB287</f>
        <v>1.22513049721687</v>
      </c>
      <c r="Z288" s="19" t="n">
        <f aca="false">BC287</f>
        <v>0</v>
      </c>
      <c r="AA288" s="19" t="n">
        <f aca="false">MIN(T288,MAX(0,S288-(0)))</f>
        <v>0</v>
      </c>
      <c r="AB288" s="19" t="n">
        <f aca="false">MIN(U288,MAX(0,S288-(T288)))</f>
        <v>0</v>
      </c>
      <c r="AC288" s="19" t="n">
        <f aca="false">MIN(V288,MAX(0,S288-(T288+U288)))</f>
        <v>0</v>
      </c>
      <c r="AD288" s="19" t="n">
        <f aca="false">MIN(W288,MAX(0,S288-(T288+U288+V288)))</f>
        <v>0</v>
      </c>
      <c r="AE288" s="19" t="n">
        <f aca="false">MIN(X288,MAX(0,S288-(T288+U288+V288+W288)))</f>
        <v>0</v>
      </c>
      <c r="AF288" s="19" t="n">
        <f aca="false">MIN(Y288,MAX(0,S288-(T288+U288+V288+W288+X288)))</f>
        <v>0.0311903361598776</v>
      </c>
      <c r="AG288" s="19" t="n">
        <f aca="false">MIN(Z288,MAX(0,S288-(T288+U288+V288+W288+X288+Y288)))</f>
        <v>0</v>
      </c>
      <c r="AH288" s="19" t="n">
        <f aca="false">T288-AA288</f>
        <v>0</v>
      </c>
      <c r="AI288" s="19" t="n">
        <f aca="false">U288-AB288</f>
        <v>0</v>
      </c>
      <c r="AJ288" s="19" t="n">
        <f aca="false">V288-AC288</f>
        <v>0</v>
      </c>
      <c r="AK288" s="19" t="n">
        <f aca="false">W288-AD288</f>
        <v>0</v>
      </c>
      <c r="AL288" s="19" t="n">
        <f aca="false">X288-AE288</f>
        <v>0</v>
      </c>
      <c r="AM288" s="19" t="n">
        <f aca="false">Y288-AF288</f>
        <v>1.19394016105699</v>
      </c>
      <c r="AN288" s="19" t="n">
        <f aca="false">Z288-AG288</f>
        <v>0</v>
      </c>
      <c r="AO288" s="19" t="n">
        <f aca="false">M288-Q288</f>
        <v>0.00166424333766604</v>
      </c>
      <c r="AP288" s="19" t="n">
        <f aca="false">MIN(AH288,MAX(0,AO288-(AI288+AJ288+AK288+AL288+AM288+AN288)))</f>
        <v>0</v>
      </c>
      <c r="AQ288" s="19" t="n">
        <f aca="false">MIN(AI288,MAX(0,AO288-(AJ288+AK288+AL288+AM288+AN288)))</f>
        <v>0</v>
      </c>
      <c r="AR288" s="19" t="n">
        <f aca="false">MIN(AJ288,MAX(0,AO288-(AK288+AL288+AM288+AN288)))</f>
        <v>0</v>
      </c>
      <c r="AS288" s="19" t="n">
        <f aca="false">MIN(AK288,MAX(0,AO288-(AL288+AM288+AN288)))</f>
        <v>0</v>
      </c>
      <c r="AT288" s="19" t="n">
        <f aca="false">MIN(AL288,MAX(0,AO288-(AM288+AN288)))</f>
        <v>0</v>
      </c>
      <c r="AU288" s="19" t="n">
        <f aca="false">MIN(AM288,MAX(0,AO288-(AN288)))</f>
        <v>0.00166424333766604</v>
      </c>
      <c r="AV288" s="19" t="n">
        <f aca="false">MIN(AN288,MAX(0,AO288-(0)))</f>
        <v>0</v>
      </c>
      <c r="AW288" s="19" t="n">
        <f aca="false">AH288-AP288</f>
        <v>0</v>
      </c>
      <c r="AX288" s="19" t="n">
        <f aca="false">AI288-AQ288</f>
        <v>0</v>
      </c>
      <c r="AY288" s="19" t="n">
        <f aca="false">AJ288-AR288</f>
        <v>0</v>
      </c>
      <c r="AZ288" s="19" t="n">
        <f aca="false">AK288-AS288</f>
        <v>0</v>
      </c>
      <c r="BA288" s="19" t="n">
        <f aca="false">AL288-AT288</f>
        <v>0</v>
      </c>
      <c r="BB288" s="19" t="n">
        <f aca="false">AM288-AU288</f>
        <v>1.19227591771932</v>
      </c>
      <c r="BC288" s="19" t="n">
        <f aca="false">AN288-AV288</f>
        <v>0</v>
      </c>
    </row>
    <row r="289" customFormat="false" ht="15" hidden="false" customHeight="false" outlineLevel="0" collapsed="false">
      <c r="B289" s="18" t="n">
        <v>285</v>
      </c>
      <c r="C289" s="18" t="n">
        <f aca="false">RM_TERM-B289+1</f>
        <v>76</v>
      </c>
      <c r="D289" s="19" t="n">
        <f aca="false">K288</f>
        <v>1.19227591771941</v>
      </c>
      <c r="E289" s="19" t="n">
        <f aca="false">D289*(1-(1-RM_CDR_S)^(1/12))</f>
        <v>0.00404903244436338</v>
      </c>
      <c r="F289" s="19" t="n">
        <f aca="false">D289-E289</f>
        <v>1.18822688527505</v>
      </c>
      <c r="G289" s="19" t="n">
        <f aca="false">IF(F289&gt;0,F289*(RM_WAC/12)/(1-(1+RM_WAC/12)^(-C289)),0)</f>
        <v>0.0196306852555586</v>
      </c>
      <c r="H289" s="19" t="n">
        <f aca="false">F289*RM_WAC/12</f>
        <v>0.0073273991258628</v>
      </c>
      <c r="I289" s="19" t="n">
        <f aca="false">G289-H289+IF(C289&lt;=1,(F289-(G289-H289)-J289),0)</f>
        <v>0.0123032861296958</v>
      </c>
      <c r="J289" s="19" t="n">
        <f aca="false">(F289-(G289-H289))*(1-(1-RM_CPR_S)^(1/12))</f>
        <v>0.0158184619457095</v>
      </c>
      <c r="K289" s="19" t="n">
        <f aca="false">IF(C289&lt;=1,0,(F289-(G289-H289)-J289))</f>
        <v>1.16010513719964</v>
      </c>
      <c r="L289" s="19" t="n">
        <f aca="false">E289*(1-RM_SEV_S)</f>
        <v>0.00242941946661803</v>
      </c>
      <c r="M289" s="19" t="n">
        <f aca="false">E289-L289</f>
        <v>0.00161961297774535</v>
      </c>
      <c r="N289" s="19" t="n">
        <f aca="false">H289-D289*(RM_SERV+RM_TR)/12</f>
        <v>0.0070690726770236</v>
      </c>
      <c r="O289" s="19" t="n">
        <f aca="false">T289*RM_A1_CP/12+U289*RM_A2_CP/12+V289*RM_A3_CP/12+W289*RM_M1_CP/12+X289*RM_B1_CP/12+Y289*RM_B2_CP/12+Z289*RM_B3_CP/12</f>
        <v>0.00794850611812882</v>
      </c>
      <c r="P289" s="19" t="n">
        <f aca="false">MAX(0,N289-O289)</f>
        <v>0</v>
      </c>
      <c r="Q289" s="19" t="n">
        <f aca="false">MIN(P289,M289)</f>
        <v>0</v>
      </c>
      <c r="R289" s="19" t="n">
        <f aca="false">P289-Q289</f>
        <v>0</v>
      </c>
      <c r="S289" s="19" t="n">
        <f aca="false">I289+J289+L289+Q289</f>
        <v>0.0305511675420233</v>
      </c>
      <c r="T289" s="19" t="n">
        <f aca="false">AW288</f>
        <v>0</v>
      </c>
      <c r="U289" s="19" t="n">
        <f aca="false">AX288</f>
        <v>0</v>
      </c>
      <c r="V289" s="19" t="n">
        <f aca="false">AY288</f>
        <v>0</v>
      </c>
      <c r="W289" s="19" t="n">
        <f aca="false">AZ288</f>
        <v>0</v>
      </c>
      <c r="X289" s="19" t="n">
        <f aca="false">BA288</f>
        <v>0</v>
      </c>
      <c r="Y289" s="19" t="n">
        <f aca="false">BB288</f>
        <v>1.19227591771932</v>
      </c>
      <c r="Z289" s="19" t="n">
        <f aca="false">BC288</f>
        <v>0</v>
      </c>
      <c r="AA289" s="19" t="n">
        <f aca="false">MIN(T289,MAX(0,S289-(0)))</f>
        <v>0</v>
      </c>
      <c r="AB289" s="19" t="n">
        <f aca="false">MIN(U289,MAX(0,S289-(T289)))</f>
        <v>0</v>
      </c>
      <c r="AC289" s="19" t="n">
        <f aca="false">MIN(V289,MAX(0,S289-(T289+U289)))</f>
        <v>0</v>
      </c>
      <c r="AD289" s="19" t="n">
        <f aca="false">MIN(W289,MAX(0,S289-(T289+U289+V289)))</f>
        <v>0</v>
      </c>
      <c r="AE289" s="19" t="n">
        <f aca="false">MIN(X289,MAX(0,S289-(T289+U289+V289+W289)))</f>
        <v>0</v>
      </c>
      <c r="AF289" s="19" t="n">
        <f aca="false">MIN(Y289,MAX(0,S289-(T289+U289+V289+W289+X289)))</f>
        <v>0.0305511675420233</v>
      </c>
      <c r="AG289" s="19" t="n">
        <f aca="false">MIN(Z289,MAX(0,S289-(T289+U289+V289+W289+X289+Y289)))</f>
        <v>0</v>
      </c>
      <c r="AH289" s="19" t="n">
        <f aca="false">T289-AA289</f>
        <v>0</v>
      </c>
      <c r="AI289" s="19" t="n">
        <f aca="false">U289-AB289</f>
        <v>0</v>
      </c>
      <c r="AJ289" s="19" t="n">
        <f aca="false">V289-AC289</f>
        <v>0</v>
      </c>
      <c r="AK289" s="19" t="n">
        <f aca="false">W289-AD289</f>
        <v>0</v>
      </c>
      <c r="AL289" s="19" t="n">
        <f aca="false">X289-AE289</f>
        <v>0</v>
      </c>
      <c r="AM289" s="19" t="n">
        <f aca="false">Y289-AF289</f>
        <v>1.1617247501773</v>
      </c>
      <c r="AN289" s="19" t="n">
        <f aca="false">Z289-AG289</f>
        <v>0</v>
      </c>
      <c r="AO289" s="19" t="n">
        <f aca="false">M289-Q289</f>
        <v>0.00161961297774535</v>
      </c>
      <c r="AP289" s="19" t="n">
        <f aca="false">MIN(AH289,MAX(0,AO289-(AI289+AJ289+AK289+AL289+AM289+AN289)))</f>
        <v>0</v>
      </c>
      <c r="AQ289" s="19" t="n">
        <f aca="false">MIN(AI289,MAX(0,AO289-(AJ289+AK289+AL289+AM289+AN289)))</f>
        <v>0</v>
      </c>
      <c r="AR289" s="19" t="n">
        <f aca="false">MIN(AJ289,MAX(0,AO289-(AK289+AL289+AM289+AN289)))</f>
        <v>0</v>
      </c>
      <c r="AS289" s="19" t="n">
        <f aca="false">MIN(AK289,MAX(0,AO289-(AL289+AM289+AN289)))</f>
        <v>0</v>
      </c>
      <c r="AT289" s="19" t="n">
        <f aca="false">MIN(AL289,MAX(0,AO289-(AM289+AN289)))</f>
        <v>0</v>
      </c>
      <c r="AU289" s="19" t="n">
        <f aca="false">MIN(AM289,MAX(0,AO289-(AN289)))</f>
        <v>0.00161961297774535</v>
      </c>
      <c r="AV289" s="19" t="n">
        <f aca="false">MIN(AN289,MAX(0,AO289-(0)))</f>
        <v>0</v>
      </c>
      <c r="AW289" s="19" t="n">
        <f aca="false">AH289-AP289</f>
        <v>0</v>
      </c>
      <c r="AX289" s="19" t="n">
        <f aca="false">AI289-AQ289</f>
        <v>0</v>
      </c>
      <c r="AY289" s="19" t="n">
        <f aca="false">AJ289-AR289</f>
        <v>0</v>
      </c>
      <c r="AZ289" s="19" t="n">
        <f aca="false">AK289-AS289</f>
        <v>0</v>
      </c>
      <c r="BA289" s="19" t="n">
        <f aca="false">AL289-AT289</f>
        <v>0</v>
      </c>
      <c r="BB289" s="19" t="n">
        <f aca="false">AM289-AU289</f>
        <v>1.16010513719955</v>
      </c>
      <c r="BC289" s="19" t="n">
        <f aca="false">AN289-AV289</f>
        <v>0</v>
      </c>
    </row>
    <row r="290" customFormat="false" ht="15" hidden="false" customHeight="false" outlineLevel="0" collapsed="false">
      <c r="B290" s="18" t="n">
        <v>286</v>
      </c>
      <c r="C290" s="18" t="n">
        <f aca="false">RM_TERM-B290+1</f>
        <v>75</v>
      </c>
      <c r="D290" s="19" t="n">
        <f aca="false">K289</f>
        <v>1.16010513719964</v>
      </c>
      <c r="E290" s="19" t="n">
        <f aca="false">D290*(1-(1-RM_CDR_S)^(1/12))</f>
        <v>0.00393977876226754</v>
      </c>
      <c r="F290" s="19" t="n">
        <f aca="false">D290-E290</f>
        <v>1.15616535843738</v>
      </c>
      <c r="G290" s="19" t="n">
        <f aca="false">IF(F290&gt;0,F290*(RM_WAC/12)/(1-(1+RM_WAC/12)^(-C290)),0)</f>
        <v>0.0193008442651884</v>
      </c>
      <c r="H290" s="19" t="n">
        <f aca="false">F290*RM_WAC/12</f>
        <v>0.00712968637703049</v>
      </c>
      <c r="I290" s="19" t="n">
        <f aca="false">G290-H290+IF(C290&lt;=1,(F290-(G290-H290)-J290),0)</f>
        <v>0.0121711578881579</v>
      </c>
      <c r="J290" s="19" t="n">
        <f aca="false">(F290-(G290-H290))*(1-(1-RM_CPR_S)^(1/12))</f>
        <v>0.0153889493676734</v>
      </c>
      <c r="K290" s="19" t="n">
        <f aca="false">IF(C290&lt;=1,0,(F290-(G290-H290)-J290))</f>
        <v>1.12860525118155</v>
      </c>
      <c r="L290" s="19" t="n">
        <f aca="false">E290*(1-RM_SEV_S)</f>
        <v>0.00236386725736053</v>
      </c>
      <c r="M290" s="19" t="n">
        <f aca="false">E290-L290</f>
        <v>0.00157591150490702</v>
      </c>
      <c r="N290" s="19" t="n">
        <f aca="false">H290-D290*(RM_SERV+RM_TR)/12</f>
        <v>0.00687833026397056</v>
      </c>
      <c r="O290" s="19" t="n">
        <f aca="false">T290*RM_A1_CP/12+U290*RM_A2_CP/12+V290*RM_A3_CP/12+W290*RM_M1_CP/12+X290*RM_B1_CP/12+Y290*RM_B2_CP/12+Z290*RM_B3_CP/12</f>
        <v>0.00773403424799702</v>
      </c>
      <c r="P290" s="19" t="n">
        <f aca="false">MAX(0,N290-O290)</f>
        <v>0</v>
      </c>
      <c r="Q290" s="19" t="n">
        <f aca="false">MIN(P290,M290)</f>
        <v>0</v>
      </c>
      <c r="R290" s="19" t="n">
        <f aca="false">P290-Q290</f>
        <v>0</v>
      </c>
      <c r="S290" s="19" t="n">
        <f aca="false">I290+J290+L290+Q290</f>
        <v>0.0299239745131918</v>
      </c>
      <c r="T290" s="19" t="n">
        <f aca="false">AW289</f>
        <v>0</v>
      </c>
      <c r="U290" s="19" t="n">
        <f aca="false">AX289</f>
        <v>0</v>
      </c>
      <c r="V290" s="19" t="n">
        <f aca="false">AY289</f>
        <v>0</v>
      </c>
      <c r="W290" s="19" t="n">
        <f aca="false">AZ289</f>
        <v>0</v>
      </c>
      <c r="X290" s="19" t="n">
        <f aca="false">BA289</f>
        <v>0</v>
      </c>
      <c r="Y290" s="19" t="n">
        <f aca="false">BB289</f>
        <v>1.16010513719955</v>
      </c>
      <c r="Z290" s="19" t="n">
        <f aca="false">BC289</f>
        <v>0</v>
      </c>
      <c r="AA290" s="19" t="n">
        <f aca="false">MIN(T290,MAX(0,S290-(0)))</f>
        <v>0</v>
      </c>
      <c r="AB290" s="19" t="n">
        <f aca="false">MIN(U290,MAX(0,S290-(T290)))</f>
        <v>0</v>
      </c>
      <c r="AC290" s="19" t="n">
        <f aca="false">MIN(V290,MAX(0,S290-(T290+U290)))</f>
        <v>0</v>
      </c>
      <c r="AD290" s="19" t="n">
        <f aca="false">MIN(W290,MAX(0,S290-(T290+U290+V290)))</f>
        <v>0</v>
      </c>
      <c r="AE290" s="19" t="n">
        <f aca="false">MIN(X290,MAX(0,S290-(T290+U290+V290+W290)))</f>
        <v>0</v>
      </c>
      <c r="AF290" s="19" t="n">
        <f aca="false">MIN(Y290,MAX(0,S290-(T290+U290+V290+W290+X290)))</f>
        <v>0.0299239745131918</v>
      </c>
      <c r="AG290" s="19" t="n">
        <f aca="false">MIN(Z290,MAX(0,S290-(T290+U290+V290+W290+X290+Y290)))</f>
        <v>0</v>
      </c>
      <c r="AH290" s="19" t="n">
        <f aca="false">T290-AA290</f>
        <v>0</v>
      </c>
      <c r="AI290" s="19" t="n">
        <f aca="false">U290-AB290</f>
        <v>0</v>
      </c>
      <c r="AJ290" s="19" t="n">
        <f aca="false">V290-AC290</f>
        <v>0</v>
      </c>
      <c r="AK290" s="19" t="n">
        <f aca="false">W290-AD290</f>
        <v>0</v>
      </c>
      <c r="AL290" s="19" t="n">
        <f aca="false">X290-AE290</f>
        <v>0</v>
      </c>
      <c r="AM290" s="19" t="n">
        <f aca="false">Y290-AF290</f>
        <v>1.13018116268636</v>
      </c>
      <c r="AN290" s="19" t="n">
        <f aca="false">Z290-AG290</f>
        <v>0</v>
      </c>
      <c r="AO290" s="19" t="n">
        <f aca="false">M290-Q290</f>
        <v>0.00157591150490702</v>
      </c>
      <c r="AP290" s="19" t="n">
        <f aca="false">MIN(AH290,MAX(0,AO290-(AI290+AJ290+AK290+AL290+AM290+AN290)))</f>
        <v>0</v>
      </c>
      <c r="AQ290" s="19" t="n">
        <f aca="false">MIN(AI290,MAX(0,AO290-(AJ290+AK290+AL290+AM290+AN290)))</f>
        <v>0</v>
      </c>
      <c r="AR290" s="19" t="n">
        <f aca="false">MIN(AJ290,MAX(0,AO290-(AK290+AL290+AM290+AN290)))</f>
        <v>0</v>
      </c>
      <c r="AS290" s="19" t="n">
        <f aca="false">MIN(AK290,MAX(0,AO290-(AL290+AM290+AN290)))</f>
        <v>0</v>
      </c>
      <c r="AT290" s="19" t="n">
        <f aca="false">MIN(AL290,MAX(0,AO290-(AM290+AN290)))</f>
        <v>0</v>
      </c>
      <c r="AU290" s="19" t="n">
        <f aca="false">MIN(AM290,MAX(0,AO290-(AN290)))</f>
        <v>0.00157591150490702</v>
      </c>
      <c r="AV290" s="19" t="n">
        <f aca="false">MIN(AN290,MAX(0,AO290-(0)))</f>
        <v>0</v>
      </c>
      <c r="AW290" s="19" t="n">
        <f aca="false">AH290-AP290</f>
        <v>0</v>
      </c>
      <c r="AX290" s="19" t="n">
        <f aca="false">AI290-AQ290</f>
        <v>0</v>
      </c>
      <c r="AY290" s="19" t="n">
        <f aca="false">AJ290-AR290</f>
        <v>0</v>
      </c>
      <c r="AZ290" s="19" t="n">
        <f aca="false">AK290-AS290</f>
        <v>0</v>
      </c>
      <c r="BA290" s="19" t="n">
        <f aca="false">AL290-AT290</f>
        <v>0</v>
      </c>
      <c r="BB290" s="19" t="n">
        <f aca="false">AM290-AU290</f>
        <v>1.12860525118145</v>
      </c>
      <c r="BC290" s="19" t="n">
        <f aca="false">AN290-AV290</f>
        <v>0</v>
      </c>
    </row>
    <row r="291" customFormat="false" ht="15" hidden="false" customHeight="false" outlineLevel="0" collapsed="false">
      <c r="B291" s="18" t="n">
        <v>287</v>
      </c>
      <c r="C291" s="18" t="n">
        <f aca="false">RM_TERM-B291+1</f>
        <v>74</v>
      </c>
      <c r="D291" s="19" t="n">
        <f aca="false">K290</f>
        <v>1.12860525118155</v>
      </c>
      <c r="E291" s="19" t="n">
        <f aca="false">D291*(1-(1-RM_CDR_S)^(1/12))</f>
        <v>0.00383280347359024</v>
      </c>
      <c r="F291" s="19" t="n">
        <f aca="false">D291-E291</f>
        <v>1.12477244770795</v>
      </c>
      <c r="G291" s="19" t="n">
        <f aca="false">IF(F291&gt;0,F291*(RM_WAC/12)/(1-(1+RM_WAC/12)^(-C291)),0)</f>
        <v>0.0189765453675934</v>
      </c>
      <c r="H291" s="19" t="n">
        <f aca="false">F291*RM_WAC/12</f>
        <v>0.00693609676086572</v>
      </c>
      <c r="I291" s="19" t="n">
        <f aca="false">G291-H291+IF(C291&lt;=1,(F291-(G291-H291)-J291),0)</f>
        <v>0.0120404486067277</v>
      </c>
      <c r="J291" s="19" t="n">
        <f aca="false">(F291-(G291-H291))*(1-(1-RM_CPR_S)^(1/12))</f>
        <v>0.0149684118903207</v>
      </c>
      <c r="K291" s="19" t="n">
        <f aca="false">IF(C291&lt;=1,0,(F291-(G291-H291)-J291))</f>
        <v>1.09776358721091</v>
      </c>
      <c r="L291" s="19" t="n">
        <f aca="false">E291*(1-RM_SEV_S)</f>
        <v>0.00229968208415414</v>
      </c>
      <c r="M291" s="19" t="n">
        <f aca="false">E291-L291</f>
        <v>0.0015331213894361</v>
      </c>
      <c r="N291" s="19" t="n">
        <f aca="false">H291-D291*(RM_SERV+RM_TR)/12</f>
        <v>0.00669156562310972</v>
      </c>
      <c r="O291" s="19" t="n">
        <f aca="false">T291*RM_A1_CP/12+U291*RM_A2_CP/12+V291*RM_A3_CP/12+W291*RM_M1_CP/12+X291*RM_B1_CP/12+Y291*RM_B2_CP/12+Z291*RM_B3_CP/12</f>
        <v>0.00752403500787637</v>
      </c>
      <c r="P291" s="19" t="n">
        <f aca="false">MAX(0,N291-O291)</f>
        <v>0</v>
      </c>
      <c r="Q291" s="19" t="n">
        <f aca="false">MIN(P291,M291)</f>
        <v>0</v>
      </c>
      <c r="R291" s="19" t="n">
        <f aca="false">P291-Q291</f>
        <v>0</v>
      </c>
      <c r="S291" s="19" t="n">
        <f aca="false">I291+J291+L291+Q291</f>
        <v>0.0293085425812025</v>
      </c>
      <c r="T291" s="19" t="n">
        <f aca="false">AW290</f>
        <v>0</v>
      </c>
      <c r="U291" s="19" t="n">
        <f aca="false">AX290</f>
        <v>0</v>
      </c>
      <c r="V291" s="19" t="n">
        <f aca="false">AY290</f>
        <v>0</v>
      </c>
      <c r="W291" s="19" t="n">
        <f aca="false">AZ290</f>
        <v>0</v>
      </c>
      <c r="X291" s="19" t="n">
        <f aca="false">BA290</f>
        <v>0</v>
      </c>
      <c r="Y291" s="19" t="n">
        <f aca="false">BB290</f>
        <v>1.12860525118145</v>
      </c>
      <c r="Z291" s="19" t="n">
        <f aca="false">BC290</f>
        <v>0</v>
      </c>
      <c r="AA291" s="19" t="n">
        <f aca="false">MIN(T291,MAX(0,S291-(0)))</f>
        <v>0</v>
      </c>
      <c r="AB291" s="19" t="n">
        <f aca="false">MIN(U291,MAX(0,S291-(T291)))</f>
        <v>0</v>
      </c>
      <c r="AC291" s="19" t="n">
        <f aca="false">MIN(V291,MAX(0,S291-(T291+U291)))</f>
        <v>0</v>
      </c>
      <c r="AD291" s="19" t="n">
        <f aca="false">MIN(W291,MAX(0,S291-(T291+U291+V291)))</f>
        <v>0</v>
      </c>
      <c r="AE291" s="19" t="n">
        <f aca="false">MIN(X291,MAX(0,S291-(T291+U291+V291+W291)))</f>
        <v>0</v>
      </c>
      <c r="AF291" s="19" t="n">
        <f aca="false">MIN(Y291,MAX(0,S291-(T291+U291+V291+W291+X291)))</f>
        <v>0.0293085425812025</v>
      </c>
      <c r="AG291" s="19" t="n">
        <f aca="false">MIN(Z291,MAX(0,S291-(T291+U291+V291+W291+X291+Y291)))</f>
        <v>0</v>
      </c>
      <c r="AH291" s="19" t="n">
        <f aca="false">T291-AA291</f>
        <v>0</v>
      </c>
      <c r="AI291" s="19" t="n">
        <f aca="false">U291-AB291</f>
        <v>0</v>
      </c>
      <c r="AJ291" s="19" t="n">
        <f aca="false">V291-AC291</f>
        <v>0</v>
      </c>
      <c r="AK291" s="19" t="n">
        <f aca="false">W291-AD291</f>
        <v>0</v>
      </c>
      <c r="AL291" s="19" t="n">
        <f aca="false">X291-AE291</f>
        <v>0</v>
      </c>
      <c r="AM291" s="19" t="n">
        <f aca="false">Y291-AF291</f>
        <v>1.09929670860025</v>
      </c>
      <c r="AN291" s="19" t="n">
        <f aca="false">Z291-AG291</f>
        <v>0</v>
      </c>
      <c r="AO291" s="19" t="n">
        <f aca="false">M291-Q291</f>
        <v>0.0015331213894361</v>
      </c>
      <c r="AP291" s="19" t="n">
        <f aca="false">MIN(AH291,MAX(0,AO291-(AI291+AJ291+AK291+AL291+AM291+AN291)))</f>
        <v>0</v>
      </c>
      <c r="AQ291" s="19" t="n">
        <f aca="false">MIN(AI291,MAX(0,AO291-(AJ291+AK291+AL291+AM291+AN291)))</f>
        <v>0</v>
      </c>
      <c r="AR291" s="19" t="n">
        <f aca="false">MIN(AJ291,MAX(0,AO291-(AK291+AL291+AM291+AN291)))</f>
        <v>0</v>
      </c>
      <c r="AS291" s="19" t="n">
        <f aca="false">MIN(AK291,MAX(0,AO291-(AL291+AM291+AN291)))</f>
        <v>0</v>
      </c>
      <c r="AT291" s="19" t="n">
        <f aca="false">MIN(AL291,MAX(0,AO291-(AM291+AN291)))</f>
        <v>0</v>
      </c>
      <c r="AU291" s="19" t="n">
        <f aca="false">MIN(AM291,MAX(0,AO291-(AN291)))</f>
        <v>0.0015331213894361</v>
      </c>
      <c r="AV291" s="19" t="n">
        <f aca="false">MIN(AN291,MAX(0,AO291-(0)))</f>
        <v>0</v>
      </c>
      <c r="AW291" s="19" t="n">
        <f aca="false">AH291-AP291</f>
        <v>0</v>
      </c>
      <c r="AX291" s="19" t="n">
        <f aca="false">AI291-AQ291</f>
        <v>0</v>
      </c>
      <c r="AY291" s="19" t="n">
        <f aca="false">AJ291-AR291</f>
        <v>0</v>
      </c>
      <c r="AZ291" s="19" t="n">
        <f aca="false">AK291-AS291</f>
        <v>0</v>
      </c>
      <c r="BA291" s="19" t="n">
        <f aca="false">AL291-AT291</f>
        <v>0</v>
      </c>
      <c r="BB291" s="19" t="n">
        <f aca="false">AM291-AU291</f>
        <v>1.09776358721082</v>
      </c>
      <c r="BC291" s="19" t="n">
        <f aca="false">AN291-AV291</f>
        <v>0</v>
      </c>
    </row>
    <row r="292" customFormat="false" ht="15" hidden="false" customHeight="false" outlineLevel="0" collapsed="false">
      <c r="B292" s="18" t="n">
        <v>288</v>
      </c>
      <c r="C292" s="18" t="n">
        <f aca="false">RM_TERM-B292+1</f>
        <v>73</v>
      </c>
      <c r="D292" s="19" t="n">
        <f aca="false">K291</f>
        <v>1.09776358721091</v>
      </c>
      <c r="E292" s="19" t="n">
        <f aca="false">D292*(1-(1-RM_CDR_S)^(1/12))</f>
        <v>0.00372806354200281</v>
      </c>
      <c r="F292" s="19" t="n">
        <f aca="false">D292-E292</f>
        <v>1.0940355236689</v>
      </c>
      <c r="G292" s="19" t="n">
        <f aca="false">IF(F292&gt;0,F292*(RM_WAC/12)/(1-(1+RM_WAC/12)^(-C292)),0)</f>
        <v>0.0186576954427758</v>
      </c>
      <c r="H292" s="19" t="n">
        <f aca="false">F292*RM_WAC/12</f>
        <v>0.00674655239595824</v>
      </c>
      <c r="I292" s="19" t="n">
        <f aca="false">G292-H292+IF(C292&lt;=1,(F292-(G292-H292)-J292),0)</f>
        <v>0.0119111430468175</v>
      </c>
      <c r="J292" s="19" t="n">
        <f aca="false">(F292-(G292-H292))*(1-(1-RM_CPR_S)^(1/12))</f>
        <v>0.0145566798283798</v>
      </c>
      <c r="K292" s="19" t="n">
        <f aca="false">IF(C292&lt;=1,0,(F292-(G292-H292)-J292))</f>
        <v>1.06756770079371</v>
      </c>
      <c r="L292" s="19" t="n">
        <f aca="false">E292*(1-RM_SEV_S)</f>
        <v>0.00223683812520169</v>
      </c>
      <c r="M292" s="19" t="n">
        <f aca="false">E292-L292</f>
        <v>0.00149122541680113</v>
      </c>
      <c r="N292" s="19" t="n">
        <f aca="false">H292-D292*(RM_SERV+RM_TR)/12</f>
        <v>0.00650870361872921</v>
      </c>
      <c r="O292" s="19" t="n">
        <f aca="false">T292*RM_A1_CP/12+U292*RM_A2_CP/12+V292*RM_A3_CP/12+W292*RM_M1_CP/12+X292*RM_B1_CP/12+Y292*RM_B2_CP/12+Z292*RM_B3_CP/12</f>
        <v>0.00731842391473877</v>
      </c>
      <c r="P292" s="19" t="n">
        <f aca="false">MAX(0,N292-O292)</f>
        <v>0</v>
      </c>
      <c r="Q292" s="19" t="n">
        <f aca="false">MIN(P292,M292)</f>
        <v>0</v>
      </c>
      <c r="R292" s="19" t="n">
        <f aca="false">P292-Q292</f>
        <v>0</v>
      </c>
      <c r="S292" s="19" t="n">
        <f aca="false">I292+J292+L292+Q292</f>
        <v>0.028704661000399</v>
      </c>
      <c r="T292" s="19" t="n">
        <f aca="false">AW291</f>
        <v>0</v>
      </c>
      <c r="U292" s="19" t="n">
        <f aca="false">AX291</f>
        <v>0</v>
      </c>
      <c r="V292" s="19" t="n">
        <f aca="false">AY291</f>
        <v>0</v>
      </c>
      <c r="W292" s="19" t="n">
        <f aca="false">AZ291</f>
        <v>0</v>
      </c>
      <c r="X292" s="19" t="n">
        <f aca="false">BA291</f>
        <v>0</v>
      </c>
      <c r="Y292" s="19" t="n">
        <f aca="false">BB291</f>
        <v>1.09776358721082</v>
      </c>
      <c r="Z292" s="19" t="n">
        <f aca="false">BC291</f>
        <v>0</v>
      </c>
      <c r="AA292" s="19" t="n">
        <f aca="false">MIN(T292,MAX(0,S292-(0)))</f>
        <v>0</v>
      </c>
      <c r="AB292" s="19" t="n">
        <f aca="false">MIN(U292,MAX(0,S292-(T292)))</f>
        <v>0</v>
      </c>
      <c r="AC292" s="19" t="n">
        <f aca="false">MIN(V292,MAX(0,S292-(T292+U292)))</f>
        <v>0</v>
      </c>
      <c r="AD292" s="19" t="n">
        <f aca="false">MIN(W292,MAX(0,S292-(T292+U292+V292)))</f>
        <v>0</v>
      </c>
      <c r="AE292" s="19" t="n">
        <f aca="false">MIN(X292,MAX(0,S292-(T292+U292+V292+W292)))</f>
        <v>0</v>
      </c>
      <c r="AF292" s="19" t="n">
        <f aca="false">MIN(Y292,MAX(0,S292-(T292+U292+V292+W292+X292)))</f>
        <v>0.028704661000399</v>
      </c>
      <c r="AG292" s="19" t="n">
        <f aca="false">MIN(Z292,MAX(0,S292-(T292+U292+V292+W292+X292+Y292)))</f>
        <v>0</v>
      </c>
      <c r="AH292" s="19" t="n">
        <f aca="false">T292-AA292</f>
        <v>0</v>
      </c>
      <c r="AI292" s="19" t="n">
        <f aca="false">U292-AB292</f>
        <v>0</v>
      </c>
      <c r="AJ292" s="19" t="n">
        <f aca="false">V292-AC292</f>
        <v>0</v>
      </c>
      <c r="AK292" s="19" t="n">
        <f aca="false">W292-AD292</f>
        <v>0</v>
      </c>
      <c r="AL292" s="19" t="n">
        <f aca="false">X292-AE292</f>
        <v>0</v>
      </c>
      <c r="AM292" s="19" t="n">
        <f aca="false">Y292-AF292</f>
        <v>1.06905892621042</v>
      </c>
      <c r="AN292" s="19" t="n">
        <f aca="false">Z292-AG292</f>
        <v>0</v>
      </c>
      <c r="AO292" s="19" t="n">
        <f aca="false">M292-Q292</f>
        <v>0.00149122541680113</v>
      </c>
      <c r="AP292" s="19" t="n">
        <f aca="false">MIN(AH292,MAX(0,AO292-(AI292+AJ292+AK292+AL292+AM292+AN292)))</f>
        <v>0</v>
      </c>
      <c r="AQ292" s="19" t="n">
        <f aca="false">MIN(AI292,MAX(0,AO292-(AJ292+AK292+AL292+AM292+AN292)))</f>
        <v>0</v>
      </c>
      <c r="AR292" s="19" t="n">
        <f aca="false">MIN(AJ292,MAX(0,AO292-(AK292+AL292+AM292+AN292)))</f>
        <v>0</v>
      </c>
      <c r="AS292" s="19" t="n">
        <f aca="false">MIN(AK292,MAX(0,AO292-(AL292+AM292+AN292)))</f>
        <v>0</v>
      </c>
      <c r="AT292" s="19" t="n">
        <f aca="false">MIN(AL292,MAX(0,AO292-(AM292+AN292)))</f>
        <v>0</v>
      </c>
      <c r="AU292" s="19" t="n">
        <f aca="false">MIN(AM292,MAX(0,AO292-(AN292)))</f>
        <v>0.00149122541680113</v>
      </c>
      <c r="AV292" s="19" t="n">
        <f aca="false">MIN(AN292,MAX(0,AO292-(0)))</f>
        <v>0</v>
      </c>
      <c r="AW292" s="19" t="n">
        <f aca="false">AH292-AP292</f>
        <v>0</v>
      </c>
      <c r="AX292" s="19" t="n">
        <f aca="false">AI292-AQ292</f>
        <v>0</v>
      </c>
      <c r="AY292" s="19" t="n">
        <f aca="false">AJ292-AR292</f>
        <v>0</v>
      </c>
      <c r="AZ292" s="19" t="n">
        <f aca="false">AK292-AS292</f>
        <v>0</v>
      </c>
      <c r="BA292" s="19" t="n">
        <f aca="false">AL292-AT292</f>
        <v>0</v>
      </c>
      <c r="BB292" s="19" t="n">
        <f aca="false">AM292-AU292</f>
        <v>1.06756770079362</v>
      </c>
      <c r="BC292" s="19" t="n">
        <f aca="false">AN292-AV292</f>
        <v>0</v>
      </c>
    </row>
    <row r="293" customFormat="false" ht="15" hidden="false" customHeight="false" outlineLevel="0" collapsed="false">
      <c r="B293" s="18" t="n">
        <v>289</v>
      </c>
      <c r="C293" s="18" t="n">
        <f aca="false">RM_TERM-B293+1</f>
        <v>72</v>
      </c>
      <c r="D293" s="19" t="n">
        <f aca="false">K292</f>
        <v>1.06756770079371</v>
      </c>
      <c r="E293" s="19" t="n">
        <f aca="false">D293*(1-(1-RM_CDR_S)^(1/12))</f>
        <v>0.00362551670534153</v>
      </c>
      <c r="F293" s="19" t="n">
        <f aca="false">D293-E293</f>
        <v>1.06394218408837</v>
      </c>
      <c r="G293" s="19" t="n">
        <f aca="false">IF(F293&gt;0,F293*(RM_WAC/12)/(1-(1+RM_WAC/12)^(-C293)),0)</f>
        <v>0.0183442029353693</v>
      </c>
      <c r="H293" s="19" t="n">
        <f aca="false">F293*RM_WAC/12</f>
        <v>0.00656097680187825</v>
      </c>
      <c r="I293" s="19" t="n">
        <f aca="false">G293-H293+IF(C293&lt;=1,(F293-(G293-H293)-J293),0)</f>
        <v>0.0117832261334911</v>
      </c>
      <c r="J293" s="19" t="n">
        <f aca="false">(F293-(G293-H293))*(1-(1-RM_CPR_S)^(1/12))</f>
        <v>0.0141535865504722</v>
      </c>
      <c r="K293" s="19" t="n">
        <f aca="false">IF(C293&lt;=1,0,(F293-(G293-H293)-J293))</f>
        <v>1.0380053714044</v>
      </c>
      <c r="L293" s="19" t="n">
        <f aca="false">E293*(1-RM_SEV_S)</f>
        <v>0.00217531002320492</v>
      </c>
      <c r="M293" s="19" t="n">
        <f aca="false">E293-L293</f>
        <v>0.00145020668213661</v>
      </c>
      <c r="N293" s="19" t="n">
        <f aca="false">H293-D293*(RM_SERV+RM_TR)/12</f>
        <v>0.00632967046670628</v>
      </c>
      <c r="O293" s="19" t="n">
        <f aca="false">T293*RM_A1_CP/12+U293*RM_A2_CP/12+V293*RM_A3_CP/12+W293*RM_M1_CP/12+X293*RM_B1_CP/12+Y293*RM_B2_CP/12+Z293*RM_B3_CP/12</f>
        <v>0.00711711800529077</v>
      </c>
      <c r="P293" s="19" t="n">
        <f aca="false">MAX(0,N293-O293)</f>
        <v>0</v>
      </c>
      <c r="Q293" s="19" t="n">
        <f aca="false">MIN(P293,M293)</f>
        <v>0</v>
      </c>
      <c r="R293" s="19" t="n">
        <f aca="false">P293-Q293</f>
        <v>0</v>
      </c>
      <c r="S293" s="19" t="n">
        <f aca="false">I293+J293+L293+Q293</f>
        <v>0.0281121227071682</v>
      </c>
      <c r="T293" s="19" t="n">
        <f aca="false">AW292</f>
        <v>0</v>
      </c>
      <c r="U293" s="19" t="n">
        <f aca="false">AX292</f>
        <v>0</v>
      </c>
      <c r="V293" s="19" t="n">
        <f aca="false">AY292</f>
        <v>0</v>
      </c>
      <c r="W293" s="19" t="n">
        <f aca="false">AZ292</f>
        <v>0</v>
      </c>
      <c r="X293" s="19" t="n">
        <f aca="false">BA292</f>
        <v>0</v>
      </c>
      <c r="Y293" s="19" t="n">
        <f aca="false">BB292</f>
        <v>1.06756770079362</v>
      </c>
      <c r="Z293" s="19" t="n">
        <f aca="false">BC292</f>
        <v>0</v>
      </c>
      <c r="AA293" s="19" t="n">
        <f aca="false">MIN(T293,MAX(0,S293-(0)))</f>
        <v>0</v>
      </c>
      <c r="AB293" s="19" t="n">
        <f aca="false">MIN(U293,MAX(0,S293-(T293)))</f>
        <v>0</v>
      </c>
      <c r="AC293" s="19" t="n">
        <f aca="false">MIN(V293,MAX(0,S293-(T293+U293)))</f>
        <v>0</v>
      </c>
      <c r="AD293" s="19" t="n">
        <f aca="false">MIN(W293,MAX(0,S293-(T293+U293+V293)))</f>
        <v>0</v>
      </c>
      <c r="AE293" s="19" t="n">
        <f aca="false">MIN(X293,MAX(0,S293-(T293+U293+V293+W293)))</f>
        <v>0</v>
      </c>
      <c r="AF293" s="19" t="n">
        <f aca="false">MIN(Y293,MAX(0,S293-(T293+U293+V293+W293+X293)))</f>
        <v>0.0281121227071682</v>
      </c>
      <c r="AG293" s="19" t="n">
        <f aca="false">MIN(Z293,MAX(0,S293-(T293+U293+V293+W293+X293+Y293)))</f>
        <v>0</v>
      </c>
      <c r="AH293" s="19" t="n">
        <f aca="false">T293-AA293</f>
        <v>0</v>
      </c>
      <c r="AI293" s="19" t="n">
        <f aca="false">U293-AB293</f>
        <v>0</v>
      </c>
      <c r="AJ293" s="19" t="n">
        <f aca="false">V293-AC293</f>
        <v>0</v>
      </c>
      <c r="AK293" s="19" t="n">
        <f aca="false">W293-AD293</f>
        <v>0</v>
      </c>
      <c r="AL293" s="19" t="n">
        <f aca="false">X293-AE293</f>
        <v>0</v>
      </c>
      <c r="AM293" s="19" t="n">
        <f aca="false">Y293-AF293</f>
        <v>1.03945557808645</v>
      </c>
      <c r="AN293" s="19" t="n">
        <f aca="false">Z293-AG293</f>
        <v>0</v>
      </c>
      <c r="AO293" s="19" t="n">
        <f aca="false">M293-Q293</f>
        <v>0.00145020668213661</v>
      </c>
      <c r="AP293" s="19" t="n">
        <f aca="false">MIN(AH293,MAX(0,AO293-(AI293+AJ293+AK293+AL293+AM293+AN293)))</f>
        <v>0</v>
      </c>
      <c r="AQ293" s="19" t="n">
        <f aca="false">MIN(AI293,MAX(0,AO293-(AJ293+AK293+AL293+AM293+AN293)))</f>
        <v>0</v>
      </c>
      <c r="AR293" s="19" t="n">
        <f aca="false">MIN(AJ293,MAX(0,AO293-(AK293+AL293+AM293+AN293)))</f>
        <v>0</v>
      </c>
      <c r="AS293" s="19" t="n">
        <f aca="false">MIN(AK293,MAX(0,AO293-(AL293+AM293+AN293)))</f>
        <v>0</v>
      </c>
      <c r="AT293" s="19" t="n">
        <f aca="false">MIN(AL293,MAX(0,AO293-(AM293+AN293)))</f>
        <v>0</v>
      </c>
      <c r="AU293" s="19" t="n">
        <f aca="false">MIN(AM293,MAX(0,AO293-(AN293)))</f>
        <v>0.00145020668213661</v>
      </c>
      <c r="AV293" s="19" t="n">
        <f aca="false">MIN(AN293,MAX(0,AO293-(0)))</f>
        <v>0</v>
      </c>
      <c r="AW293" s="19" t="n">
        <f aca="false">AH293-AP293</f>
        <v>0</v>
      </c>
      <c r="AX293" s="19" t="n">
        <f aca="false">AI293-AQ293</f>
        <v>0</v>
      </c>
      <c r="AY293" s="19" t="n">
        <f aca="false">AJ293-AR293</f>
        <v>0</v>
      </c>
      <c r="AZ293" s="19" t="n">
        <f aca="false">AK293-AS293</f>
        <v>0</v>
      </c>
      <c r="BA293" s="19" t="n">
        <f aca="false">AL293-AT293</f>
        <v>0</v>
      </c>
      <c r="BB293" s="19" t="n">
        <f aca="false">AM293-AU293</f>
        <v>1.03800537140431</v>
      </c>
      <c r="BC293" s="19" t="n">
        <f aca="false">AN293-AV293</f>
        <v>0</v>
      </c>
    </row>
    <row r="294" customFormat="false" ht="15" hidden="false" customHeight="false" outlineLevel="0" collapsed="false">
      <c r="B294" s="18" t="n">
        <v>290</v>
      </c>
      <c r="C294" s="18" t="n">
        <f aca="false">RM_TERM-B294+1</f>
        <v>71</v>
      </c>
      <c r="D294" s="19" t="n">
        <f aca="false">K293</f>
        <v>1.0380053714044</v>
      </c>
      <c r="E294" s="19" t="n">
        <f aca="false">D294*(1-(1-RM_CDR_S)^(1/12))</f>
        <v>0.00352512146205153</v>
      </c>
      <c r="F294" s="19" t="n">
        <f aca="false">D294-E294</f>
        <v>1.03448024994235</v>
      </c>
      <c r="G294" s="19" t="n">
        <f aca="false">IF(F294&gt;0,F294*(RM_WAC/12)/(1-(1+RM_WAC/12)^(-C294)),0)</f>
        <v>0.0180359778283501</v>
      </c>
      <c r="H294" s="19" t="n">
        <f aca="false">F294*RM_WAC/12</f>
        <v>0.00637929487464449</v>
      </c>
      <c r="I294" s="19" t="n">
        <f aca="false">G294-H294+IF(C294&lt;=1,(F294-(G294-H294)-J294),0)</f>
        <v>0.0116566829537056</v>
      </c>
      <c r="J294" s="19" t="n">
        <f aca="false">(F294-(G294-H294))*(1-(1-RM_CPR_S)^(1/12))</f>
        <v>0.013758968425622</v>
      </c>
      <c r="K294" s="19" t="n">
        <f aca="false">IF(C294&lt;=1,0,(F294-(G294-H294)-J294))</f>
        <v>1.00906459856302</v>
      </c>
      <c r="L294" s="19" t="n">
        <f aca="false">E294*(1-RM_SEV_S)</f>
        <v>0.00211507287723092</v>
      </c>
      <c r="M294" s="19" t="n">
        <f aca="false">E294-L294</f>
        <v>0.00141004858482061</v>
      </c>
      <c r="N294" s="19" t="n">
        <f aca="false">H294-D294*(RM_SERV+RM_TR)/12</f>
        <v>0.00615439371084021</v>
      </c>
      <c r="O294" s="19" t="n">
        <f aca="false">T294*RM_A1_CP/12+U294*RM_A2_CP/12+V294*RM_A3_CP/12+W294*RM_M1_CP/12+X294*RM_B1_CP/12+Y294*RM_B2_CP/12+Z294*RM_B3_CP/12</f>
        <v>0.00692003580936207</v>
      </c>
      <c r="P294" s="19" t="n">
        <f aca="false">MAX(0,N294-O294)</f>
        <v>0</v>
      </c>
      <c r="Q294" s="19" t="n">
        <f aca="false">MIN(P294,M294)</f>
        <v>0</v>
      </c>
      <c r="R294" s="19" t="n">
        <f aca="false">P294-Q294</f>
        <v>0</v>
      </c>
      <c r="S294" s="19" t="n">
        <f aca="false">I294+J294+L294+Q294</f>
        <v>0.0275307242565585</v>
      </c>
      <c r="T294" s="19" t="n">
        <f aca="false">AW293</f>
        <v>0</v>
      </c>
      <c r="U294" s="19" t="n">
        <f aca="false">AX293</f>
        <v>0</v>
      </c>
      <c r="V294" s="19" t="n">
        <f aca="false">AY293</f>
        <v>0</v>
      </c>
      <c r="W294" s="19" t="n">
        <f aca="false">AZ293</f>
        <v>0</v>
      </c>
      <c r="X294" s="19" t="n">
        <f aca="false">BA293</f>
        <v>0</v>
      </c>
      <c r="Y294" s="19" t="n">
        <f aca="false">BB293</f>
        <v>1.03800537140431</v>
      </c>
      <c r="Z294" s="19" t="n">
        <f aca="false">BC293</f>
        <v>0</v>
      </c>
      <c r="AA294" s="19" t="n">
        <f aca="false">MIN(T294,MAX(0,S294-(0)))</f>
        <v>0</v>
      </c>
      <c r="AB294" s="19" t="n">
        <f aca="false">MIN(U294,MAX(0,S294-(T294)))</f>
        <v>0</v>
      </c>
      <c r="AC294" s="19" t="n">
        <f aca="false">MIN(V294,MAX(0,S294-(T294+U294)))</f>
        <v>0</v>
      </c>
      <c r="AD294" s="19" t="n">
        <f aca="false">MIN(W294,MAX(0,S294-(T294+U294+V294)))</f>
        <v>0</v>
      </c>
      <c r="AE294" s="19" t="n">
        <f aca="false">MIN(X294,MAX(0,S294-(T294+U294+V294+W294)))</f>
        <v>0</v>
      </c>
      <c r="AF294" s="19" t="n">
        <f aca="false">MIN(Y294,MAX(0,S294-(T294+U294+V294+W294+X294)))</f>
        <v>0.0275307242565585</v>
      </c>
      <c r="AG294" s="19" t="n">
        <f aca="false">MIN(Z294,MAX(0,S294-(T294+U294+V294+W294+X294+Y294)))</f>
        <v>0</v>
      </c>
      <c r="AH294" s="19" t="n">
        <f aca="false">T294-AA294</f>
        <v>0</v>
      </c>
      <c r="AI294" s="19" t="n">
        <f aca="false">U294-AB294</f>
        <v>0</v>
      </c>
      <c r="AJ294" s="19" t="n">
        <f aca="false">V294-AC294</f>
        <v>0</v>
      </c>
      <c r="AK294" s="19" t="n">
        <f aca="false">W294-AD294</f>
        <v>0</v>
      </c>
      <c r="AL294" s="19" t="n">
        <f aca="false">X294-AE294</f>
        <v>0</v>
      </c>
      <c r="AM294" s="19" t="n">
        <f aca="false">Y294-AF294</f>
        <v>1.01047464714775</v>
      </c>
      <c r="AN294" s="19" t="n">
        <f aca="false">Z294-AG294</f>
        <v>0</v>
      </c>
      <c r="AO294" s="19" t="n">
        <f aca="false">M294-Q294</f>
        <v>0.00141004858482061</v>
      </c>
      <c r="AP294" s="19" t="n">
        <f aca="false">MIN(AH294,MAX(0,AO294-(AI294+AJ294+AK294+AL294+AM294+AN294)))</f>
        <v>0</v>
      </c>
      <c r="AQ294" s="19" t="n">
        <f aca="false">MIN(AI294,MAX(0,AO294-(AJ294+AK294+AL294+AM294+AN294)))</f>
        <v>0</v>
      </c>
      <c r="AR294" s="19" t="n">
        <f aca="false">MIN(AJ294,MAX(0,AO294-(AK294+AL294+AM294+AN294)))</f>
        <v>0</v>
      </c>
      <c r="AS294" s="19" t="n">
        <f aca="false">MIN(AK294,MAX(0,AO294-(AL294+AM294+AN294)))</f>
        <v>0</v>
      </c>
      <c r="AT294" s="19" t="n">
        <f aca="false">MIN(AL294,MAX(0,AO294-(AM294+AN294)))</f>
        <v>0</v>
      </c>
      <c r="AU294" s="19" t="n">
        <f aca="false">MIN(AM294,MAX(0,AO294-(AN294)))</f>
        <v>0.00141004858482061</v>
      </c>
      <c r="AV294" s="19" t="n">
        <f aca="false">MIN(AN294,MAX(0,AO294-(0)))</f>
        <v>0</v>
      </c>
      <c r="AW294" s="19" t="n">
        <f aca="false">AH294-AP294</f>
        <v>0</v>
      </c>
      <c r="AX294" s="19" t="n">
        <f aca="false">AI294-AQ294</f>
        <v>0</v>
      </c>
      <c r="AY294" s="19" t="n">
        <f aca="false">AJ294-AR294</f>
        <v>0</v>
      </c>
      <c r="AZ294" s="19" t="n">
        <f aca="false">AK294-AS294</f>
        <v>0</v>
      </c>
      <c r="BA294" s="19" t="n">
        <f aca="false">AL294-AT294</f>
        <v>0</v>
      </c>
      <c r="BB294" s="19" t="n">
        <f aca="false">AM294-AU294</f>
        <v>1.00906459856293</v>
      </c>
      <c r="BC294" s="19" t="n">
        <f aca="false">AN294-AV294</f>
        <v>0</v>
      </c>
    </row>
    <row r="295" customFormat="false" ht="15" hidden="false" customHeight="false" outlineLevel="0" collapsed="false">
      <c r="B295" s="18" t="n">
        <v>291</v>
      </c>
      <c r="C295" s="18" t="n">
        <f aca="false">RM_TERM-B295+1</f>
        <v>70</v>
      </c>
      <c r="D295" s="19" t="n">
        <f aca="false">K294</f>
        <v>1.00906459856302</v>
      </c>
      <c r="E295" s="19" t="n">
        <f aca="false">D295*(1-(1-RM_CDR_S)^(1/12))</f>
        <v>0.00342683705786441</v>
      </c>
      <c r="F295" s="19" t="n">
        <f aca="false">D295-E295</f>
        <v>1.00563776150516</v>
      </c>
      <c r="G295" s="19" t="n">
        <f aca="false">IF(F295&gt;0,F295*(RM_WAC/12)/(1-(1+RM_WAC/12)^(-C295)),0)</f>
        <v>0.0177329316171887</v>
      </c>
      <c r="H295" s="19" t="n">
        <f aca="false">F295*RM_WAC/12</f>
        <v>0.00620143286261514</v>
      </c>
      <c r="I295" s="19" t="n">
        <f aca="false">G295-H295+IF(C295&lt;=1,(F295-(G295-H295)-J295),0)</f>
        <v>0.0115314987545736</v>
      </c>
      <c r="J295" s="19" t="n">
        <f aca="false">(F295-(G295-H295))*(1-(1-RM_CPR_S)^(1/12))</f>
        <v>0.0133726647706879</v>
      </c>
      <c r="K295" s="19" t="n">
        <f aca="false">IF(C295&lt;=1,0,(F295-(G295-H295)-J295))</f>
        <v>0.980733597979896</v>
      </c>
      <c r="L295" s="19" t="n">
        <f aca="false">E295*(1-RM_SEV_S)</f>
        <v>0.00205610223471865</v>
      </c>
      <c r="M295" s="19" t="n">
        <f aca="false">E295-L295</f>
        <v>0.00137073482314577</v>
      </c>
      <c r="N295" s="19" t="n">
        <f aca="false">H295-D295*(RM_SERV+RM_TR)/12</f>
        <v>0.00598280219959315</v>
      </c>
      <c r="O295" s="19" t="n">
        <f aca="false">T295*RM_A1_CP/12+U295*RM_A2_CP/12+V295*RM_A3_CP/12+W295*RM_M1_CP/12+X295*RM_B1_CP/12+Y295*RM_B2_CP/12+Z295*RM_B3_CP/12</f>
        <v>0.00672709732375288</v>
      </c>
      <c r="P295" s="19" t="n">
        <f aca="false">MAX(0,N295-O295)</f>
        <v>0</v>
      </c>
      <c r="Q295" s="19" t="n">
        <f aca="false">MIN(P295,M295)</f>
        <v>0</v>
      </c>
      <c r="R295" s="19" t="n">
        <f aca="false">P295-Q295</f>
        <v>0</v>
      </c>
      <c r="S295" s="19" t="n">
        <f aca="false">I295+J295+L295+Q295</f>
        <v>0.0269602657599801</v>
      </c>
      <c r="T295" s="19" t="n">
        <f aca="false">AW294</f>
        <v>0</v>
      </c>
      <c r="U295" s="19" t="n">
        <f aca="false">AX294</f>
        <v>0</v>
      </c>
      <c r="V295" s="19" t="n">
        <f aca="false">AY294</f>
        <v>0</v>
      </c>
      <c r="W295" s="19" t="n">
        <f aca="false">AZ294</f>
        <v>0</v>
      </c>
      <c r="X295" s="19" t="n">
        <f aca="false">BA294</f>
        <v>0</v>
      </c>
      <c r="Y295" s="19" t="n">
        <f aca="false">BB294</f>
        <v>1.00906459856293</v>
      </c>
      <c r="Z295" s="19" t="n">
        <f aca="false">BC294</f>
        <v>0</v>
      </c>
      <c r="AA295" s="19" t="n">
        <f aca="false">MIN(T295,MAX(0,S295-(0)))</f>
        <v>0</v>
      </c>
      <c r="AB295" s="19" t="n">
        <f aca="false">MIN(U295,MAX(0,S295-(T295)))</f>
        <v>0</v>
      </c>
      <c r="AC295" s="19" t="n">
        <f aca="false">MIN(V295,MAX(0,S295-(T295+U295)))</f>
        <v>0</v>
      </c>
      <c r="AD295" s="19" t="n">
        <f aca="false">MIN(W295,MAX(0,S295-(T295+U295+V295)))</f>
        <v>0</v>
      </c>
      <c r="AE295" s="19" t="n">
        <f aca="false">MIN(X295,MAX(0,S295-(T295+U295+V295+W295)))</f>
        <v>0</v>
      </c>
      <c r="AF295" s="19" t="n">
        <f aca="false">MIN(Y295,MAX(0,S295-(T295+U295+V295+W295+X295)))</f>
        <v>0.0269602657599801</v>
      </c>
      <c r="AG295" s="19" t="n">
        <f aca="false">MIN(Z295,MAX(0,S295-(T295+U295+V295+W295+X295+Y295)))</f>
        <v>0</v>
      </c>
      <c r="AH295" s="19" t="n">
        <f aca="false">T295-AA295</f>
        <v>0</v>
      </c>
      <c r="AI295" s="19" t="n">
        <f aca="false">U295-AB295</f>
        <v>0</v>
      </c>
      <c r="AJ295" s="19" t="n">
        <f aca="false">V295-AC295</f>
        <v>0</v>
      </c>
      <c r="AK295" s="19" t="n">
        <f aca="false">W295-AD295</f>
        <v>0</v>
      </c>
      <c r="AL295" s="19" t="n">
        <f aca="false">X295-AE295</f>
        <v>0</v>
      </c>
      <c r="AM295" s="19" t="n">
        <f aca="false">Y295-AF295</f>
        <v>0.982104332802952</v>
      </c>
      <c r="AN295" s="19" t="n">
        <f aca="false">Z295-AG295</f>
        <v>0</v>
      </c>
      <c r="AO295" s="19" t="n">
        <f aca="false">M295-Q295</f>
        <v>0.00137073482314577</v>
      </c>
      <c r="AP295" s="19" t="n">
        <f aca="false">MIN(AH295,MAX(0,AO295-(AI295+AJ295+AK295+AL295+AM295+AN295)))</f>
        <v>0</v>
      </c>
      <c r="AQ295" s="19" t="n">
        <f aca="false">MIN(AI295,MAX(0,AO295-(AJ295+AK295+AL295+AM295+AN295)))</f>
        <v>0</v>
      </c>
      <c r="AR295" s="19" t="n">
        <f aca="false">MIN(AJ295,MAX(0,AO295-(AK295+AL295+AM295+AN295)))</f>
        <v>0</v>
      </c>
      <c r="AS295" s="19" t="n">
        <f aca="false">MIN(AK295,MAX(0,AO295-(AL295+AM295+AN295)))</f>
        <v>0</v>
      </c>
      <c r="AT295" s="19" t="n">
        <f aca="false">MIN(AL295,MAX(0,AO295-(AM295+AN295)))</f>
        <v>0</v>
      </c>
      <c r="AU295" s="19" t="n">
        <f aca="false">MIN(AM295,MAX(0,AO295-(AN295)))</f>
        <v>0.00137073482314577</v>
      </c>
      <c r="AV295" s="19" t="n">
        <f aca="false">MIN(AN295,MAX(0,AO295-(0)))</f>
        <v>0</v>
      </c>
      <c r="AW295" s="19" t="n">
        <f aca="false">AH295-AP295</f>
        <v>0</v>
      </c>
      <c r="AX295" s="19" t="n">
        <f aca="false">AI295-AQ295</f>
        <v>0</v>
      </c>
      <c r="AY295" s="19" t="n">
        <f aca="false">AJ295-AR295</f>
        <v>0</v>
      </c>
      <c r="AZ295" s="19" t="n">
        <f aca="false">AK295-AS295</f>
        <v>0</v>
      </c>
      <c r="BA295" s="19" t="n">
        <f aca="false">AL295-AT295</f>
        <v>0</v>
      </c>
      <c r="BB295" s="19" t="n">
        <f aca="false">AM295-AU295</f>
        <v>0.980733597979806</v>
      </c>
      <c r="BC295" s="19" t="n">
        <f aca="false">AN295-AV295</f>
        <v>0</v>
      </c>
    </row>
    <row r="296" customFormat="false" ht="15" hidden="false" customHeight="false" outlineLevel="0" collapsed="false">
      <c r="B296" s="18" t="n">
        <v>292</v>
      </c>
      <c r="C296" s="18" t="n">
        <f aca="false">RM_TERM-B296+1</f>
        <v>69</v>
      </c>
      <c r="D296" s="19" t="n">
        <f aca="false">K295</f>
        <v>0.980733597979896</v>
      </c>
      <c r="E296" s="19" t="n">
        <f aca="false">D296*(1-(1-RM_CDR_S)^(1/12))</f>
        <v>0.00333062347270555</v>
      </c>
      <c r="F296" s="19" t="n">
        <f aca="false">D296-E296</f>
        <v>0.977402974507191</v>
      </c>
      <c r="G296" s="19" t="n">
        <f aca="false">IF(F296&gt;0,F296*(RM_WAC/12)/(1-(1+RM_WAC/12)^(-C296)),0)</f>
        <v>0.0174349772844368</v>
      </c>
      <c r="H296" s="19" t="n">
        <f aca="false">F296*RM_WAC/12</f>
        <v>0.00602731834279434</v>
      </c>
      <c r="I296" s="19" t="n">
        <f aca="false">G296-H296+IF(C296&lt;=1,(F296-(G296-H296)-J296),0)</f>
        <v>0.0114076589416425</v>
      </c>
      <c r="J296" s="19" t="n">
        <f aca="false">(F296-(G296-H296))*(1-(1-RM_CPR_S)^(1/12))</f>
        <v>0.0129945177987013</v>
      </c>
      <c r="K296" s="19" t="n">
        <f aca="false">IF(C296&lt;=1,0,(F296-(G296-H296)-J296))</f>
        <v>0.953000797766847</v>
      </c>
      <c r="L296" s="19" t="n">
        <f aca="false">E296*(1-RM_SEV_S)</f>
        <v>0.00199837408362333</v>
      </c>
      <c r="M296" s="19" t="n">
        <f aca="false">E296-L296</f>
        <v>0.00133224938908222</v>
      </c>
      <c r="N296" s="19" t="n">
        <f aca="false">H296-D296*(RM_SERV+RM_TR)/12</f>
        <v>0.00581482606323203</v>
      </c>
      <c r="O296" s="19" t="n">
        <f aca="false">T296*RM_A1_CP/12+U296*RM_A2_CP/12+V296*RM_A3_CP/12+W296*RM_M1_CP/12+X296*RM_B1_CP/12+Y296*RM_B2_CP/12+Z296*RM_B3_CP/12</f>
        <v>0.00653822398653204</v>
      </c>
      <c r="P296" s="19" t="n">
        <f aca="false">MAX(0,N296-O296)</f>
        <v>0</v>
      </c>
      <c r="Q296" s="19" t="n">
        <f aca="false">MIN(P296,M296)</f>
        <v>0</v>
      </c>
      <c r="R296" s="19" t="n">
        <f aca="false">P296-Q296</f>
        <v>0</v>
      </c>
      <c r="S296" s="19" t="n">
        <f aca="false">I296+J296+L296+Q296</f>
        <v>0.0264005508239672</v>
      </c>
      <c r="T296" s="19" t="n">
        <f aca="false">AW295</f>
        <v>0</v>
      </c>
      <c r="U296" s="19" t="n">
        <f aca="false">AX295</f>
        <v>0</v>
      </c>
      <c r="V296" s="19" t="n">
        <f aca="false">AY295</f>
        <v>0</v>
      </c>
      <c r="W296" s="19" t="n">
        <f aca="false">AZ295</f>
        <v>0</v>
      </c>
      <c r="X296" s="19" t="n">
        <f aca="false">BA295</f>
        <v>0</v>
      </c>
      <c r="Y296" s="19" t="n">
        <f aca="false">BB295</f>
        <v>0.980733597979806</v>
      </c>
      <c r="Z296" s="19" t="n">
        <f aca="false">BC295</f>
        <v>0</v>
      </c>
      <c r="AA296" s="19" t="n">
        <f aca="false">MIN(T296,MAX(0,S296-(0)))</f>
        <v>0</v>
      </c>
      <c r="AB296" s="19" t="n">
        <f aca="false">MIN(U296,MAX(0,S296-(T296)))</f>
        <v>0</v>
      </c>
      <c r="AC296" s="19" t="n">
        <f aca="false">MIN(V296,MAX(0,S296-(T296+U296)))</f>
        <v>0</v>
      </c>
      <c r="AD296" s="19" t="n">
        <f aca="false">MIN(W296,MAX(0,S296-(T296+U296+V296)))</f>
        <v>0</v>
      </c>
      <c r="AE296" s="19" t="n">
        <f aca="false">MIN(X296,MAX(0,S296-(T296+U296+V296+W296)))</f>
        <v>0</v>
      </c>
      <c r="AF296" s="19" t="n">
        <f aca="false">MIN(Y296,MAX(0,S296-(T296+U296+V296+W296+X296)))</f>
        <v>0.0264005508239672</v>
      </c>
      <c r="AG296" s="19" t="n">
        <f aca="false">MIN(Z296,MAX(0,S296-(T296+U296+V296+W296+X296+Y296)))</f>
        <v>0</v>
      </c>
      <c r="AH296" s="19" t="n">
        <f aca="false">T296-AA296</f>
        <v>0</v>
      </c>
      <c r="AI296" s="19" t="n">
        <f aca="false">U296-AB296</f>
        <v>0</v>
      </c>
      <c r="AJ296" s="19" t="n">
        <f aca="false">V296-AC296</f>
        <v>0</v>
      </c>
      <c r="AK296" s="19" t="n">
        <f aca="false">W296-AD296</f>
        <v>0</v>
      </c>
      <c r="AL296" s="19" t="n">
        <f aca="false">X296-AE296</f>
        <v>0</v>
      </c>
      <c r="AM296" s="19" t="n">
        <f aca="false">Y296-AF296</f>
        <v>0.954333047155839</v>
      </c>
      <c r="AN296" s="19" t="n">
        <f aca="false">Z296-AG296</f>
        <v>0</v>
      </c>
      <c r="AO296" s="19" t="n">
        <f aca="false">M296-Q296</f>
        <v>0.00133224938908222</v>
      </c>
      <c r="AP296" s="19" t="n">
        <f aca="false">MIN(AH296,MAX(0,AO296-(AI296+AJ296+AK296+AL296+AM296+AN296)))</f>
        <v>0</v>
      </c>
      <c r="AQ296" s="19" t="n">
        <f aca="false">MIN(AI296,MAX(0,AO296-(AJ296+AK296+AL296+AM296+AN296)))</f>
        <v>0</v>
      </c>
      <c r="AR296" s="19" t="n">
        <f aca="false">MIN(AJ296,MAX(0,AO296-(AK296+AL296+AM296+AN296)))</f>
        <v>0</v>
      </c>
      <c r="AS296" s="19" t="n">
        <f aca="false">MIN(AK296,MAX(0,AO296-(AL296+AM296+AN296)))</f>
        <v>0</v>
      </c>
      <c r="AT296" s="19" t="n">
        <f aca="false">MIN(AL296,MAX(0,AO296-(AM296+AN296)))</f>
        <v>0</v>
      </c>
      <c r="AU296" s="19" t="n">
        <f aca="false">MIN(AM296,MAX(0,AO296-(AN296)))</f>
        <v>0.00133224938908222</v>
      </c>
      <c r="AV296" s="19" t="n">
        <f aca="false">MIN(AN296,MAX(0,AO296-(0)))</f>
        <v>0</v>
      </c>
      <c r="AW296" s="19" t="n">
        <f aca="false">AH296-AP296</f>
        <v>0</v>
      </c>
      <c r="AX296" s="19" t="n">
        <f aca="false">AI296-AQ296</f>
        <v>0</v>
      </c>
      <c r="AY296" s="19" t="n">
        <f aca="false">AJ296-AR296</f>
        <v>0</v>
      </c>
      <c r="AZ296" s="19" t="n">
        <f aca="false">AK296-AS296</f>
        <v>0</v>
      </c>
      <c r="BA296" s="19" t="n">
        <f aca="false">AL296-AT296</f>
        <v>0</v>
      </c>
      <c r="BB296" s="19" t="n">
        <f aca="false">AM296-AU296</f>
        <v>0.953000797766757</v>
      </c>
      <c r="BC296" s="19" t="n">
        <f aca="false">AN296-AV296</f>
        <v>0</v>
      </c>
    </row>
    <row r="297" customFormat="false" ht="15" hidden="false" customHeight="false" outlineLevel="0" collapsed="false">
      <c r="B297" s="18" t="n">
        <v>293</v>
      </c>
      <c r="C297" s="18" t="n">
        <f aca="false">RM_TERM-B297+1</f>
        <v>68</v>
      </c>
      <c r="D297" s="19" t="n">
        <f aca="false">K296</f>
        <v>0.953000797766847</v>
      </c>
      <c r="E297" s="19" t="n">
        <f aca="false">D297*(1-(1-RM_CDR_S)^(1/12))</f>
        <v>0.00323644140782709</v>
      </c>
      <c r="F297" s="19" t="n">
        <f aca="false">D297-E297</f>
        <v>0.94976435635902</v>
      </c>
      <c r="G297" s="19" t="n">
        <f aca="false">IF(F297&gt;0,F297*(RM_WAC/12)/(1-(1+RM_WAC/12)^(-C297)),0)</f>
        <v>0.017142029274741</v>
      </c>
      <c r="H297" s="19" t="n">
        <f aca="false">F297*RM_WAC/12</f>
        <v>0.00585688019754729</v>
      </c>
      <c r="I297" s="19" t="n">
        <f aca="false">G297-H297+IF(C297&lt;=1,(F297-(G297-H297)-J297),0)</f>
        <v>0.0112851490771937</v>
      </c>
      <c r="J297" s="19" t="n">
        <f aca="false">(F297-(G297-H297))*(1-(1-RM_CPR_S)^(1/12))</f>
        <v>0.0126243725680959</v>
      </c>
      <c r="K297" s="19" t="n">
        <f aca="false">IF(C297&lt;=1,0,(F297-(G297-H297)-J297))</f>
        <v>0.92585483471373</v>
      </c>
      <c r="L297" s="19" t="n">
        <f aca="false">E297*(1-RM_SEV_S)</f>
        <v>0.00194186484469625</v>
      </c>
      <c r="M297" s="19" t="n">
        <f aca="false">E297-L297</f>
        <v>0.00129457656313083</v>
      </c>
      <c r="N297" s="19" t="n">
        <f aca="false">H297-D297*(RM_SERV+RM_TR)/12</f>
        <v>0.00565039669136447</v>
      </c>
      <c r="O297" s="19" t="n">
        <f aca="false">T297*RM_A1_CP/12+U297*RM_A2_CP/12+V297*RM_A3_CP/12+W297*RM_M1_CP/12+X297*RM_B1_CP/12+Y297*RM_B2_CP/12+Z297*RM_B3_CP/12</f>
        <v>0.00635333865177838</v>
      </c>
      <c r="P297" s="19" t="n">
        <f aca="false">MAX(0,N297-O297)</f>
        <v>0</v>
      </c>
      <c r="Q297" s="19" t="n">
        <f aca="false">MIN(P297,M297)</f>
        <v>0</v>
      </c>
      <c r="R297" s="19" t="n">
        <f aca="false">P297-Q297</f>
        <v>0</v>
      </c>
      <c r="S297" s="19" t="n">
        <f aca="false">I297+J297+L297+Q297</f>
        <v>0.0258513864899858</v>
      </c>
      <c r="T297" s="19" t="n">
        <f aca="false">AW296</f>
        <v>0</v>
      </c>
      <c r="U297" s="19" t="n">
        <f aca="false">AX296</f>
        <v>0</v>
      </c>
      <c r="V297" s="19" t="n">
        <f aca="false">AY296</f>
        <v>0</v>
      </c>
      <c r="W297" s="19" t="n">
        <f aca="false">AZ296</f>
        <v>0</v>
      </c>
      <c r="X297" s="19" t="n">
        <f aca="false">BA296</f>
        <v>0</v>
      </c>
      <c r="Y297" s="19" t="n">
        <f aca="false">BB296</f>
        <v>0.953000797766757</v>
      </c>
      <c r="Z297" s="19" t="n">
        <f aca="false">BC296</f>
        <v>0</v>
      </c>
      <c r="AA297" s="19" t="n">
        <f aca="false">MIN(T297,MAX(0,S297-(0)))</f>
        <v>0</v>
      </c>
      <c r="AB297" s="19" t="n">
        <f aca="false">MIN(U297,MAX(0,S297-(T297)))</f>
        <v>0</v>
      </c>
      <c r="AC297" s="19" t="n">
        <f aca="false">MIN(V297,MAX(0,S297-(T297+U297)))</f>
        <v>0</v>
      </c>
      <c r="AD297" s="19" t="n">
        <f aca="false">MIN(W297,MAX(0,S297-(T297+U297+V297)))</f>
        <v>0</v>
      </c>
      <c r="AE297" s="19" t="n">
        <f aca="false">MIN(X297,MAX(0,S297-(T297+U297+V297+W297)))</f>
        <v>0</v>
      </c>
      <c r="AF297" s="19" t="n">
        <f aca="false">MIN(Y297,MAX(0,S297-(T297+U297+V297+W297+X297)))</f>
        <v>0.0258513864899858</v>
      </c>
      <c r="AG297" s="19" t="n">
        <f aca="false">MIN(Z297,MAX(0,S297-(T297+U297+V297+W297+X297+Y297)))</f>
        <v>0</v>
      </c>
      <c r="AH297" s="19" t="n">
        <f aca="false">T297-AA297</f>
        <v>0</v>
      </c>
      <c r="AI297" s="19" t="n">
        <f aca="false">U297-AB297</f>
        <v>0</v>
      </c>
      <c r="AJ297" s="19" t="n">
        <f aca="false">V297-AC297</f>
        <v>0</v>
      </c>
      <c r="AK297" s="19" t="n">
        <f aca="false">W297-AD297</f>
        <v>0</v>
      </c>
      <c r="AL297" s="19" t="n">
        <f aca="false">X297-AE297</f>
        <v>0</v>
      </c>
      <c r="AM297" s="19" t="n">
        <f aca="false">Y297-AF297</f>
        <v>0.927149411276771</v>
      </c>
      <c r="AN297" s="19" t="n">
        <f aca="false">Z297-AG297</f>
        <v>0</v>
      </c>
      <c r="AO297" s="19" t="n">
        <f aca="false">M297-Q297</f>
        <v>0.00129457656313083</v>
      </c>
      <c r="AP297" s="19" t="n">
        <f aca="false">MIN(AH297,MAX(0,AO297-(AI297+AJ297+AK297+AL297+AM297+AN297)))</f>
        <v>0</v>
      </c>
      <c r="AQ297" s="19" t="n">
        <f aca="false">MIN(AI297,MAX(0,AO297-(AJ297+AK297+AL297+AM297+AN297)))</f>
        <v>0</v>
      </c>
      <c r="AR297" s="19" t="n">
        <f aca="false">MIN(AJ297,MAX(0,AO297-(AK297+AL297+AM297+AN297)))</f>
        <v>0</v>
      </c>
      <c r="AS297" s="19" t="n">
        <f aca="false">MIN(AK297,MAX(0,AO297-(AL297+AM297+AN297)))</f>
        <v>0</v>
      </c>
      <c r="AT297" s="19" t="n">
        <f aca="false">MIN(AL297,MAX(0,AO297-(AM297+AN297)))</f>
        <v>0</v>
      </c>
      <c r="AU297" s="19" t="n">
        <f aca="false">MIN(AM297,MAX(0,AO297-(AN297)))</f>
        <v>0.00129457656313083</v>
      </c>
      <c r="AV297" s="19" t="n">
        <f aca="false">MIN(AN297,MAX(0,AO297-(0)))</f>
        <v>0</v>
      </c>
      <c r="AW297" s="19" t="n">
        <f aca="false">AH297-AP297</f>
        <v>0</v>
      </c>
      <c r="AX297" s="19" t="n">
        <f aca="false">AI297-AQ297</f>
        <v>0</v>
      </c>
      <c r="AY297" s="19" t="n">
        <f aca="false">AJ297-AR297</f>
        <v>0</v>
      </c>
      <c r="AZ297" s="19" t="n">
        <f aca="false">AK297-AS297</f>
        <v>0</v>
      </c>
      <c r="BA297" s="19" t="n">
        <f aca="false">AL297-AT297</f>
        <v>0</v>
      </c>
      <c r="BB297" s="19" t="n">
        <f aca="false">AM297-AU297</f>
        <v>0.92585483471364</v>
      </c>
      <c r="BC297" s="19" t="n">
        <f aca="false">AN297-AV297</f>
        <v>0</v>
      </c>
    </row>
    <row r="298" customFormat="false" ht="15" hidden="false" customHeight="false" outlineLevel="0" collapsed="false">
      <c r="B298" s="18" t="n">
        <v>294</v>
      </c>
      <c r="C298" s="18" t="n">
        <f aca="false">RM_TERM-B298+1</f>
        <v>67</v>
      </c>
      <c r="D298" s="19" t="n">
        <f aca="false">K297</f>
        <v>0.92585483471373</v>
      </c>
      <c r="E298" s="19" t="n">
        <f aca="false">D298*(1-(1-RM_CDR_S)^(1/12))</f>
        <v>0.00314425227316285</v>
      </c>
      <c r="F298" s="19" t="n">
        <f aca="false">D298-E298</f>
        <v>0.922710582440567</v>
      </c>
      <c r="G298" s="19" t="n">
        <f aca="false">IF(F298&gt;0,F298*(RM_WAC/12)/(1-(1+RM_WAC/12)^(-C298)),0)</f>
        <v>0.0168540034702757</v>
      </c>
      <c r="H298" s="19" t="n">
        <f aca="false">F298*RM_WAC/12</f>
        <v>0.00569004859171683</v>
      </c>
      <c r="I298" s="19" t="n">
        <f aca="false">G298-H298+IF(C298&lt;=1,(F298-(G298-H298)-J298),0)</f>
        <v>0.0111639548785589</v>
      </c>
      <c r="J298" s="19" t="n">
        <f aca="false">(F298-(G298-H298))*(1-(1-RM_CPR_S)^(1/12))</f>
        <v>0.0122620769328119</v>
      </c>
      <c r="K298" s="19" t="n">
        <f aca="false">IF(C298&lt;=1,0,(F298-(G298-H298)-J298))</f>
        <v>0.899284550629197</v>
      </c>
      <c r="L298" s="19" t="n">
        <f aca="false">E298*(1-RM_SEV_S)</f>
        <v>0.00188655136389771</v>
      </c>
      <c r="M298" s="19" t="n">
        <f aca="false">E298-L298</f>
        <v>0.00125770090926514</v>
      </c>
      <c r="N298" s="19" t="n">
        <f aca="false">H298-D298*(RM_SERV+RM_TR)/12</f>
        <v>0.00548944671086219</v>
      </c>
      <c r="O298" s="19" t="n">
        <f aca="false">T298*RM_A1_CP/12+U298*RM_A2_CP/12+V298*RM_A3_CP/12+W298*RM_M1_CP/12+X298*RM_B1_CP/12+Y298*RM_B2_CP/12+Z298*RM_B3_CP/12</f>
        <v>0.0061723655647576</v>
      </c>
      <c r="P298" s="19" t="n">
        <f aca="false">MAX(0,N298-O298)</f>
        <v>0</v>
      </c>
      <c r="Q298" s="19" t="n">
        <f aca="false">MIN(P298,M298)</f>
        <v>0</v>
      </c>
      <c r="R298" s="19" t="n">
        <f aca="false">P298-Q298</f>
        <v>0</v>
      </c>
      <c r="S298" s="19" t="n">
        <f aca="false">I298+J298+L298+Q298</f>
        <v>0.0253125831752686</v>
      </c>
      <c r="T298" s="19" t="n">
        <f aca="false">AW297</f>
        <v>0</v>
      </c>
      <c r="U298" s="19" t="n">
        <f aca="false">AX297</f>
        <v>0</v>
      </c>
      <c r="V298" s="19" t="n">
        <f aca="false">AY297</f>
        <v>0</v>
      </c>
      <c r="W298" s="19" t="n">
        <f aca="false">AZ297</f>
        <v>0</v>
      </c>
      <c r="X298" s="19" t="n">
        <f aca="false">BA297</f>
        <v>0</v>
      </c>
      <c r="Y298" s="19" t="n">
        <f aca="false">BB297</f>
        <v>0.92585483471364</v>
      </c>
      <c r="Z298" s="19" t="n">
        <f aca="false">BC297</f>
        <v>0</v>
      </c>
      <c r="AA298" s="19" t="n">
        <f aca="false">MIN(T298,MAX(0,S298-(0)))</f>
        <v>0</v>
      </c>
      <c r="AB298" s="19" t="n">
        <f aca="false">MIN(U298,MAX(0,S298-(T298)))</f>
        <v>0</v>
      </c>
      <c r="AC298" s="19" t="n">
        <f aca="false">MIN(V298,MAX(0,S298-(T298+U298)))</f>
        <v>0</v>
      </c>
      <c r="AD298" s="19" t="n">
        <f aca="false">MIN(W298,MAX(0,S298-(T298+U298+V298)))</f>
        <v>0</v>
      </c>
      <c r="AE298" s="19" t="n">
        <f aca="false">MIN(X298,MAX(0,S298-(T298+U298+V298+W298)))</f>
        <v>0</v>
      </c>
      <c r="AF298" s="19" t="n">
        <f aca="false">MIN(Y298,MAX(0,S298-(T298+U298+V298+W298+X298)))</f>
        <v>0.0253125831752686</v>
      </c>
      <c r="AG298" s="19" t="n">
        <f aca="false">MIN(Z298,MAX(0,S298-(T298+U298+V298+W298+X298+Y298)))</f>
        <v>0</v>
      </c>
      <c r="AH298" s="19" t="n">
        <f aca="false">T298-AA298</f>
        <v>0</v>
      </c>
      <c r="AI298" s="19" t="n">
        <f aca="false">U298-AB298</f>
        <v>0</v>
      </c>
      <c r="AJ298" s="19" t="n">
        <f aca="false">V298-AC298</f>
        <v>0</v>
      </c>
      <c r="AK298" s="19" t="n">
        <f aca="false">W298-AD298</f>
        <v>0</v>
      </c>
      <c r="AL298" s="19" t="n">
        <f aca="false">X298-AE298</f>
        <v>0</v>
      </c>
      <c r="AM298" s="19" t="n">
        <f aca="false">Y298-AF298</f>
        <v>0.900542251538372</v>
      </c>
      <c r="AN298" s="19" t="n">
        <f aca="false">Z298-AG298</f>
        <v>0</v>
      </c>
      <c r="AO298" s="19" t="n">
        <f aca="false">M298-Q298</f>
        <v>0.00125770090926514</v>
      </c>
      <c r="AP298" s="19" t="n">
        <f aca="false">MIN(AH298,MAX(0,AO298-(AI298+AJ298+AK298+AL298+AM298+AN298)))</f>
        <v>0</v>
      </c>
      <c r="AQ298" s="19" t="n">
        <f aca="false">MIN(AI298,MAX(0,AO298-(AJ298+AK298+AL298+AM298+AN298)))</f>
        <v>0</v>
      </c>
      <c r="AR298" s="19" t="n">
        <f aca="false">MIN(AJ298,MAX(0,AO298-(AK298+AL298+AM298+AN298)))</f>
        <v>0</v>
      </c>
      <c r="AS298" s="19" t="n">
        <f aca="false">MIN(AK298,MAX(0,AO298-(AL298+AM298+AN298)))</f>
        <v>0</v>
      </c>
      <c r="AT298" s="19" t="n">
        <f aca="false">MIN(AL298,MAX(0,AO298-(AM298+AN298)))</f>
        <v>0</v>
      </c>
      <c r="AU298" s="19" t="n">
        <f aca="false">MIN(AM298,MAX(0,AO298-(AN298)))</f>
        <v>0.00125770090926514</v>
      </c>
      <c r="AV298" s="19" t="n">
        <f aca="false">MIN(AN298,MAX(0,AO298-(0)))</f>
        <v>0</v>
      </c>
      <c r="AW298" s="19" t="n">
        <f aca="false">AH298-AP298</f>
        <v>0</v>
      </c>
      <c r="AX298" s="19" t="n">
        <f aca="false">AI298-AQ298</f>
        <v>0</v>
      </c>
      <c r="AY298" s="19" t="n">
        <f aca="false">AJ298-AR298</f>
        <v>0</v>
      </c>
      <c r="AZ298" s="19" t="n">
        <f aca="false">AK298-AS298</f>
        <v>0</v>
      </c>
      <c r="BA298" s="19" t="n">
        <f aca="false">AL298-AT298</f>
        <v>0</v>
      </c>
      <c r="BB298" s="19" t="n">
        <f aca="false">AM298-AU298</f>
        <v>0.899284550629106</v>
      </c>
      <c r="BC298" s="19" t="n">
        <f aca="false">AN298-AV298</f>
        <v>0</v>
      </c>
    </row>
    <row r="299" customFormat="false" ht="15" hidden="false" customHeight="false" outlineLevel="0" collapsed="false">
      <c r="B299" s="18" t="n">
        <v>295</v>
      </c>
      <c r="C299" s="18" t="n">
        <f aca="false">RM_TERM-B299+1</f>
        <v>66</v>
      </c>
      <c r="D299" s="19" t="n">
        <f aca="false">K298</f>
        <v>0.899284550629197</v>
      </c>
      <c r="E299" s="19" t="n">
        <f aca="false">D299*(1-(1-RM_CDR_S)^(1/12))</f>
        <v>0.00305401817490142</v>
      </c>
      <c r="F299" s="19" t="n">
        <f aca="false">D299-E299</f>
        <v>0.896230532454295</v>
      </c>
      <c r="G299" s="19" t="n">
        <f aca="false">IF(F299&gt;0,F299*(RM_WAC/12)/(1-(1+RM_WAC/12)^(-C299)),0)</f>
        <v>0.01657081716659</v>
      </c>
      <c r="H299" s="19" t="n">
        <f aca="false">F299*RM_WAC/12</f>
        <v>0.00552675495013482</v>
      </c>
      <c r="I299" s="19" t="n">
        <f aca="false">G299-H299+IF(C299&lt;=1,(F299-(G299-H299)-J299),0)</f>
        <v>0.0110440622164552</v>
      </c>
      <c r="J299" s="19" t="n">
        <f aca="false">(F299-(G299-H299))*(1-(1-RM_CPR_S)^(1/12))</f>
        <v>0.0119074814932627</v>
      </c>
      <c r="K299" s="19" t="n">
        <f aca="false">IF(C299&lt;=1,0,(F299-(G299-H299)-J299))</f>
        <v>0.873278988744577</v>
      </c>
      <c r="L299" s="19" t="n">
        <f aca="false">E299*(1-RM_SEV_S)</f>
        <v>0.00183241090494085</v>
      </c>
      <c r="M299" s="19" t="n">
        <f aca="false">E299-L299</f>
        <v>0.00122160726996057</v>
      </c>
      <c r="N299" s="19" t="n">
        <f aca="false">H299-D299*(RM_SERV+RM_TR)/12</f>
        <v>0.00533190996416516</v>
      </c>
      <c r="O299" s="19" t="n">
        <f aca="false">T299*RM_A1_CP/12+U299*RM_A2_CP/12+V299*RM_A3_CP/12+W299*RM_M1_CP/12+X299*RM_B1_CP/12+Y299*RM_B2_CP/12+Z299*RM_B3_CP/12</f>
        <v>0.00599523033752738</v>
      </c>
      <c r="P299" s="19" t="n">
        <f aca="false">MAX(0,N299-O299)</f>
        <v>0</v>
      </c>
      <c r="Q299" s="19" t="n">
        <f aca="false">MIN(P299,M299)</f>
        <v>0</v>
      </c>
      <c r="R299" s="19" t="n">
        <f aca="false">P299-Q299</f>
        <v>0</v>
      </c>
      <c r="S299" s="19" t="n">
        <f aca="false">I299+J299+L299+Q299</f>
        <v>0.0247839546146587</v>
      </c>
      <c r="T299" s="19" t="n">
        <f aca="false">AW298</f>
        <v>0</v>
      </c>
      <c r="U299" s="19" t="n">
        <f aca="false">AX298</f>
        <v>0</v>
      </c>
      <c r="V299" s="19" t="n">
        <f aca="false">AY298</f>
        <v>0</v>
      </c>
      <c r="W299" s="19" t="n">
        <f aca="false">AZ298</f>
        <v>0</v>
      </c>
      <c r="X299" s="19" t="n">
        <f aca="false">BA298</f>
        <v>0</v>
      </c>
      <c r="Y299" s="19" t="n">
        <f aca="false">BB298</f>
        <v>0.899284550629106</v>
      </c>
      <c r="Z299" s="19" t="n">
        <f aca="false">BC298</f>
        <v>0</v>
      </c>
      <c r="AA299" s="19" t="n">
        <f aca="false">MIN(T299,MAX(0,S299-(0)))</f>
        <v>0</v>
      </c>
      <c r="AB299" s="19" t="n">
        <f aca="false">MIN(U299,MAX(0,S299-(T299)))</f>
        <v>0</v>
      </c>
      <c r="AC299" s="19" t="n">
        <f aca="false">MIN(V299,MAX(0,S299-(T299+U299)))</f>
        <v>0</v>
      </c>
      <c r="AD299" s="19" t="n">
        <f aca="false">MIN(W299,MAX(0,S299-(T299+U299+V299)))</f>
        <v>0</v>
      </c>
      <c r="AE299" s="19" t="n">
        <f aca="false">MIN(X299,MAX(0,S299-(T299+U299+V299+W299)))</f>
        <v>0</v>
      </c>
      <c r="AF299" s="19" t="n">
        <f aca="false">MIN(Y299,MAX(0,S299-(T299+U299+V299+W299+X299)))</f>
        <v>0.0247839546146587</v>
      </c>
      <c r="AG299" s="19" t="n">
        <f aca="false">MIN(Z299,MAX(0,S299-(T299+U299+V299+W299+X299+Y299)))</f>
        <v>0</v>
      </c>
      <c r="AH299" s="19" t="n">
        <f aca="false">T299-AA299</f>
        <v>0</v>
      </c>
      <c r="AI299" s="19" t="n">
        <f aca="false">U299-AB299</f>
        <v>0</v>
      </c>
      <c r="AJ299" s="19" t="n">
        <f aca="false">V299-AC299</f>
        <v>0</v>
      </c>
      <c r="AK299" s="19" t="n">
        <f aca="false">W299-AD299</f>
        <v>0</v>
      </c>
      <c r="AL299" s="19" t="n">
        <f aca="false">X299-AE299</f>
        <v>0</v>
      </c>
      <c r="AM299" s="19" t="n">
        <f aca="false">Y299-AF299</f>
        <v>0.874500596014448</v>
      </c>
      <c r="AN299" s="19" t="n">
        <f aca="false">Z299-AG299</f>
        <v>0</v>
      </c>
      <c r="AO299" s="19" t="n">
        <f aca="false">M299-Q299</f>
        <v>0.00122160726996057</v>
      </c>
      <c r="AP299" s="19" t="n">
        <f aca="false">MIN(AH299,MAX(0,AO299-(AI299+AJ299+AK299+AL299+AM299+AN299)))</f>
        <v>0</v>
      </c>
      <c r="AQ299" s="19" t="n">
        <f aca="false">MIN(AI299,MAX(0,AO299-(AJ299+AK299+AL299+AM299+AN299)))</f>
        <v>0</v>
      </c>
      <c r="AR299" s="19" t="n">
        <f aca="false">MIN(AJ299,MAX(0,AO299-(AK299+AL299+AM299+AN299)))</f>
        <v>0</v>
      </c>
      <c r="AS299" s="19" t="n">
        <f aca="false">MIN(AK299,MAX(0,AO299-(AL299+AM299+AN299)))</f>
        <v>0</v>
      </c>
      <c r="AT299" s="19" t="n">
        <f aca="false">MIN(AL299,MAX(0,AO299-(AM299+AN299)))</f>
        <v>0</v>
      </c>
      <c r="AU299" s="19" t="n">
        <f aca="false">MIN(AM299,MAX(0,AO299-(AN299)))</f>
        <v>0.00122160726996057</v>
      </c>
      <c r="AV299" s="19" t="n">
        <f aca="false">MIN(AN299,MAX(0,AO299-(0)))</f>
        <v>0</v>
      </c>
      <c r="AW299" s="19" t="n">
        <f aca="false">AH299-AP299</f>
        <v>0</v>
      </c>
      <c r="AX299" s="19" t="n">
        <f aca="false">AI299-AQ299</f>
        <v>0</v>
      </c>
      <c r="AY299" s="19" t="n">
        <f aca="false">AJ299-AR299</f>
        <v>0</v>
      </c>
      <c r="AZ299" s="19" t="n">
        <f aca="false">AK299-AS299</f>
        <v>0</v>
      </c>
      <c r="BA299" s="19" t="n">
        <f aca="false">AL299-AT299</f>
        <v>0</v>
      </c>
      <c r="BB299" s="19" t="n">
        <f aca="false">AM299-AU299</f>
        <v>0.873278988744487</v>
      </c>
      <c r="BC299" s="19" t="n">
        <f aca="false">AN299-AV299</f>
        <v>0</v>
      </c>
    </row>
    <row r="300" customFormat="false" ht="15" hidden="false" customHeight="false" outlineLevel="0" collapsed="false">
      <c r="B300" s="18" t="n">
        <v>296</v>
      </c>
      <c r="C300" s="18" t="n">
        <f aca="false">RM_TERM-B300+1</f>
        <v>65</v>
      </c>
      <c r="D300" s="19" t="n">
        <f aca="false">K299</f>
        <v>0.873278988744577</v>
      </c>
      <c r="E300" s="19" t="n">
        <f aca="false">D300*(1-(1-RM_CDR_S)^(1/12))</f>
        <v>0.00296570190327351</v>
      </c>
      <c r="F300" s="19" t="n">
        <f aca="false">D300-E300</f>
        <v>0.870313286841304</v>
      </c>
      <c r="G300" s="19" t="n">
        <f aca="false">IF(F300&gt;0,F300*(RM_WAC/12)/(1-(1+RM_WAC/12)^(-C300)),0)</f>
        <v>0.0162923890488591</v>
      </c>
      <c r="H300" s="19" t="n">
        <f aca="false">F300*RM_WAC/12</f>
        <v>0.00536693193552137</v>
      </c>
      <c r="I300" s="19" t="n">
        <f aca="false">G300-H300+IF(C300&lt;=1,(F300-(G300-H300)-J300),0)</f>
        <v>0.0109254571133378</v>
      </c>
      <c r="J300" s="19" t="n">
        <f aca="false">(F300-(G300-H300))*(1-(1-RM_CPR_S)^(1/12))</f>
        <v>0.0115604395481456</v>
      </c>
      <c r="K300" s="19" t="n">
        <f aca="false">IF(C300&lt;=1,0,(F300-(G300-H300)-J300))</f>
        <v>0.84782739017982</v>
      </c>
      <c r="L300" s="19" t="n">
        <f aca="false">E300*(1-RM_SEV_S)</f>
        <v>0.00177942114196411</v>
      </c>
      <c r="M300" s="19" t="n">
        <f aca="false">E300-L300</f>
        <v>0.00118628076130941</v>
      </c>
      <c r="N300" s="19" t="n">
        <f aca="false">H300-D300*(RM_SERV+RM_TR)/12</f>
        <v>0.00517772148796005</v>
      </c>
      <c r="O300" s="19" t="n">
        <f aca="false">T300*RM_A1_CP/12+U300*RM_A2_CP/12+V300*RM_A3_CP/12+W300*RM_M1_CP/12+X300*RM_B1_CP/12+Y300*RM_B2_CP/12+Z300*RM_B3_CP/12</f>
        <v>0.00582185992496325</v>
      </c>
      <c r="P300" s="19" t="n">
        <f aca="false">MAX(0,N300-O300)</f>
        <v>0</v>
      </c>
      <c r="Q300" s="19" t="n">
        <f aca="false">MIN(P300,M300)</f>
        <v>0</v>
      </c>
      <c r="R300" s="19" t="n">
        <f aca="false">P300-Q300</f>
        <v>0</v>
      </c>
      <c r="S300" s="19" t="n">
        <f aca="false">I300+J300+L300+Q300</f>
        <v>0.0242653178034475</v>
      </c>
      <c r="T300" s="19" t="n">
        <f aca="false">AW299</f>
        <v>0</v>
      </c>
      <c r="U300" s="19" t="n">
        <f aca="false">AX299</f>
        <v>0</v>
      </c>
      <c r="V300" s="19" t="n">
        <f aca="false">AY299</f>
        <v>0</v>
      </c>
      <c r="W300" s="19" t="n">
        <f aca="false">AZ299</f>
        <v>0</v>
      </c>
      <c r="X300" s="19" t="n">
        <f aca="false">BA299</f>
        <v>0</v>
      </c>
      <c r="Y300" s="19" t="n">
        <f aca="false">BB299</f>
        <v>0.873278988744487</v>
      </c>
      <c r="Z300" s="19" t="n">
        <f aca="false">BC299</f>
        <v>0</v>
      </c>
      <c r="AA300" s="19" t="n">
        <f aca="false">MIN(T300,MAX(0,S300-(0)))</f>
        <v>0</v>
      </c>
      <c r="AB300" s="19" t="n">
        <f aca="false">MIN(U300,MAX(0,S300-(T300)))</f>
        <v>0</v>
      </c>
      <c r="AC300" s="19" t="n">
        <f aca="false">MIN(V300,MAX(0,S300-(T300+U300)))</f>
        <v>0</v>
      </c>
      <c r="AD300" s="19" t="n">
        <f aca="false">MIN(W300,MAX(0,S300-(T300+U300+V300)))</f>
        <v>0</v>
      </c>
      <c r="AE300" s="19" t="n">
        <f aca="false">MIN(X300,MAX(0,S300-(T300+U300+V300+W300)))</f>
        <v>0</v>
      </c>
      <c r="AF300" s="19" t="n">
        <f aca="false">MIN(Y300,MAX(0,S300-(T300+U300+V300+W300+X300)))</f>
        <v>0.0242653178034475</v>
      </c>
      <c r="AG300" s="19" t="n">
        <f aca="false">MIN(Z300,MAX(0,S300-(T300+U300+V300+W300+X300+Y300)))</f>
        <v>0</v>
      </c>
      <c r="AH300" s="19" t="n">
        <f aca="false">T300-AA300</f>
        <v>0</v>
      </c>
      <c r="AI300" s="19" t="n">
        <f aca="false">U300-AB300</f>
        <v>0</v>
      </c>
      <c r="AJ300" s="19" t="n">
        <f aca="false">V300-AC300</f>
        <v>0</v>
      </c>
      <c r="AK300" s="19" t="n">
        <f aca="false">W300-AD300</f>
        <v>0</v>
      </c>
      <c r="AL300" s="19" t="n">
        <f aca="false">X300-AE300</f>
        <v>0</v>
      </c>
      <c r="AM300" s="19" t="n">
        <f aca="false">Y300-AF300</f>
        <v>0.84901367094104</v>
      </c>
      <c r="AN300" s="19" t="n">
        <f aca="false">Z300-AG300</f>
        <v>0</v>
      </c>
      <c r="AO300" s="19" t="n">
        <f aca="false">M300-Q300</f>
        <v>0.00118628076130941</v>
      </c>
      <c r="AP300" s="19" t="n">
        <f aca="false">MIN(AH300,MAX(0,AO300-(AI300+AJ300+AK300+AL300+AM300+AN300)))</f>
        <v>0</v>
      </c>
      <c r="AQ300" s="19" t="n">
        <f aca="false">MIN(AI300,MAX(0,AO300-(AJ300+AK300+AL300+AM300+AN300)))</f>
        <v>0</v>
      </c>
      <c r="AR300" s="19" t="n">
        <f aca="false">MIN(AJ300,MAX(0,AO300-(AK300+AL300+AM300+AN300)))</f>
        <v>0</v>
      </c>
      <c r="AS300" s="19" t="n">
        <f aca="false">MIN(AK300,MAX(0,AO300-(AL300+AM300+AN300)))</f>
        <v>0</v>
      </c>
      <c r="AT300" s="19" t="n">
        <f aca="false">MIN(AL300,MAX(0,AO300-(AM300+AN300)))</f>
        <v>0</v>
      </c>
      <c r="AU300" s="19" t="n">
        <f aca="false">MIN(AM300,MAX(0,AO300-(AN300)))</f>
        <v>0.00118628076130941</v>
      </c>
      <c r="AV300" s="19" t="n">
        <f aca="false">MIN(AN300,MAX(0,AO300-(0)))</f>
        <v>0</v>
      </c>
      <c r="AW300" s="19" t="n">
        <f aca="false">AH300-AP300</f>
        <v>0</v>
      </c>
      <c r="AX300" s="19" t="n">
        <f aca="false">AI300-AQ300</f>
        <v>0</v>
      </c>
      <c r="AY300" s="19" t="n">
        <f aca="false">AJ300-AR300</f>
        <v>0</v>
      </c>
      <c r="AZ300" s="19" t="n">
        <f aca="false">AK300-AS300</f>
        <v>0</v>
      </c>
      <c r="BA300" s="19" t="n">
        <f aca="false">AL300-AT300</f>
        <v>0</v>
      </c>
      <c r="BB300" s="19" t="n">
        <f aca="false">AM300-AU300</f>
        <v>0.84782739017973</v>
      </c>
      <c r="BC300" s="19" t="n">
        <f aca="false">AN300-AV300</f>
        <v>0</v>
      </c>
    </row>
    <row r="301" customFormat="false" ht="15" hidden="false" customHeight="false" outlineLevel="0" collapsed="false">
      <c r="B301" s="18" t="n">
        <v>297</v>
      </c>
      <c r="C301" s="18" t="n">
        <f aca="false">RM_TERM-B301+1</f>
        <v>64</v>
      </c>
      <c r="D301" s="19" t="n">
        <f aca="false">K300</f>
        <v>0.84782739017982</v>
      </c>
      <c r="E301" s="19" t="n">
        <f aca="false">D301*(1-(1-RM_CDR_S)^(1/12))</f>
        <v>0.0028792669205501</v>
      </c>
      <c r="F301" s="19" t="n">
        <f aca="false">D301-E301</f>
        <v>0.84494812325927</v>
      </c>
      <c r="G301" s="19" t="n">
        <f aca="false">IF(F301&gt;0,F301*(RM_WAC/12)/(1-(1+RM_WAC/12)^(-C301)),0)</f>
        <v>0.0160186391685358</v>
      </c>
      <c r="H301" s="19" t="n">
        <f aca="false">F301*RM_WAC/12</f>
        <v>0.0052105134267655</v>
      </c>
      <c r="I301" s="19" t="n">
        <f aca="false">G301-H301+IF(C301&lt;=1,(F301-(G301-H301)-J301),0)</f>
        <v>0.0108081257417703</v>
      </c>
      <c r="J301" s="19" t="n">
        <f aca="false">(F301-(G301-H301))*(1-(1-RM_CPR_S)^(1/12))</f>
        <v>0.0112208070470859</v>
      </c>
      <c r="K301" s="19" t="n">
        <f aca="false">IF(C301&lt;=1,0,(F301-(G301-H301)-J301))</f>
        <v>0.822919190470414</v>
      </c>
      <c r="L301" s="19" t="n">
        <f aca="false">E301*(1-RM_SEV_S)</f>
        <v>0.00172756015233006</v>
      </c>
      <c r="M301" s="19" t="n">
        <f aca="false">E301-L301</f>
        <v>0.00115170676822004</v>
      </c>
      <c r="N301" s="19" t="n">
        <f aca="false">H301-D301*(RM_SERV+RM_TR)/12</f>
        <v>0.00502681749222654</v>
      </c>
      <c r="O301" s="19" t="n">
        <f aca="false">T301*RM_A1_CP/12+U301*RM_A2_CP/12+V301*RM_A3_CP/12+W301*RM_M1_CP/12+X301*RM_B1_CP/12+Y301*RM_B2_CP/12+Z301*RM_B3_CP/12</f>
        <v>0.0056521826011982</v>
      </c>
      <c r="P301" s="19" t="n">
        <f aca="false">MAX(0,N301-O301)</f>
        <v>0</v>
      </c>
      <c r="Q301" s="19" t="n">
        <f aca="false">MIN(P301,M301)</f>
        <v>0</v>
      </c>
      <c r="R301" s="19" t="n">
        <f aca="false">P301-Q301</f>
        <v>0</v>
      </c>
      <c r="S301" s="19" t="n">
        <f aca="false">I301+J301+L301+Q301</f>
        <v>0.0237564929411863</v>
      </c>
      <c r="T301" s="19" t="n">
        <f aca="false">AW300</f>
        <v>0</v>
      </c>
      <c r="U301" s="19" t="n">
        <f aca="false">AX300</f>
        <v>0</v>
      </c>
      <c r="V301" s="19" t="n">
        <f aca="false">AY300</f>
        <v>0</v>
      </c>
      <c r="W301" s="19" t="n">
        <f aca="false">AZ300</f>
        <v>0</v>
      </c>
      <c r="X301" s="19" t="n">
        <f aca="false">BA300</f>
        <v>0</v>
      </c>
      <c r="Y301" s="19" t="n">
        <f aca="false">BB300</f>
        <v>0.84782739017973</v>
      </c>
      <c r="Z301" s="19" t="n">
        <f aca="false">BC300</f>
        <v>0</v>
      </c>
      <c r="AA301" s="19" t="n">
        <f aca="false">MIN(T301,MAX(0,S301-(0)))</f>
        <v>0</v>
      </c>
      <c r="AB301" s="19" t="n">
        <f aca="false">MIN(U301,MAX(0,S301-(T301)))</f>
        <v>0</v>
      </c>
      <c r="AC301" s="19" t="n">
        <f aca="false">MIN(V301,MAX(0,S301-(T301+U301)))</f>
        <v>0</v>
      </c>
      <c r="AD301" s="19" t="n">
        <f aca="false">MIN(W301,MAX(0,S301-(T301+U301+V301)))</f>
        <v>0</v>
      </c>
      <c r="AE301" s="19" t="n">
        <f aca="false">MIN(X301,MAX(0,S301-(T301+U301+V301+W301)))</f>
        <v>0</v>
      </c>
      <c r="AF301" s="19" t="n">
        <f aca="false">MIN(Y301,MAX(0,S301-(T301+U301+V301+W301+X301)))</f>
        <v>0.0237564929411863</v>
      </c>
      <c r="AG301" s="19" t="n">
        <f aca="false">MIN(Z301,MAX(0,S301-(T301+U301+V301+W301+X301+Y301)))</f>
        <v>0</v>
      </c>
      <c r="AH301" s="19" t="n">
        <f aca="false">T301-AA301</f>
        <v>0</v>
      </c>
      <c r="AI301" s="19" t="n">
        <f aca="false">U301-AB301</f>
        <v>0</v>
      </c>
      <c r="AJ301" s="19" t="n">
        <f aca="false">V301-AC301</f>
        <v>0</v>
      </c>
      <c r="AK301" s="19" t="n">
        <f aca="false">W301-AD301</f>
        <v>0</v>
      </c>
      <c r="AL301" s="19" t="n">
        <f aca="false">X301-AE301</f>
        <v>0</v>
      </c>
      <c r="AM301" s="19" t="n">
        <f aca="false">Y301-AF301</f>
        <v>0.824070897238544</v>
      </c>
      <c r="AN301" s="19" t="n">
        <f aca="false">Z301-AG301</f>
        <v>0</v>
      </c>
      <c r="AO301" s="19" t="n">
        <f aca="false">M301-Q301</f>
        <v>0.00115170676822004</v>
      </c>
      <c r="AP301" s="19" t="n">
        <f aca="false">MIN(AH301,MAX(0,AO301-(AI301+AJ301+AK301+AL301+AM301+AN301)))</f>
        <v>0</v>
      </c>
      <c r="AQ301" s="19" t="n">
        <f aca="false">MIN(AI301,MAX(0,AO301-(AJ301+AK301+AL301+AM301+AN301)))</f>
        <v>0</v>
      </c>
      <c r="AR301" s="19" t="n">
        <f aca="false">MIN(AJ301,MAX(0,AO301-(AK301+AL301+AM301+AN301)))</f>
        <v>0</v>
      </c>
      <c r="AS301" s="19" t="n">
        <f aca="false">MIN(AK301,MAX(0,AO301-(AL301+AM301+AN301)))</f>
        <v>0</v>
      </c>
      <c r="AT301" s="19" t="n">
        <f aca="false">MIN(AL301,MAX(0,AO301-(AM301+AN301)))</f>
        <v>0</v>
      </c>
      <c r="AU301" s="19" t="n">
        <f aca="false">MIN(AM301,MAX(0,AO301-(AN301)))</f>
        <v>0.00115170676822004</v>
      </c>
      <c r="AV301" s="19" t="n">
        <f aca="false">MIN(AN301,MAX(0,AO301-(0)))</f>
        <v>0</v>
      </c>
      <c r="AW301" s="19" t="n">
        <f aca="false">AH301-AP301</f>
        <v>0</v>
      </c>
      <c r="AX301" s="19" t="n">
        <f aca="false">AI301-AQ301</f>
        <v>0</v>
      </c>
      <c r="AY301" s="19" t="n">
        <f aca="false">AJ301-AR301</f>
        <v>0</v>
      </c>
      <c r="AZ301" s="19" t="n">
        <f aca="false">AK301-AS301</f>
        <v>0</v>
      </c>
      <c r="BA301" s="19" t="n">
        <f aca="false">AL301-AT301</f>
        <v>0</v>
      </c>
      <c r="BB301" s="19" t="n">
        <f aca="false">AM301-AU301</f>
        <v>0.822919190470324</v>
      </c>
      <c r="BC301" s="19" t="n">
        <f aca="false">AN301-AV301</f>
        <v>0</v>
      </c>
    </row>
    <row r="302" customFormat="false" ht="15" hidden="false" customHeight="false" outlineLevel="0" collapsed="false">
      <c r="B302" s="18" t="n">
        <v>298</v>
      </c>
      <c r="C302" s="18" t="n">
        <f aca="false">RM_TERM-B302+1</f>
        <v>63</v>
      </c>
      <c r="D302" s="19" t="n">
        <f aca="false">K301</f>
        <v>0.822919190470414</v>
      </c>
      <c r="E302" s="19" t="n">
        <f aca="false">D302*(1-(1-RM_CDR_S)^(1/12))</f>
        <v>0.0027946773492477</v>
      </c>
      <c r="F302" s="19" t="n">
        <f aca="false">D302-E302</f>
        <v>0.820124513121166</v>
      </c>
      <c r="G302" s="19" t="n">
        <f aca="false">IF(F302&gt;0,F302*(RM_WAC/12)/(1-(1+RM_WAC/12)^(-C302)),0)</f>
        <v>0.0157494889203937</v>
      </c>
      <c r="H302" s="19" t="n">
        <f aca="false">F302*RM_WAC/12</f>
        <v>0.00505743449758053</v>
      </c>
      <c r="I302" s="19" t="n">
        <f aca="false">G302-H302+IF(C302&lt;=1,(F302-(G302-H302)-J302),0)</f>
        <v>0.0106920544228132</v>
      </c>
      <c r="J302" s="19" t="n">
        <f aca="false">(F302-(G302-H302))*(1-(1-RM_CPR_S)^(1/12))</f>
        <v>0.010888442544097</v>
      </c>
      <c r="K302" s="19" t="n">
        <f aca="false">IF(C302&lt;=1,0,(F302-(G302-H302)-J302))</f>
        <v>0.798544016154256</v>
      </c>
      <c r="L302" s="19" t="n">
        <f aca="false">E302*(1-RM_SEV_S)</f>
        <v>0.00167680640954862</v>
      </c>
      <c r="M302" s="19" t="n">
        <f aca="false">E302-L302</f>
        <v>0.00111787093969908</v>
      </c>
      <c r="N302" s="19" t="n">
        <f aca="false">H302-D302*(RM_SERV+RM_TR)/12</f>
        <v>0.00487913533964527</v>
      </c>
      <c r="O302" s="19" t="n">
        <f aca="false">T302*RM_A1_CP/12+U302*RM_A2_CP/12+V302*RM_A3_CP/12+W302*RM_M1_CP/12+X302*RM_B1_CP/12+Y302*RM_B2_CP/12+Z302*RM_B3_CP/12</f>
        <v>0.00548612793646882</v>
      </c>
      <c r="P302" s="19" t="n">
        <f aca="false">MAX(0,N302-O302)</f>
        <v>0</v>
      </c>
      <c r="Q302" s="19" t="n">
        <f aca="false">MIN(P302,M302)</f>
        <v>0</v>
      </c>
      <c r="R302" s="19" t="n">
        <f aca="false">P302-Q302</f>
        <v>0</v>
      </c>
      <c r="S302" s="19" t="n">
        <f aca="false">I302+J302+L302+Q302</f>
        <v>0.0232573033764588</v>
      </c>
      <c r="T302" s="19" t="n">
        <f aca="false">AW301</f>
        <v>0</v>
      </c>
      <c r="U302" s="19" t="n">
        <f aca="false">AX301</f>
        <v>0</v>
      </c>
      <c r="V302" s="19" t="n">
        <f aca="false">AY301</f>
        <v>0</v>
      </c>
      <c r="W302" s="19" t="n">
        <f aca="false">AZ301</f>
        <v>0</v>
      </c>
      <c r="X302" s="19" t="n">
        <f aca="false">BA301</f>
        <v>0</v>
      </c>
      <c r="Y302" s="19" t="n">
        <f aca="false">BB301</f>
        <v>0.822919190470324</v>
      </c>
      <c r="Z302" s="19" t="n">
        <f aca="false">BC301</f>
        <v>0</v>
      </c>
      <c r="AA302" s="19" t="n">
        <f aca="false">MIN(T302,MAX(0,S302-(0)))</f>
        <v>0</v>
      </c>
      <c r="AB302" s="19" t="n">
        <f aca="false">MIN(U302,MAX(0,S302-(T302)))</f>
        <v>0</v>
      </c>
      <c r="AC302" s="19" t="n">
        <f aca="false">MIN(V302,MAX(0,S302-(T302+U302)))</f>
        <v>0</v>
      </c>
      <c r="AD302" s="19" t="n">
        <f aca="false">MIN(W302,MAX(0,S302-(T302+U302+V302)))</f>
        <v>0</v>
      </c>
      <c r="AE302" s="19" t="n">
        <f aca="false">MIN(X302,MAX(0,S302-(T302+U302+V302+W302)))</f>
        <v>0</v>
      </c>
      <c r="AF302" s="19" t="n">
        <f aca="false">MIN(Y302,MAX(0,S302-(T302+U302+V302+W302+X302)))</f>
        <v>0.0232573033764588</v>
      </c>
      <c r="AG302" s="19" t="n">
        <f aca="false">MIN(Z302,MAX(0,S302-(T302+U302+V302+W302+X302+Y302)))</f>
        <v>0</v>
      </c>
      <c r="AH302" s="19" t="n">
        <f aca="false">T302-AA302</f>
        <v>0</v>
      </c>
      <c r="AI302" s="19" t="n">
        <f aca="false">U302-AB302</f>
        <v>0</v>
      </c>
      <c r="AJ302" s="19" t="n">
        <f aca="false">V302-AC302</f>
        <v>0</v>
      </c>
      <c r="AK302" s="19" t="n">
        <f aca="false">W302-AD302</f>
        <v>0</v>
      </c>
      <c r="AL302" s="19" t="n">
        <f aca="false">X302-AE302</f>
        <v>0</v>
      </c>
      <c r="AM302" s="19" t="n">
        <f aca="false">Y302-AF302</f>
        <v>0.799661887093865</v>
      </c>
      <c r="AN302" s="19" t="n">
        <f aca="false">Z302-AG302</f>
        <v>0</v>
      </c>
      <c r="AO302" s="19" t="n">
        <f aca="false">M302-Q302</f>
        <v>0.00111787093969908</v>
      </c>
      <c r="AP302" s="19" t="n">
        <f aca="false">MIN(AH302,MAX(0,AO302-(AI302+AJ302+AK302+AL302+AM302+AN302)))</f>
        <v>0</v>
      </c>
      <c r="AQ302" s="19" t="n">
        <f aca="false">MIN(AI302,MAX(0,AO302-(AJ302+AK302+AL302+AM302+AN302)))</f>
        <v>0</v>
      </c>
      <c r="AR302" s="19" t="n">
        <f aca="false">MIN(AJ302,MAX(0,AO302-(AK302+AL302+AM302+AN302)))</f>
        <v>0</v>
      </c>
      <c r="AS302" s="19" t="n">
        <f aca="false">MIN(AK302,MAX(0,AO302-(AL302+AM302+AN302)))</f>
        <v>0</v>
      </c>
      <c r="AT302" s="19" t="n">
        <f aca="false">MIN(AL302,MAX(0,AO302-(AM302+AN302)))</f>
        <v>0</v>
      </c>
      <c r="AU302" s="19" t="n">
        <f aca="false">MIN(AM302,MAX(0,AO302-(AN302)))</f>
        <v>0.00111787093969908</v>
      </c>
      <c r="AV302" s="19" t="n">
        <f aca="false">MIN(AN302,MAX(0,AO302-(0)))</f>
        <v>0</v>
      </c>
      <c r="AW302" s="19" t="n">
        <f aca="false">AH302-AP302</f>
        <v>0</v>
      </c>
      <c r="AX302" s="19" t="n">
        <f aca="false">AI302-AQ302</f>
        <v>0</v>
      </c>
      <c r="AY302" s="19" t="n">
        <f aca="false">AJ302-AR302</f>
        <v>0</v>
      </c>
      <c r="AZ302" s="19" t="n">
        <f aca="false">AK302-AS302</f>
        <v>0</v>
      </c>
      <c r="BA302" s="19" t="n">
        <f aca="false">AL302-AT302</f>
        <v>0</v>
      </c>
      <c r="BB302" s="19" t="n">
        <f aca="false">AM302-AU302</f>
        <v>0.798544016154166</v>
      </c>
      <c r="BC302" s="19" t="n">
        <f aca="false">AN302-AV302</f>
        <v>0</v>
      </c>
    </row>
    <row r="303" customFormat="false" ht="15" hidden="false" customHeight="false" outlineLevel="0" collapsed="false">
      <c r="B303" s="18" t="n">
        <v>299</v>
      </c>
      <c r="C303" s="18" t="n">
        <f aca="false">RM_TERM-B303+1</f>
        <v>62</v>
      </c>
      <c r="D303" s="19" t="n">
        <f aca="false">K302</f>
        <v>0.798544016154256</v>
      </c>
      <c r="E303" s="19" t="n">
        <f aca="false">D303*(1-(1-RM_CDR_S)^(1/12))</f>
        <v>0.00271189796053714</v>
      </c>
      <c r="F303" s="19" t="n">
        <f aca="false">D303-E303</f>
        <v>0.795832118193719</v>
      </c>
      <c r="G303" s="19" t="n">
        <f aca="false">IF(F303&gt;0,F303*(RM_WAC/12)/(1-(1+RM_WAC/12)^(-C303)),0)</f>
        <v>0.0154848610199562</v>
      </c>
      <c r="H303" s="19" t="n">
        <f aca="false">F303*RM_WAC/12</f>
        <v>0.00490763139552793</v>
      </c>
      <c r="I303" s="19" t="n">
        <f aca="false">G303-H303+IF(C303&lt;=1,(F303-(G303-H303)-J303),0)</f>
        <v>0.0105772296244283</v>
      </c>
      <c r="J303" s="19" t="n">
        <f aca="false">(F303-(G303-H303))*(1-(1-RM_CPR_S)^(1/12))</f>
        <v>0.0105632071518451</v>
      </c>
      <c r="K303" s="19" t="n">
        <f aca="false">IF(C303&lt;=1,0,(F303-(G303-H303)-J303))</f>
        <v>0.774691681417446</v>
      </c>
      <c r="L303" s="19" t="n">
        <f aca="false">E303*(1-RM_SEV_S)</f>
        <v>0.00162713877632228</v>
      </c>
      <c r="M303" s="19" t="n">
        <f aca="false">E303-L303</f>
        <v>0.00108475918421485</v>
      </c>
      <c r="N303" s="19" t="n">
        <f aca="false">H303-D303*(RM_SERV+RM_TR)/12</f>
        <v>0.00473461352536118</v>
      </c>
      <c r="O303" s="19" t="n">
        <f aca="false">T303*RM_A1_CP/12+U303*RM_A2_CP/12+V303*RM_A3_CP/12+W303*RM_M1_CP/12+X303*RM_B1_CP/12+Y303*RM_B2_CP/12+Z303*RM_B3_CP/12</f>
        <v>0.00532362677436111</v>
      </c>
      <c r="P303" s="19" t="n">
        <f aca="false">MAX(0,N303-O303)</f>
        <v>0</v>
      </c>
      <c r="Q303" s="19" t="n">
        <f aca="false">MIN(P303,M303)</f>
        <v>0</v>
      </c>
      <c r="R303" s="19" t="n">
        <f aca="false">P303-Q303</f>
        <v>0</v>
      </c>
      <c r="S303" s="19" t="n">
        <f aca="false">I303+J303+L303+Q303</f>
        <v>0.0227675755525957</v>
      </c>
      <c r="T303" s="19" t="n">
        <f aca="false">AW302</f>
        <v>0</v>
      </c>
      <c r="U303" s="19" t="n">
        <f aca="false">AX302</f>
        <v>0</v>
      </c>
      <c r="V303" s="19" t="n">
        <f aca="false">AY302</f>
        <v>0</v>
      </c>
      <c r="W303" s="19" t="n">
        <f aca="false">AZ302</f>
        <v>0</v>
      </c>
      <c r="X303" s="19" t="n">
        <f aca="false">BA302</f>
        <v>0</v>
      </c>
      <c r="Y303" s="19" t="n">
        <f aca="false">BB302</f>
        <v>0.798544016154166</v>
      </c>
      <c r="Z303" s="19" t="n">
        <f aca="false">BC302</f>
        <v>0</v>
      </c>
      <c r="AA303" s="19" t="n">
        <f aca="false">MIN(T303,MAX(0,S303-(0)))</f>
        <v>0</v>
      </c>
      <c r="AB303" s="19" t="n">
        <f aca="false">MIN(U303,MAX(0,S303-(T303)))</f>
        <v>0</v>
      </c>
      <c r="AC303" s="19" t="n">
        <f aca="false">MIN(V303,MAX(0,S303-(T303+U303)))</f>
        <v>0</v>
      </c>
      <c r="AD303" s="19" t="n">
        <f aca="false">MIN(W303,MAX(0,S303-(T303+U303+V303)))</f>
        <v>0</v>
      </c>
      <c r="AE303" s="19" t="n">
        <f aca="false">MIN(X303,MAX(0,S303-(T303+U303+V303+W303)))</f>
        <v>0</v>
      </c>
      <c r="AF303" s="19" t="n">
        <f aca="false">MIN(Y303,MAX(0,S303-(T303+U303+V303+W303+X303)))</f>
        <v>0.0227675755525957</v>
      </c>
      <c r="AG303" s="19" t="n">
        <f aca="false">MIN(Z303,MAX(0,S303-(T303+U303+V303+W303+X303+Y303)))</f>
        <v>0</v>
      </c>
      <c r="AH303" s="19" t="n">
        <f aca="false">T303-AA303</f>
        <v>0</v>
      </c>
      <c r="AI303" s="19" t="n">
        <f aca="false">U303-AB303</f>
        <v>0</v>
      </c>
      <c r="AJ303" s="19" t="n">
        <f aca="false">V303-AC303</f>
        <v>0</v>
      </c>
      <c r="AK303" s="19" t="n">
        <f aca="false">W303-AD303</f>
        <v>0</v>
      </c>
      <c r="AL303" s="19" t="n">
        <f aca="false">X303-AE303</f>
        <v>0</v>
      </c>
      <c r="AM303" s="19" t="n">
        <f aca="false">Y303-AF303</f>
        <v>0.77577644060157</v>
      </c>
      <c r="AN303" s="19" t="n">
        <f aca="false">Z303-AG303</f>
        <v>0</v>
      </c>
      <c r="AO303" s="19" t="n">
        <f aca="false">M303-Q303</f>
        <v>0.00108475918421485</v>
      </c>
      <c r="AP303" s="19" t="n">
        <f aca="false">MIN(AH303,MAX(0,AO303-(AI303+AJ303+AK303+AL303+AM303+AN303)))</f>
        <v>0</v>
      </c>
      <c r="AQ303" s="19" t="n">
        <f aca="false">MIN(AI303,MAX(0,AO303-(AJ303+AK303+AL303+AM303+AN303)))</f>
        <v>0</v>
      </c>
      <c r="AR303" s="19" t="n">
        <f aca="false">MIN(AJ303,MAX(0,AO303-(AK303+AL303+AM303+AN303)))</f>
        <v>0</v>
      </c>
      <c r="AS303" s="19" t="n">
        <f aca="false">MIN(AK303,MAX(0,AO303-(AL303+AM303+AN303)))</f>
        <v>0</v>
      </c>
      <c r="AT303" s="19" t="n">
        <f aca="false">MIN(AL303,MAX(0,AO303-(AM303+AN303)))</f>
        <v>0</v>
      </c>
      <c r="AU303" s="19" t="n">
        <f aca="false">MIN(AM303,MAX(0,AO303-(AN303)))</f>
        <v>0.00108475918421485</v>
      </c>
      <c r="AV303" s="19" t="n">
        <f aca="false">MIN(AN303,MAX(0,AO303-(0)))</f>
        <v>0</v>
      </c>
      <c r="AW303" s="19" t="n">
        <f aca="false">AH303-AP303</f>
        <v>0</v>
      </c>
      <c r="AX303" s="19" t="n">
        <f aca="false">AI303-AQ303</f>
        <v>0</v>
      </c>
      <c r="AY303" s="19" t="n">
        <f aca="false">AJ303-AR303</f>
        <v>0</v>
      </c>
      <c r="AZ303" s="19" t="n">
        <f aca="false">AK303-AS303</f>
        <v>0</v>
      </c>
      <c r="BA303" s="19" t="n">
        <f aca="false">AL303-AT303</f>
        <v>0</v>
      </c>
      <c r="BB303" s="19" t="n">
        <f aca="false">AM303-AU303</f>
        <v>0.774691681417355</v>
      </c>
      <c r="BC303" s="19" t="n">
        <f aca="false">AN303-AV303</f>
        <v>0</v>
      </c>
    </row>
    <row r="304" customFormat="false" ht="15" hidden="false" customHeight="false" outlineLevel="0" collapsed="false">
      <c r="B304" s="18" t="n">
        <v>300</v>
      </c>
      <c r="C304" s="18" t="n">
        <f aca="false">RM_TERM-B304+1</f>
        <v>61</v>
      </c>
      <c r="D304" s="19" t="n">
        <f aca="false">K303</f>
        <v>0.774691681417446</v>
      </c>
      <c r="E304" s="19" t="n">
        <f aca="false">D304*(1-(1-RM_CDR_S)^(1/12))</f>
        <v>0.00263089416285254</v>
      </c>
      <c r="F304" s="19" t="n">
        <f aca="false">D304-E304</f>
        <v>0.772060787254593</v>
      </c>
      <c r="G304" s="19" t="n">
        <f aca="false">IF(F304&gt;0,F304*(RM_WAC/12)/(1-(1+RM_WAC/12)^(-C304)),0)</f>
        <v>0.015224679481305</v>
      </c>
      <c r="H304" s="19" t="n">
        <f aca="false">F304*RM_WAC/12</f>
        <v>0.00476104152140332</v>
      </c>
      <c r="I304" s="19" t="n">
        <f aca="false">G304-H304+IF(C304&lt;=1,(F304-(G304-H304)-J304),0)</f>
        <v>0.0104636379599017</v>
      </c>
      <c r="J304" s="19" t="n">
        <f aca="false">(F304-(G304-H304))*(1-(1-RM_CPR_S)^(1/12))</f>
        <v>0.0102449644967026</v>
      </c>
      <c r="K304" s="19" t="n">
        <f aca="false">IF(C304&lt;=1,0,(F304-(G304-H304)-J304))</f>
        <v>0.751352184797989</v>
      </c>
      <c r="L304" s="19" t="n">
        <f aca="false">E304*(1-RM_SEV_S)</f>
        <v>0.00157853649771152</v>
      </c>
      <c r="M304" s="19" t="n">
        <f aca="false">E304-L304</f>
        <v>0.00105235766514102</v>
      </c>
      <c r="N304" s="19" t="n">
        <f aca="false">H304-D304*(RM_SERV+RM_TR)/12</f>
        <v>0.00459319165709621</v>
      </c>
      <c r="O304" s="19" t="n">
        <f aca="false">T304*RM_A1_CP/12+U304*RM_A2_CP/12+V304*RM_A3_CP/12+W304*RM_M1_CP/12+X304*RM_B1_CP/12+Y304*RM_B2_CP/12+Z304*RM_B3_CP/12</f>
        <v>0.00516461120944904</v>
      </c>
      <c r="P304" s="19" t="n">
        <f aca="false">MAX(0,N304-O304)</f>
        <v>0</v>
      </c>
      <c r="Q304" s="19" t="n">
        <f aca="false">MIN(P304,M304)</f>
        <v>0</v>
      </c>
      <c r="R304" s="19" t="n">
        <f aca="false">P304-Q304</f>
        <v>0</v>
      </c>
      <c r="S304" s="19" t="n">
        <f aca="false">I304+J304+L304+Q304</f>
        <v>0.0222871389543158</v>
      </c>
      <c r="T304" s="19" t="n">
        <f aca="false">AW303</f>
        <v>0</v>
      </c>
      <c r="U304" s="19" t="n">
        <f aca="false">AX303</f>
        <v>0</v>
      </c>
      <c r="V304" s="19" t="n">
        <f aca="false">AY303</f>
        <v>0</v>
      </c>
      <c r="W304" s="19" t="n">
        <f aca="false">AZ303</f>
        <v>0</v>
      </c>
      <c r="X304" s="19" t="n">
        <f aca="false">BA303</f>
        <v>0</v>
      </c>
      <c r="Y304" s="19" t="n">
        <f aca="false">BB303</f>
        <v>0.774691681417355</v>
      </c>
      <c r="Z304" s="19" t="n">
        <f aca="false">BC303</f>
        <v>0</v>
      </c>
      <c r="AA304" s="19" t="n">
        <f aca="false">MIN(T304,MAX(0,S304-(0)))</f>
        <v>0</v>
      </c>
      <c r="AB304" s="19" t="n">
        <f aca="false">MIN(U304,MAX(0,S304-(T304)))</f>
        <v>0</v>
      </c>
      <c r="AC304" s="19" t="n">
        <f aca="false">MIN(V304,MAX(0,S304-(T304+U304)))</f>
        <v>0</v>
      </c>
      <c r="AD304" s="19" t="n">
        <f aca="false">MIN(W304,MAX(0,S304-(T304+U304+V304)))</f>
        <v>0</v>
      </c>
      <c r="AE304" s="19" t="n">
        <f aca="false">MIN(X304,MAX(0,S304-(T304+U304+V304+W304)))</f>
        <v>0</v>
      </c>
      <c r="AF304" s="19" t="n">
        <f aca="false">MIN(Y304,MAX(0,S304-(T304+U304+V304+W304+X304)))</f>
        <v>0.0222871389543158</v>
      </c>
      <c r="AG304" s="19" t="n">
        <f aca="false">MIN(Z304,MAX(0,S304-(T304+U304+V304+W304+X304+Y304)))</f>
        <v>0</v>
      </c>
      <c r="AH304" s="19" t="n">
        <f aca="false">T304-AA304</f>
        <v>0</v>
      </c>
      <c r="AI304" s="19" t="n">
        <f aca="false">U304-AB304</f>
        <v>0</v>
      </c>
      <c r="AJ304" s="19" t="n">
        <f aca="false">V304-AC304</f>
        <v>0</v>
      </c>
      <c r="AK304" s="19" t="n">
        <f aca="false">W304-AD304</f>
        <v>0</v>
      </c>
      <c r="AL304" s="19" t="n">
        <f aca="false">X304-AE304</f>
        <v>0</v>
      </c>
      <c r="AM304" s="19" t="n">
        <f aca="false">Y304-AF304</f>
        <v>0.75240454246304</v>
      </c>
      <c r="AN304" s="19" t="n">
        <f aca="false">Z304-AG304</f>
        <v>0</v>
      </c>
      <c r="AO304" s="19" t="n">
        <f aca="false">M304-Q304</f>
        <v>0.00105235766514102</v>
      </c>
      <c r="AP304" s="19" t="n">
        <f aca="false">MIN(AH304,MAX(0,AO304-(AI304+AJ304+AK304+AL304+AM304+AN304)))</f>
        <v>0</v>
      </c>
      <c r="AQ304" s="19" t="n">
        <f aca="false">MIN(AI304,MAX(0,AO304-(AJ304+AK304+AL304+AM304+AN304)))</f>
        <v>0</v>
      </c>
      <c r="AR304" s="19" t="n">
        <f aca="false">MIN(AJ304,MAX(0,AO304-(AK304+AL304+AM304+AN304)))</f>
        <v>0</v>
      </c>
      <c r="AS304" s="19" t="n">
        <f aca="false">MIN(AK304,MAX(0,AO304-(AL304+AM304+AN304)))</f>
        <v>0</v>
      </c>
      <c r="AT304" s="19" t="n">
        <f aca="false">MIN(AL304,MAX(0,AO304-(AM304+AN304)))</f>
        <v>0</v>
      </c>
      <c r="AU304" s="19" t="n">
        <f aca="false">MIN(AM304,MAX(0,AO304-(AN304)))</f>
        <v>0.00105235766514102</v>
      </c>
      <c r="AV304" s="19" t="n">
        <f aca="false">MIN(AN304,MAX(0,AO304-(0)))</f>
        <v>0</v>
      </c>
      <c r="AW304" s="19" t="n">
        <f aca="false">AH304-AP304</f>
        <v>0</v>
      </c>
      <c r="AX304" s="19" t="n">
        <f aca="false">AI304-AQ304</f>
        <v>0</v>
      </c>
      <c r="AY304" s="19" t="n">
        <f aca="false">AJ304-AR304</f>
        <v>0</v>
      </c>
      <c r="AZ304" s="19" t="n">
        <f aca="false">AK304-AS304</f>
        <v>0</v>
      </c>
      <c r="BA304" s="19" t="n">
        <f aca="false">AL304-AT304</f>
        <v>0</v>
      </c>
      <c r="BB304" s="19" t="n">
        <f aca="false">AM304-AU304</f>
        <v>0.751352184797899</v>
      </c>
      <c r="BC304" s="19" t="n">
        <f aca="false">AN304-AV304</f>
        <v>0</v>
      </c>
    </row>
    <row r="305" customFormat="false" ht="15" hidden="false" customHeight="false" outlineLevel="0" collapsed="false">
      <c r="B305" s="18" t="n">
        <v>301</v>
      </c>
      <c r="C305" s="18" t="n">
        <f aca="false">RM_TERM-B305+1</f>
        <v>60</v>
      </c>
      <c r="D305" s="19" t="n">
        <f aca="false">K304</f>
        <v>0.751352184797989</v>
      </c>
      <c r="E305" s="19" t="n">
        <f aca="false">D305*(1-(1-RM_CDR_S)^(1/12))</f>
        <v>0.00255163199069691</v>
      </c>
      <c r="F305" s="19" t="n">
        <f aca="false">D305-E305</f>
        <v>0.748800552807292</v>
      </c>
      <c r="G305" s="19" t="n">
        <f aca="false">IF(F305&gt;0,F305*(RM_WAC/12)/(1-(1+RM_WAC/12)^(-C305)),0)</f>
        <v>0.0149688695952614</v>
      </c>
      <c r="H305" s="19" t="n">
        <f aca="false">F305*RM_WAC/12</f>
        <v>0.0046176034089783</v>
      </c>
      <c r="I305" s="19" t="n">
        <f aca="false">G305-H305+IF(C305&lt;=1,(F305-(G305-H305)-J305),0)</f>
        <v>0.0103512661862831</v>
      </c>
      <c r="J305" s="19" t="n">
        <f aca="false">(F305-(G305-H305))*(1-(1-RM_CPR_S)^(1/12))</f>
        <v>0.00993358067457821</v>
      </c>
      <c r="K305" s="19" t="n">
        <f aca="false">IF(C305&lt;=1,0,(F305-(G305-H305)-J305))</f>
        <v>0.728515705946431</v>
      </c>
      <c r="L305" s="19" t="n">
        <f aca="false">E305*(1-RM_SEV_S)</f>
        <v>0.00153097919441814</v>
      </c>
      <c r="M305" s="19" t="n">
        <f aca="false">E305-L305</f>
        <v>0.00102065279627876</v>
      </c>
      <c r="N305" s="19" t="n">
        <f aca="false">H305-D305*(RM_SERV+RM_TR)/12</f>
        <v>0.0044548104356054</v>
      </c>
      <c r="O305" s="19" t="n">
        <f aca="false">T305*RM_A1_CP/12+U305*RM_A2_CP/12+V305*RM_A3_CP/12+W305*RM_M1_CP/12+X305*RM_B1_CP/12+Y305*RM_B2_CP/12+Z305*RM_B3_CP/12</f>
        <v>0.00500901456531932</v>
      </c>
      <c r="P305" s="19" t="n">
        <f aca="false">MAX(0,N305-O305)</f>
        <v>0</v>
      </c>
      <c r="Q305" s="19" t="n">
        <f aca="false">MIN(P305,M305)</f>
        <v>0</v>
      </c>
      <c r="R305" s="19" t="n">
        <f aca="false">P305-Q305</f>
        <v>0</v>
      </c>
      <c r="S305" s="19" t="n">
        <f aca="false">I305+J305+L305+Q305</f>
        <v>0.0218158260552794</v>
      </c>
      <c r="T305" s="19" t="n">
        <f aca="false">AW304</f>
        <v>0</v>
      </c>
      <c r="U305" s="19" t="n">
        <f aca="false">AX304</f>
        <v>0</v>
      </c>
      <c r="V305" s="19" t="n">
        <f aca="false">AY304</f>
        <v>0</v>
      </c>
      <c r="W305" s="19" t="n">
        <f aca="false">AZ304</f>
        <v>0</v>
      </c>
      <c r="X305" s="19" t="n">
        <f aca="false">BA304</f>
        <v>0</v>
      </c>
      <c r="Y305" s="19" t="n">
        <f aca="false">BB304</f>
        <v>0.751352184797899</v>
      </c>
      <c r="Z305" s="19" t="n">
        <f aca="false">BC304</f>
        <v>0</v>
      </c>
      <c r="AA305" s="19" t="n">
        <f aca="false">MIN(T305,MAX(0,S305-(0)))</f>
        <v>0</v>
      </c>
      <c r="AB305" s="19" t="n">
        <f aca="false">MIN(U305,MAX(0,S305-(T305)))</f>
        <v>0</v>
      </c>
      <c r="AC305" s="19" t="n">
        <f aca="false">MIN(V305,MAX(0,S305-(T305+U305)))</f>
        <v>0</v>
      </c>
      <c r="AD305" s="19" t="n">
        <f aca="false">MIN(W305,MAX(0,S305-(T305+U305+V305)))</f>
        <v>0</v>
      </c>
      <c r="AE305" s="19" t="n">
        <f aca="false">MIN(X305,MAX(0,S305-(T305+U305+V305+W305)))</f>
        <v>0</v>
      </c>
      <c r="AF305" s="19" t="n">
        <f aca="false">MIN(Y305,MAX(0,S305-(T305+U305+V305+W305+X305)))</f>
        <v>0.0218158260552794</v>
      </c>
      <c r="AG305" s="19" t="n">
        <f aca="false">MIN(Z305,MAX(0,S305-(T305+U305+V305+W305+X305+Y305)))</f>
        <v>0</v>
      </c>
      <c r="AH305" s="19" t="n">
        <f aca="false">T305-AA305</f>
        <v>0</v>
      </c>
      <c r="AI305" s="19" t="n">
        <f aca="false">U305-AB305</f>
        <v>0</v>
      </c>
      <c r="AJ305" s="19" t="n">
        <f aca="false">V305-AC305</f>
        <v>0</v>
      </c>
      <c r="AK305" s="19" t="n">
        <f aca="false">W305-AD305</f>
        <v>0</v>
      </c>
      <c r="AL305" s="19" t="n">
        <f aca="false">X305-AE305</f>
        <v>0</v>
      </c>
      <c r="AM305" s="19" t="n">
        <f aca="false">Y305-AF305</f>
        <v>0.729536358742619</v>
      </c>
      <c r="AN305" s="19" t="n">
        <f aca="false">Z305-AG305</f>
        <v>0</v>
      </c>
      <c r="AO305" s="19" t="n">
        <f aca="false">M305-Q305</f>
        <v>0.00102065279627876</v>
      </c>
      <c r="AP305" s="19" t="n">
        <f aca="false">MIN(AH305,MAX(0,AO305-(AI305+AJ305+AK305+AL305+AM305+AN305)))</f>
        <v>0</v>
      </c>
      <c r="AQ305" s="19" t="n">
        <f aca="false">MIN(AI305,MAX(0,AO305-(AJ305+AK305+AL305+AM305+AN305)))</f>
        <v>0</v>
      </c>
      <c r="AR305" s="19" t="n">
        <f aca="false">MIN(AJ305,MAX(0,AO305-(AK305+AL305+AM305+AN305)))</f>
        <v>0</v>
      </c>
      <c r="AS305" s="19" t="n">
        <f aca="false">MIN(AK305,MAX(0,AO305-(AL305+AM305+AN305)))</f>
        <v>0</v>
      </c>
      <c r="AT305" s="19" t="n">
        <f aca="false">MIN(AL305,MAX(0,AO305-(AM305+AN305)))</f>
        <v>0</v>
      </c>
      <c r="AU305" s="19" t="n">
        <f aca="false">MIN(AM305,MAX(0,AO305-(AN305)))</f>
        <v>0.00102065279627876</v>
      </c>
      <c r="AV305" s="19" t="n">
        <f aca="false">MIN(AN305,MAX(0,AO305-(0)))</f>
        <v>0</v>
      </c>
      <c r="AW305" s="19" t="n">
        <f aca="false">AH305-AP305</f>
        <v>0</v>
      </c>
      <c r="AX305" s="19" t="n">
        <f aca="false">AI305-AQ305</f>
        <v>0</v>
      </c>
      <c r="AY305" s="19" t="n">
        <f aca="false">AJ305-AR305</f>
        <v>0</v>
      </c>
      <c r="AZ305" s="19" t="n">
        <f aca="false">AK305-AS305</f>
        <v>0</v>
      </c>
      <c r="BA305" s="19" t="n">
        <f aca="false">AL305-AT305</f>
        <v>0</v>
      </c>
      <c r="BB305" s="19" t="n">
        <f aca="false">AM305-AU305</f>
        <v>0.72851570594634</v>
      </c>
      <c r="BC305" s="19" t="n">
        <f aca="false">AN305-AV305</f>
        <v>0</v>
      </c>
    </row>
    <row r="306" customFormat="false" ht="15" hidden="false" customHeight="false" outlineLevel="0" collapsed="false">
      <c r="B306" s="18" t="n">
        <v>302</v>
      </c>
      <c r="C306" s="18" t="n">
        <f aca="false">RM_TERM-B306+1</f>
        <v>59</v>
      </c>
      <c r="D306" s="19" t="n">
        <f aca="false">K305</f>
        <v>0.728515705946431</v>
      </c>
      <c r="E306" s="19" t="n">
        <f aca="false">D306*(1-(1-RM_CDR_S)^(1/12))</f>
        <v>0.00247407809364106</v>
      </c>
      <c r="F306" s="19" t="n">
        <f aca="false">D306-E306</f>
        <v>0.72604162785279</v>
      </c>
      <c r="G306" s="19" t="n">
        <f aca="false">IF(F306&gt;0,F306*(RM_WAC/12)/(1-(1+RM_WAC/12)^(-C306)),0)</f>
        <v>0.0147173579079337</v>
      </c>
      <c r="H306" s="19" t="n">
        <f aca="false">F306*RM_WAC/12</f>
        <v>0.0044772567050922</v>
      </c>
      <c r="I306" s="19" t="n">
        <f aca="false">G306-H306+IF(C306&lt;=1,(F306-(G306-H306)-J306),0)</f>
        <v>0.0102401012028415</v>
      </c>
      <c r="J306" s="19" t="n">
        <f aca="false">(F306-(G306-H306))*(1-(1-RM_CPR_S)^(1/12))</f>
        <v>0.00962892420750998</v>
      </c>
      <c r="K306" s="19" t="n">
        <f aca="false">IF(C306&lt;=1,0,(F306-(G306-H306)-J306))</f>
        <v>0.706172602442438</v>
      </c>
      <c r="L306" s="19" t="n">
        <f aca="false">E306*(1-RM_SEV_S)</f>
        <v>0.00148444685618464</v>
      </c>
      <c r="M306" s="19" t="n">
        <f aca="false">E306-L306</f>
        <v>0.000989631237456424</v>
      </c>
      <c r="N306" s="19" t="n">
        <f aca="false">H306-D306*(RM_SERV+RM_TR)/12</f>
        <v>0.00431941163547048</v>
      </c>
      <c r="O306" s="19" t="n">
        <f aca="false">T306*RM_A1_CP/12+U306*RM_A2_CP/12+V306*RM_A3_CP/12+W306*RM_M1_CP/12+X306*RM_B1_CP/12+Y306*RM_B2_CP/12+Z306*RM_B3_CP/12</f>
        <v>0.0048567713729756</v>
      </c>
      <c r="P306" s="19" t="n">
        <f aca="false">MAX(0,N306-O306)</f>
        <v>0</v>
      </c>
      <c r="Q306" s="19" t="n">
        <f aca="false">MIN(P306,M306)</f>
        <v>0</v>
      </c>
      <c r="R306" s="19" t="n">
        <f aca="false">P306-Q306</f>
        <v>0</v>
      </c>
      <c r="S306" s="19" t="n">
        <f aca="false">I306+J306+L306+Q306</f>
        <v>0.0213534722665361</v>
      </c>
      <c r="T306" s="19" t="n">
        <f aca="false">AW305</f>
        <v>0</v>
      </c>
      <c r="U306" s="19" t="n">
        <f aca="false">AX305</f>
        <v>0</v>
      </c>
      <c r="V306" s="19" t="n">
        <f aca="false">AY305</f>
        <v>0</v>
      </c>
      <c r="W306" s="19" t="n">
        <f aca="false">AZ305</f>
        <v>0</v>
      </c>
      <c r="X306" s="19" t="n">
        <f aca="false">BA305</f>
        <v>0</v>
      </c>
      <c r="Y306" s="19" t="n">
        <f aca="false">BB305</f>
        <v>0.72851570594634</v>
      </c>
      <c r="Z306" s="19" t="n">
        <f aca="false">BC305</f>
        <v>0</v>
      </c>
      <c r="AA306" s="19" t="n">
        <f aca="false">MIN(T306,MAX(0,S306-(0)))</f>
        <v>0</v>
      </c>
      <c r="AB306" s="19" t="n">
        <f aca="false">MIN(U306,MAX(0,S306-(T306)))</f>
        <v>0</v>
      </c>
      <c r="AC306" s="19" t="n">
        <f aca="false">MIN(V306,MAX(0,S306-(T306+U306)))</f>
        <v>0</v>
      </c>
      <c r="AD306" s="19" t="n">
        <f aca="false">MIN(W306,MAX(0,S306-(T306+U306+V306)))</f>
        <v>0</v>
      </c>
      <c r="AE306" s="19" t="n">
        <f aca="false">MIN(X306,MAX(0,S306-(T306+U306+V306+W306)))</f>
        <v>0</v>
      </c>
      <c r="AF306" s="19" t="n">
        <f aca="false">MIN(Y306,MAX(0,S306-(T306+U306+V306+W306+X306)))</f>
        <v>0.0213534722665361</v>
      </c>
      <c r="AG306" s="19" t="n">
        <f aca="false">MIN(Z306,MAX(0,S306-(T306+U306+V306+W306+X306+Y306)))</f>
        <v>0</v>
      </c>
      <c r="AH306" s="19" t="n">
        <f aca="false">T306-AA306</f>
        <v>0</v>
      </c>
      <c r="AI306" s="19" t="n">
        <f aca="false">U306-AB306</f>
        <v>0</v>
      </c>
      <c r="AJ306" s="19" t="n">
        <f aca="false">V306-AC306</f>
        <v>0</v>
      </c>
      <c r="AK306" s="19" t="n">
        <f aca="false">W306-AD306</f>
        <v>0</v>
      </c>
      <c r="AL306" s="19" t="n">
        <f aca="false">X306-AE306</f>
        <v>0</v>
      </c>
      <c r="AM306" s="19" t="n">
        <f aca="false">Y306-AF306</f>
        <v>0.707162233679804</v>
      </c>
      <c r="AN306" s="19" t="n">
        <f aca="false">Z306-AG306</f>
        <v>0</v>
      </c>
      <c r="AO306" s="19" t="n">
        <f aca="false">M306-Q306</f>
        <v>0.000989631237456424</v>
      </c>
      <c r="AP306" s="19" t="n">
        <f aca="false">MIN(AH306,MAX(0,AO306-(AI306+AJ306+AK306+AL306+AM306+AN306)))</f>
        <v>0</v>
      </c>
      <c r="AQ306" s="19" t="n">
        <f aca="false">MIN(AI306,MAX(0,AO306-(AJ306+AK306+AL306+AM306+AN306)))</f>
        <v>0</v>
      </c>
      <c r="AR306" s="19" t="n">
        <f aca="false">MIN(AJ306,MAX(0,AO306-(AK306+AL306+AM306+AN306)))</f>
        <v>0</v>
      </c>
      <c r="AS306" s="19" t="n">
        <f aca="false">MIN(AK306,MAX(0,AO306-(AL306+AM306+AN306)))</f>
        <v>0</v>
      </c>
      <c r="AT306" s="19" t="n">
        <f aca="false">MIN(AL306,MAX(0,AO306-(AM306+AN306)))</f>
        <v>0</v>
      </c>
      <c r="AU306" s="19" t="n">
        <f aca="false">MIN(AM306,MAX(0,AO306-(AN306)))</f>
        <v>0.000989631237456424</v>
      </c>
      <c r="AV306" s="19" t="n">
        <f aca="false">MIN(AN306,MAX(0,AO306-(0)))</f>
        <v>0</v>
      </c>
      <c r="AW306" s="19" t="n">
        <f aca="false">AH306-AP306</f>
        <v>0</v>
      </c>
      <c r="AX306" s="19" t="n">
        <f aca="false">AI306-AQ306</f>
        <v>0</v>
      </c>
      <c r="AY306" s="19" t="n">
        <f aca="false">AJ306-AR306</f>
        <v>0</v>
      </c>
      <c r="AZ306" s="19" t="n">
        <f aca="false">AK306-AS306</f>
        <v>0</v>
      </c>
      <c r="BA306" s="19" t="n">
        <f aca="false">AL306-AT306</f>
        <v>0</v>
      </c>
      <c r="BB306" s="19" t="n">
        <f aca="false">AM306-AU306</f>
        <v>0.706172602442348</v>
      </c>
      <c r="BC306" s="19" t="n">
        <f aca="false">AN306-AV306</f>
        <v>0</v>
      </c>
    </row>
    <row r="307" customFormat="false" ht="15" hidden="false" customHeight="false" outlineLevel="0" collapsed="false">
      <c r="B307" s="18" t="n">
        <v>303</v>
      </c>
      <c r="C307" s="18" t="n">
        <f aca="false">RM_TERM-B307+1</f>
        <v>58</v>
      </c>
      <c r="D307" s="19" t="n">
        <f aca="false">K306</f>
        <v>0.706172602442438</v>
      </c>
      <c r="E307" s="19" t="n">
        <f aca="false">D307*(1-(1-RM_CDR_S)^(1/12))</f>
        <v>0.00239819972551258</v>
      </c>
      <c r="F307" s="19" t="n">
        <f aca="false">D307-E307</f>
        <v>0.703774402716926</v>
      </c>
      <c r="G307" s="19" t="n">
        <f aca="false">IF(F307&gt;0,F307*(RM_WAC/12)/(1-(1+RM_WAC/12)^(-C307)),0)</f>
        <v>0.014470072199626</v>
      </c>
      <c r="H307" s="19" t="n">
        <f aca="false">F307*RM_WAC/12</f>
        <v>0.00433994215008771</v>
      </c>
      <c r="I307" s="19" t="n">
        <f aca="false">G307-H307+IF(C307&lt;=1,(F307-(G307-H307)-J307),0)</f>
        <v>0.0101301300495383</v>
      </c>
      <c r="J307" s="19" t="n">
        <f aca="false">(F307-(G307-H307))*(1-(1-RM_CPR_S)^(1/12))</f>
        <v>0.00933086600100805</v>
      </c>
      <c r="K307" s="19" t="n">
        <f aca="false">IF(C307&lt;=1,0,(F307-(G307-H307)-J307))</f>
        <v>0.684313406666379</v>
      </c>
      <c r="L307" s="19" t="n">
        <f aca="false">E307*(1-RM_SEV_S)</f>
        <v>0.00143891983530755</v>
      </c>
      <c r="M307" s="19" t="n">
        <f aca="false">E307-L307</f>
        <v>0.000959279890205032</v>
      </c>
      <c r="N307" s="19" t="n">
        <f aca="false">H307-D307*(RM_SERV+RM_TR)/12</f>
        <v>0.00418693808622518</v>
      </c>
      <c r="O307" s="19" t="n">
        <f aca="false">T307*RM_A1_CP/12+U307*RM_A2_CP/12+V307*RM_A3_CP/12+W307*RM_M1_CP/12+X307*RM_B1_CP/12+Y307*RM_B2_CP/12+Z307*RM_B3_CP/12</f>
        <v>0.00470781734961565</v>
      </c>
      <c r="P307" s="19" t="n">
        <f aca="false">MAX(0,N307-O307)</f>
        <v>0</v>
      </c>
      <c r="Q307" s="19" t="n">
        <f aca="false">MIN(P307,M307)</f>
        <v>0</v>
      </c>
      <c r="R307" s="19" t="n">
        <f aca="false">P307-Q307</f>
        <v>0</v>
      </c>
      <c r="S307" s="19" t="n">
        <f aca="false">I307+J307+L307+Q307</f>
        <v>0.0208999158858539</v>
      </c>
      <c r="T307" s="19" t="n">
        <f aca="false">AW306</f>
        <v>0</v>
      </c>
      <c r="U307" s="19" t="n">
        <f aca="false">AX306</f>
        <v>0</v>
      </c>
      <c r="V307" s="19" t="n">
        <f aca="false">AY306</f>
        <v>0</v>
      </c>
      <c r="W307" s="19" t="n">
        <f aca="false">AZ306</f>
        <v>0</v>
      </c>
      <c r="X307" s="19" t="n">
        <f aca="false">BA306</f>
        <v>0</v>
      </c>
      <c r="Y307" s="19" t="n">
        <f aca="false">BB306</f>
        <v>0.706172602442348</v>
      </c>
      <c r="Z307" s="19" t="n">
        <f aca="false">BC306</f>
        <v>0</v>
      </c>
      <c r="AA307" s="19" t="n">
        <f aca="false">MIN(T307,MAX(0,S307-(0)))</f>
        <v>0</v>
      </c>
      <c r="AB307" s="19" t="n">
        <f aca="false">MIN(U307,MAX(0,S307-(T307)))</f>
        <v>0</v>
      </c>
      <c r="AC307" s="19" t="n">
        <f aca="false">MIN(V307,MAX(0,S307-(T307+U307)))</f>
        <v>0</v>
      </c>
      <c r="AD307" s="19" t="n">
        <f aca="false">MIN(W307,MAX(0,S307-(T307+U307+V307)))</f>
        <v>0</v>
      </c>
      <c r="AE307" s="19" t="n">
        <f aca="false">MIN(X307,MAX(0,S307-(T307+U307+V307+W307)))</f>
        <v>0</v>
      </c>
      <c r="AF307" s="19" t="n">
        <f aca="false">MIN(Y307,MAX(0,S307-(T307+U307+V307+W307+X307)))</f>
        <v>0.0208999158858539</v>
      </c>
      <c r="AG307" s="19" t="n">
        <f aca="false">MIN(Z307,MAX(0,S307-(T307+U307+V307+W307+X307+Y307)))</f>
        <v>0</v>
      </c>
      <c r="AH307" s="19" t="n">
        <f aca="false">T307-AA307</f>
        <v>0</v>
      </c>
      <c r="AI307" s="19" t="n">
        <f aca="false">U307-AB307</f>
        <v>0</v>
      </c>
      <c r="AJ307" s="19" t="n">
        <f aca="false">V307-AC307</f>
        <v>0</v>
      </c>
      <c r="AK307" s="19" t="n">
        <f aca="false">W307-AD307</f>
        <v>0</v>
      </c>
      <c r="AL307" s="19" t="n">
        <f aca="false">X307-AE307</f>
        <v>0</v>
      </c>
      <c r="AM307" s="19" t="n">
        <f aca="false">Y307-AF307</f>
        <v>0.685272686556494</v>
      </c>
      <c r="AN307" s="19" t="n">
        <f aca="false">Z307-AG307</f>
        <v>0</v>
      </c>
      <c r="AO307" s="19" t="n">
        <f aca="false">M307-Q307</f>
        <v>0.000959279890205032</v>
      </c>
      <c r="AP307" s="19" t="n">
        <f aca="false">MIN(AH307,MAX(0,AO307-(AI307+AJ307+AK307+AL307+AM307+AN307)))</f>
        <v>0</v>
      </c>
      <c r="AQ307" s="19" t="n">
        <f aca="false">MIN(AI307,MAX(0,AO307-(AJ307+AK307+AL307+AM307+AN307)))</f>
        <v>0</v>
      </c>
      <c r="AR307" s="19" t="n">
        <f aca="false">MIN(AJ307,MAX(0,AO307-(AK307+AL307+AM307+AN307)))</f>
        <v>0</v>
      </c>
      <c r="AS307" s="19" t="n">
        <f aca="false">MIN(AK307,MAX(0,AO307-(AL307+AM307+AN307)))</f>
        <v>0</v>
      </c>
      <c r="AT307" s="19" t="n">
        <f aca="false">MIN(AL307,MAX(0,AO307-(AM307+AN307)))</f>
        <v>0</v>
      </c>
      <c r="AU307" s="19" t="n">
        <f aca="false">MIN(AM307,MAX(0,AO307-(AN307)))</f>
        <v>0.000959279890205032</v>
      </c>
      <c r="AV307" s="19" t="n">
        <f aca="false">MIN(AN307,MAX(0,AO307-(0)))</f>
        <v>0</v>
      </c>
      <c r="AW307" s="19" t="n">
        <f aca="false">AH307-AP307</f>
        <v>0</v>
      </c>
      <c r="AX307" s="19" t="n">
        <f aca="false">AI307-AQ307</f>
        <v>0</v>
      </c>
      <c r="AY307" s="19" t="n">
        <f aca="false">AJ307-AR307</f>
        <v>0</v>
      </c>
      <c r="AZ307" s="19" t="n">
        <f aca="false">AK307-AS307</f>
        <v>0</v>
      </c>
      <c r="BA307" s="19" t="n">
        <f aca="false">AL307-AT307</f>
        <v>0</v>
      </c>
      <c r="BB307" s="19" t="n">
        <f aca="false">AM307-AU307</f>
        <v>0.684313406666289</v>
      </c>
      <c r="BC307" s="19" t="n">
        <f aca="false">AN307-AV307</f>
        <v>0</v>
      </c>
    </row>
    <row r="308" customFormat="false" ht="15" hidden="false" customHeight="false" outlineLevel="0" collapsed="false">
      <c r="B308" s="18" t="n">
        <v>304</v>
      </c>
      <c r="C308" s="18" t="n">
        <f aca="false">RM_TERM-B308+1</f>
        <v>57</v>
      </c>
      <c r="D308" s="19" t="n">
        <f aca="false">K307</f>
        <v>0.684313406666379</v>
      </c>
      <c r="E308" s="19" t="n">
        <f aca="false">D308*(1-(1-RM_CDR_S)^(1/12))</f>
        <v>0.00232396473377153</v>
      </c>
      <c r="F308" s="19" t="n">
        <f aca="false">D308-E308</f>
        <v>0.681989441932608</v>
      </c>
      <c r="G308" s="19" t="n">
        <f aca="false">IF(F308&gt;0,F308*(RM_WAC/12)/(1-(1+RM_WAC/12)^(-C308)),0)</f>
        <v>0.0142269414641005</v>
      </c>
      <c r="H308" s="19" t="n">
        <f aca="false">F308*RM_WAC/12</f>
        <v>0.00420560155858442</v>
      </c>
      <c r="I308" s="19" t="n">
        <f aca="false">G308-H308+IF(C308&lt;=1,(F308-(G308-H308)-J308),0)</f>
        <v>0.0100213399055161</v>
      </c>
      <c r="J308" s="19" t="n">
        <f aca="false">(F308-(G308-H308))*(1-(1-RM_CPR_S)^(1/12))</f>
        <v>0.00903927930213456</v>
      </c>
      <c r="K308" s="19" t="n">
        <f aca="false">IF(C308&lt;=1,0,(F308-(G308-H308)-J308))</f>
        <v>0.662928822724957</v>
      </c>
      <c r="L308" s="19" t="n">
        <f aca="false">E308*(1-RM_SEV_S)</f>
        <v>0.00139437884026292</v>
      </c>
      <c r="M308" s="19" t="n">
        <f aca="false">E308-L308</f>
        <v>0.000929585893508612</v>
      </c>
      <c r="N308" s="19" t="n">
        <f aca="false">H308-D308*(RM_SERV+RM_TR)/12</f>
        <v>0.0040573336538067</v>
      </c>
      <c r="O308" s="19" t="n">
        <f aca="false">T308*RM_A1_CP/12+U308*RM_A2_CP/12+V308*RM_A3_CP/12+W308*RM_M1_CP/12+X308*RM_B1_CP/12+Y308*RM_B2_CP/12+Z308*RM_B3_CP/12</f>
        <v>0.00456208937777526</v>
      </c>
      <c r="P308" s="19" t="n">
        <f aca="false">MAX(0,N308-O308)</f>
        <v>0</v>
      </c>
      <c r="Q308" s="19" t="n">
        <f aca="false">MIN(P308,M308)</f>
        <v>0</v>
      </c>
      <c r="R308" s="19" t="n">
        <f aca="false">P308-Q308</f>
        <v>0</v>
      </c>
      <c r="S308" s="19" t="n">
        <f aca="false">I308+J308+L308+Q308</f>
        <v>0.0204549980479135</v>
      </c>
      <c r="T308" s="19" t="n">
        <f aca="false">AW307</f>
        <v>0</v>
      </c>
      <c r="U308" s="19" t="n">
        <f aca="false">AX307</f>
        <v>0</v>
      </c>
      <c r="V308" s="19" t="n">
        <f aca="false">AY307</f>
        <v>0</v>
      </c>
      <c r="W308" s="19" t="n">
        <f aca="false">AZ307</f>
        <v>0</v>
      </c>
      <c r="X308" s="19" t="n">
        <f aca="false">BA307</f>
        <v>0</v>
      </c>
      <c r="Y308" s="19" t="n">
        <f aca="false">BB307</f>
        <v>0.684313406666289</v>
      </c>
      <c r="Z308" s="19" t="n">
        <f aca="false">BC307</f>
        <v>0</v>
      </c>
      <c r="AA308" s="19" t="n">
        <f aca="false">MIN(T308,MAX(0,S308-(0)))</f>
        <v>0</v>
      </c>
      <c r="AB308" s="19" t="n">
        <f aca="false">MIN(U308,MAX(0,S308-(T308)))</f>
        <v>0</v>
      </c>
      <c r="AC308" s="19" t="n">
        <f aca="false">MIN(V308,MAX(0,S308-(T308+U308)))</f>
        <v>0</v>
      </c>
      <c r="AD308" s="19" t="n">
        <f aca="false">MIN(W308,MAX(0,S308-(T308+U308+V308)))</f>
        <v>0</v>
      </c>
      <c r="AE308" s="19" t="n">
        <f aca="false">MIN(X308,MAX(0,S308-(T308+U308+V308+W308)))</f>
        <v>0</v>
      </c>
      <c r="AF308" s="19" t="n">
        <f aca="false">MIN(Y308,MAX(0,S308-(T308+U308+V308+W308+X308)))</f>
        <v>0.0204549980479135</v>
      </c>
      <c r="AG308" s="19" t="n">
        <f aca="false">MIN(Z308,MAX(0,S308-(T308+U308+V308+W308+X308+Y308)))</f>
        <v>0</v>
      </c>
      <c r="AH308" s="19" t="n">
        <f aca="false">T308-AA308</f>
        <v>0</v>
      </c>
      <c r="AI308" s="19" t="n">
        <f aca="false">U308-AB308</f>
        <v>0</v>
      </c>
      <c r="AJ308" s="19" t="n">
        <f aca="false">V308-AC308</f>
        <v>0</v>
      </c>
      <c r="AK308" s="19" t="n">
        <f aca="false">W308-AD308</f>
        <v>0</v>
      </c>
      <c r="AL308" s="19" t="n">
        <f aca="false">X308-AE308</f>
        <v>0</v>
      </c>
      <c r="AM308" s="19" t="n">
        <f aca="false">Y308-AF308</f>
        <v>0.663858408618376</v>
      </c>
      <c r="AN308" s="19" t="n">
        <f aca="false">Z308-AG308</f>
        <v>0</v>
      </c>
      <c r="AO308" s="19" t="n">
        <f aca="false">M308-Q308</f>
        <v>0.000929585893508612</v>
      </c>
      <c r="AP308" s="19" t="n">
        <f aca="false">MIN(AH308,MAX(0,AO308-(AI308+AJ308+AK308+AL308+AM308+AN308)))</f>
        <v>0</v>
      </c>
      <c r="AQ308" s="19" t="n">
        <f aca="false">MIN(AI308,MAX(0,AO308-(AJ308+AK308+AL308+AM308+AN308)))</f>
        <v>0</v>
      </c>
      <c r="AR308" s="19" t="n">
        <f aca="false">MIN(AJ308,MAX(0,AO308-(AK308+AL308+AM308+AN308)))</f>
        <v>0</v>
      </c>
      <c r="AS308" s="19" t="n">
        <f aca="false">MIN(AK308,MAX(0,AO308-(AL308+AM308+AN308)))</f>
        <v>0</v>
      </c>
      <c r="AT308" s="19" t="n">
        <f aca="false">MIN(AL308,MAX(0,AO308-(AM308+AN308)))</f>
        <v>0</v>
      </c>
      <c r="AU308" s="19" t="n">
        <f aca="false">MIN(AM308,MAX(0,AO308-(AN308)))</f>
        <v>0.000929585893508612</v>
      </c>
      <c r="AV308" s="19" t="n">
        <f aca="false">MIN(AN308,MAX(0,AO308-(0)))</f>
        <v>0</v>
      </c>
      <c r="AW308" s="19" t="n">
        <f aca="false">AH308-AP308</f>
        <v>0</v>
      </c>
      <c r="AX308" s="19" t="n">
        <f aca="false">AI308-AQ308</f>
        <v>0</v>
      </c>
      <c r="AY308" s="19" t="n">
        <f aca="false">AJ308-AR308</f>
        <v>0</v>
      </c>
      <c r="AZ308" s="19" t="n">
        <f aca="false">AK308-AS308</f>
        <v>0</v>
      </c>
      <c r="BA308" s="19" t="n">
        <f aca="false">AL308-AT308</f>
        <v>0</v>
      </c>
      <c r="BB308" s="19" t="n">
        <f aca="false">AM308-AU308</f>
        <v>0.662928822724867</v>
      </c>
      <c r="BC308" s="19" t="n">
        <f aca="false">AN308-AV308</f>
        <v>0</v>
      </c>
    </row>
    <row r="309" customFormat="false" ht="15" hidden="false" customHeight="false" outlineLevel="0" collapsed="false">
      <c r="B309" s="18" t="n">
        <v>305</v>
      </c>
      <c r="C309" s="18" t="n">
        <f aca="false">RM_TERM-B309+1</f>
        <v>56</v>
      </c>
      <c r="D309" s="19" t="n">
        <f aca="false">K308</f>
        <v>0.662928822724957</v>
      </c>
      <c r="E309" s="19" t="n">
        <f aca="false">D309*(1-(1-RM_CDR_S)^(1/12))</f>
        <v>0.00225134154906974</v>
      </c>
      <c r="F309" s="19" t="n">
        <f aca="false">D309-E309</f>
        <v>0.660677481175888</v>
      </c>
      <c r="G309" s="19" t="n">
        <f aca="false">IF(F309&gt;0,F309*(RM_WAC/12)/(1-(1+RM_WAC/12)^(-C309)),0)</f>
        <v>0.0139878958881886</v>
      </c>
      <c r="H309" s="19" t="n">
        <f aca="false">F309*RM_WAC/12</f>
        <v>0.00407417780058464</v>
      </c>
      <c r="I309" s="19" t="n">
        <f aca="false">G309-H309+IF(C309&lt;=1,(F309-(G309-H309)-J309),0)</f>
        <v>0.00991371808760401</v>
      </c>
      <c r="J309" s="19" t="n">
        <f aca="false">(F309-(G309-H309))*(1-(1-RM_CPR_S)^(1/12))</f>
        <v>0.00875403965830801</v>
      </c>
      <c r="K309" s="19" t="n">
        <f aca="false">IF(C309&lt;=1,0,(F309-(G309-H309)-J309))</f>
        <v>0.642009723429976</v>
      </c>
      <c r="L309" s="19" t="n">
        <f aca="false">E309*(1-RM_SEV_S)</f>
        <v>0.00135080492944185</v>
      </c>
      <c r="M309" s="19" t="n">
        <f aca="false">E309-L309</f>
        <v>0.000900536619627897</v>
      </c>
      <c r="N309" s="19" t="n">
        <f aca="false">H309-D309*(RM_SERV+RM_TR)/12</f>
        <v>0.00393054322232757</v>
      </c>
      <c r="O309" s="19" t="n">
        <f aca="false">T309*RM_A1_CP/12+U309*RM_A2_CP/12+V309*RM_A3_CP/12+W309*RM_M1_CP/12+X309*RM_B1_CP/12+Y309*RM_B2_CP/12+Z309*RM_B3_CP/12</f>
        <v>0.00441952548483245</v>
      </c>
      <c r="P309" s="19" t="n">
        <f aca="false">MAX(0,N309-O309)</f>
        <v>0</v>
      </c>
      <c r="Q309" s="19" t="n">
        <f aca="false">MIN(P309,M309)</f>
        <v>0</v>
      </c>
      <c r="R309" s="19" t="n">
        <f aca="false">P309-Q309</f>
        <v>0</v>
      </c>
      <c r="S309" s="19" t="n">
        <f aca="false">I309+J309+L309+Q309</f>
        <v>0.0200185626753539</v>
      </c>
      <c r="T309" s="19" t="n">
        <f aca="false">AW308</f>
        <v>0</v>
      </c>
      <c r="U309" s="19" t="n">
        <f aca="false">AX308</f>
        <v>0</v>
      </c>
      <c r="V309" s="19" t="n">
        <f aca="false">AY308</f>
        <v>0</v>
      </c>
      <c r="W309" s="19" t="n">
        <f aca="false">AZ308</f>
        <v>0</v>
      </c>
      <c r="X309" s="19" t="n">
        <f aca="false">BA308</f>
        <v>0</v>
      </c>
      <c r="Y309" s="19" t="n">
        <f aca="false">BB308</f>
        <v>0.662928822724867</v>
      </c>
      <c r="Z309" s="19" t="n">
        <f aca="false">BC308</f>
        <v>0</v>
      </c>
      <c r="AA309" s="19" t="n">
        <f aca="false">MIN(T309,MAX(0,S309-(0)))</f>
        <v>0</v>
      </c>
      <c r="AB309" s="19" t="n">
        <f aca="false">MIN(U309,MAX(0,S309-(T309)))</f>
        <v>0</v>
      </c>
      <c r="AC309" s="19" t="n">
        <f aca="false">MIN(V309,MAX(0,S309-(T309+U309)))</f>
        <v>0</v>
      </c>
      <c r="AD309" s="19" t="n">
        <f aca="false">MIN(W309,MAX(0,S309-(T309+U309+V309)))</f>
        <v>0</v>
      </c>
      <c r="AE309" s="19" t="n">
        <f aca="false">MIN(X309,MAX(0,S309-(T309+U309+V309+W309)))</f>
        <v>0</v>
      </c>
      <c r="AF309" s="19" t="n">
        <f aca="false">MIN(Y309,MAX(0,S309-(T309+U309+V309+W309+X309)))</f>
        <v>0.0200185626753539</v>
      </c>
      <c r="AG309" s="19" t="n">
        <f aca="false">MIN(Z309,MAX(0,S309-(T309+U309+V309+W309+X309+Y309)))</f>
        <v>0</v>
      </c>
      <c r="AH309" s="19" t="n">
        <f aca="false">T309-AA309</f>
        <v>0</v>
      </c>
      <c r="AI309" s="19" t="n">
        <f aca="false">U309-AB309</f>
        <v>0</v>
      </c>
      <c r="AJ309" s="19" t="n">
        <f aca="false">V309-AC309</f>
        <v>0</v>
      </c>
      <c r="AK309" s="19" t="n">
        <f aca="false">W309-AD309</f>
        <v>0</v>
      </c>
      <c r="AL309" s="19" t="n">
        <f aca="false">X309-AE309</f>
        <v>0</v>
      </c>
      <c r="AM309" s="19" t="n">
        <f aca="false">Y309-AF309</f>
        <v>0.642910260049513</v>
      </c>
      <c r="AN309" s="19" t="n">
        <f aca="false">Z309-AG309</f>
        <v>0</v>
      </c>
      <c r="AO309" s="19" t="n">
        <f aca="false">M309-Q309</f>
        <v>0.000900536619627897</v>
      </c>
      <c r="AP309" s="19" t="n">
        <f aca="false">MIN(AH309,MAX(0,AO309-(AI309+AJ309+AK309+AL309+AM309+AN309)))</f>
        <v>0</v>
      </c>
      <c r="AQ309" s="19" t="n">
        <f aca="false">MIN(AI309,MAX(0,AO309-(AJ309+AK309+AL309+AM309+AN309)))</f>
        <v>0</v>
      </c>
      <c r="AR309" s="19" t="n">
        <f aca="false">MIN(AJ309,MAX(0,AO309-(AK309+AL309+AM309+AN309)))</f>
        <v>0</v>
      </c>
      <c r="AS309" s="19" t="n">
        <f aca="false">MIN(AK309,MAX(0,AO309-(AL309+AM309+AN309)))</f>
        <v>0</v>
      </c>
      <c r="AT309" s="19" t="n">
        <f aca="false">MIN(AL309,MAX(0,AO309-(AM309+AN309)))</f>
        <v>0</v>
      </c>
      <c r="AU309" s="19" t="n">
        <f aca="false">MIN(AM309,MAX(0,AO309-(AN309)))</f>
        <v>0.000900536619627897</v>
      </c>
      <c r="AV309" s="19" t="n">
        <f aca="false">MIN(AN309,MAX(0,AO309-(0)))</f>
        <v>0</v>
      </c>
      <c r="AW309" s="19" t="n">
        <f aca="false">AH309-AP309</f>
        <v>0</v>
      </c>
      <c r="AX309" s="19" t="n">
        <f aca="false">AI309-AQ309</f>
        <v>0</v>
      </c>
      <c r="AY309" s="19" t="n">
        <f aca="false">AJ309-AR309</f>
        <v>0</v>
      </c>
      <c r="AZ309" s="19" t="n">
        <f aca="false">AK309-AS309</f>
        <v>0</v>
      </c>
      <c r="BA309" s="19" t="n">
        <f aca="false">AL309-AT309</f>
        <v>0</v>
      </c>
      <c r="BB309" s="19" t="n">
        <f aca="false">AM309-AU309</f>
        <v>0.642009723429885</v>
      </c>
      <c r="BC309" s="19" t="n">
        <f aca="false">AN309-AV309</f>
        <v>0</v>
      </c>
    </row>
    <row r="310" customFormat="false" ht="15" hidden="false" customHeight="false" outlineLevel="0" collapsed="false">
      <c r="B310" s="18" t="n">
        <v>306</v>
      </c>
      <c r="C310" s="18" t="n">
        <f aca="false">RM_TERM-B310+1</f>
        <v>55</v>
      </c>
      <c r="D310" s="19" t="n">
        <f aca="false">K309</f>
        <v>0.642009723429976</v>
      </c>
      <c r="E310" s="19" t="n">
        <f aca="false">D310*(1-(1-RM_CDR_S)^(1/12))</f>
        <v>0.00218029917499055</v>
      </c>
      <c r="F310" s="19" t="n">
        <f aca="false">D310-E310</f>
        <v>0.639829424254985</v>
      </c>
      <c r="G310" s="19" t="n">
        <f aca="false">IF(F310&gt;0,F310*(RM_WAC/12)/(1-(1+RM_WAC/12)^(-C310)),0)</f>
        <v>0.013752866831745</v>
      </c>
      <c r="H310" s="19" t="n">
        <f aca="false">F310*RM_WAC/12</f>
        <v>0.00394561478290574</v>
      </c>
      <c r="I310" s="19" t="n">
        <f aca="false">G310-H310+IF(C310&lt;=1,(F310-(G310-H310)-J310),0)</f>
        <v>0.00980725204883926</v>
      </c>
      <c r="J310" s="19" t="n">
        <f aca="false">(F310-(G310-H310))*(1-(1-RM_CPR_S)^(1/12))</f>
        <v>0.00847502487681963</v>
      </c>
      <c r="K310" s="19" t="n">
        <f aca="false">IF(C310&lt;=1,0,(F310-(G310-H310)-J310))</f>
        <v>0.621547147329326</v>
      </c>
      <c r="L310" s="19" t="n">
        <f aca="false">E310*(1-RM_SEV_S)</f>
        <v>0.00130817950499433</v>
      </c>
      <c r="M310" s="19" t="n">
        <f aca="false">E310-L310</f>
        <v>0.000872119669996218</v>
      </c>
      <c r="N310" s="19" t="n">
        <f aca="false">H310-D310*(RM_SERV+RM_TR)/12</f>
        <v>0.00380651267616258</v>
      </c>
      <c r="O310" s="19" t="n">
        <f aca="false">T310*RM_A1_CP/12+U310*RM_A2_CP/12+V310*RM_A3_CP/12+W310*RM_M1_CP/12+X310*RM_B1_CP/12+Y310*RM_B2_CP/12+Z310*RM_B3_CP/12</f>
        <v>0.0042800648228659</v>
      </c>
      <c r="P310" s="19" t="n">
        <f aca="false">MAX(0,N310-O310)</f>
        <v>0</v>
      </c>
      <c r="Q310" s="19" t="n">
        <f aca="false">MIN(P310,M310)</f>
        <v>0</v>
      </c>
      <c r="R310" s="19" t="n">
        <f aca="false">P310-Q310</f>
        <v>0</v>
      </c>
      <c r="S310" s="19" t="n">
        <f aca="false">I310+J310+L310+Q310</f>
        <v>0.0195904564306532</v>
      </c>
      <c r="T310" s="19" t="n">
        <f aca="false">AW309</f>
        <v>0</v>
      </c>
      <c r="U310" s="19" t="n">
        <f aca="false">AX309</f>
        <v>0</v>
      </c>
      <c r="V310" s="19" t="n">
        <f aca="false">AY309</f>
        <v>0</v>
      </c>
      <c r="W310" s="19" t="n">
        <f aca="false">AZ309</f>
        <v>0</v>
      </c>
      <c r="X310" s="19" t="n">
        <f aca="false">BA309</f>
        <v>0</v>
      </c>
      <c r="Y310" s="19" t="n">
        <f aca="false">BB309</f>
        <v>0.642009723429885</v>
      </c>
      <c r="Z310" s="19" t="n">
        <f aca="false">BC309</f>
        <v>0</v>
      </c>
      <c r="AA310" s="19" t="n">
        <f aca="false">MIN(T310,MAX(0,S310-(0)))</f>
        <v>0</v>
      </c>
      <c r="AB310" s="19" t="n">
        <f aca="false">MIN(U310,MAX(0,S310-(T310)))</f>
        <v>0</v>
      </c>
      <c r="AC310" s="19" t="n">
        <f aca="false">MIN(V310,MAX(0,S310-(T310+U310)))</f>
        <v>0</v>
      </c>
      <c r="AD310" s="19" t="n">
        <f aca="false">MIN(W310,MAX(0,S310-(T310+U310+V310)))</f>
        <v>0</v>
      </c>
      <c r="AE310" s="19" t="n">
        <f aca="false">MIN(X310,MAX(0,S310-(T310+U310+V310+W310)))</f>
        <v>0</v>
      </c>
      <c r="AF310" s="19" t="n">
        <f aca="false">MIN(Y310,MAX(0,S310-(T310+U310+V310+W310+X310)))</f>
        <v>0.0195904564306532</v>
      </c>
      <c r="AG310" s="19" t="n">
        <f aca="false">MIN(Z310,MAX(0,S310-(T310+U310+V310+W310+X310+Y310)))</f>
        <v>0</v>
      </c>
      <c r="AH310" s="19" t="n">
        <f aca="false">T310-AA310</f>
        <v>0</v>
      </c>
      <c r="AI310" s="19" t="n">
        <f aca="false">U310-AB310</f>
        <v>0</v>
      </c>
      <c r="AJ310" s="19" t="n">
        <f aca="false">V310-AC310</f>
        <v>0</v>
      </c>
      <c r="AK310" s="19" t="n">
        <f aca="false">W310-AD310</f>
        <v>0</v>
      </c>
      <c r="AL310" s="19" t="n">
        <f aca="false">X310-AE310</f>
        <v>0</v>
      </c>
      <c r="AM310" s="19" t="n">
        <f aca="false">Y310-AF310</f>
        <v>0.622419266999232</v>
      </c>
      <c r="AN310" s="19" t="n">
        <f aca="false">Z310-AG310</f>
        <v>0</v>
      </c>
      <c r="AO310" s="19" t="n">
        <f aca="false">M310-Q310</f>
        <v>0.000872119669996218</v>
      </c>
      <c r="AP310" s="19" t="n">
        <f aca="false">MIN(AH310,MAX(0,AO310-(AI310+AJ310+AK310+AL310+AM310+AN310)))</f>
        <v>0</v>
      </c>
      <c r="AQ310" s="19" t="n">
        <f aca="false">MIN(AI310,MAX(0,AO310-(AJ310+AK310+AL310+AM310+AN310)))</f>
        <v>0</v>
      </c>
      <c r="AR310" s="19" t="n">
        <f aca="false">MIN(AJ310,MAX(0,AO310-(AK310+AL310+AM310+AN310)))</f>
        <v>0</v>
      </c>
      <c r="AS310" s="19" t="n">
        <f aca="false">MIN(AK310,MAX(0,AO310-(AL310+AM310+AN310)))</f>
        <v>0</v>
      </c>
      <c r="AT310" s="19" t="n">
        <f aca="false">MIN(AL310,MAX(0,AO310-(AM310+AN310)))</f>
        <v>0</v>
      </c>
      <c r="AU310" s="19" t="n">
        <f aca="false">MIN(AM310,MAX(0,AO310-(AN310)))</f>
        <v>0.000872119669996218</v>
      </c>
      <c r="AV310" s="19" t="n">
        <f aca="false">MIN(AN310,MAX(0,AO310-(0)))</f>
        <v>0</v>
      </c>
      <c r="AW310" s="19" t="n">
        <f aca="false">AH310-AP310</f>
        <v>0</v>
      </c>
      <c r="AX310" s="19" t="n">
        <f aca="false">AI310-AQ310</f>
        <v>0</v>
      </c>
      <c r="AY310" s="19" t="n">
        <f aca="false">AJ310-AR310</f>
        <v>0</v>
      </c>
      <c r="AZ310" s="19" t="n">
        <f aca="false">AK310-AS310</f>
        <v>0</v>
      </c>
      <c r="BA310" s="19" t="n">
        <f aca="false">AL310-AT310</f>
        <v>0</v>
      </c>
      <c r="BB310" s="19" t="n">
        <f aca="false">AM310-AU310</f>
        <v>0.621547147329236</v>
      </c>
      <c r="BC310" s="19" t="n">
        <f aca="false">AN310-AV310</f>
        <v>0</v>
      </c>
    </row>
    <row r="311" customFormat="false" ht="15" hidden="false" customHeight="false" outlineLevel="0" collapsed="false">
      <c r="B311" s="18" t="n">
        <v>307</v>
      </c>
      <c r="C311" s="18" t="n">
        <f aca="false">RM_TERM-B311+1</f>
        <v>54</v>
      </c>
      <c r="D311" s="19" t="n">
        <f aca="false">K310</f>
        <v>0.621547147329326</v>
      </c>
      <c r="E311" s="19" t="n">
        <f aca="false">D311*(1-(1-RM_CDR_S)^(1/12))</f>
        <v>0.00211080717796584</v>
      </c>
      <c r="F311" s="19" t="n">
        <f aca="false">D311-E311</f>
        <v>0.61943634015136</v>
      </c>
      <c r="G311" s="19" t="n">
        <f aca="false">IF(F311&gt;0,F311*(RM_WAC/12)/(1-(1+RM_WAC/12)^(-C311)),0)</f>
        <v>0.0135217868079374</v>
      </c>
      <c r="H311" s="19" t="n">
        <f aca="false">F311*RM_WAC/12</f>
        <v>0.00381985743093339</v>
      </c>
      <c r="I311" s="19" t="n">
        <f aca="false">G311-H311+IF(C311&lt;=1,(F311-(G311-H311)-J311),0)</f>
        <v>0.00970192937700406</v>
      </c>
      <c r="J311" s="19" t="n">
        <f aca="false">(F311-(G311-H311))*(1-(1-RM_CPR_S)^(1/12))</f>
        <v>0.00820211498504975</v>
      </c>
      <c r="K311" s="19" t="n">
        <f aca="false">IF(C311&lt;=1,0,(F311-(G311-H311)-J311))</f>
        <v>0.601532295789306</v>
      </c>
      <c r="L311" s="19" t="n">
        <f aca="false">E311*(1-RM_SEV_S)</f>
        <v>0.0012664843067795</v>
      </c>
      <c r="M311" s="19" t="n">
        <f aca="false">E311-L311</f>
        <v>0.000844322871186337</v>
      </c>
      <c r="N311" s="19" t="n">
        <f aca="false">H311-D311*(RM_SERV+RM_TR)/12</f>
        <v>0.00368518888234537</v>
      </c>
      <c r="O311" s="19" t="n">
        <f aca="false">T311*RM_A1_CP/12+U311*RM_A2_CP/12+V311*RM_A3_CP/12+W311*RM_M1_CP/12+X311*RM_B1_CP/12+Y311*RM_B2_CP/12+Z311*RM_B3_CP/12</f>
        <v>0.00414364764886157</v>
      </c>
      <c r="P311" s="19" t="n">
        <f aca="false">MAX(0,N311-O311)</f>
        <v>0</v>
      </c>
      <c r="Q311" s="19" t="n">
        <f aca="false">MIN(P311,M311)</f>
        <v>0</v>
      </c>
      <c r="R311" s="19" t="n">
        <f aca="false">P311-Q311</f>
        <v>0</v>
      </c>
      <c r="S311" s="19" t="n">
        <f aca="false">I311+J311+L311+Q311</f>
        <v>0.0191705286688333</v>
      </c>
      <c r="T311" s="19" t="n">
        <f aca="false">AW310</f>
        <v>0</v>
      </c>
      <c r="U311" s="19" t="n">
        <f aca="false">AX310</f>
        <v>0</v>
      </c>
      <c r="V311" s="19" t="n">
        <f aca="false">AY310</f>
        <v>0</v>
      </c>
      <c r="W311" s="19" t="n">
        <f aca="false">AZ310</f>
        <v>0</v>
      </c>
      <c r="X311" s="19" t="n">
        <f aca="false">BA310</f>
        <v>0</v>
      </c>
      <c r="Y311" s="19" t="n">
        <f aca="false">BB310</f>
        <v>0.621547147329236</v>
      </c>
      <c r="Z311" s="19" t="n">
        <f aca="false">BC310</f>
        <v>0</v>
      </c>
      <c r="AA311" s="19" t="n">
        <f aca="false">MIN(T311,MAX(0,S311-(0)))</f>
        <v>0</v>
      </c>
      <c r="AB311" s="19" t="n">
        <f aca="false">MIN(U311,MAX(0,S311-(T311)))</f>
        <v>0</v>
      </c>
      <c r="AC311" s="19" t="n">
        <f aca="false">MIN(V311,MAX(0,S311-(T311+U311)))</f>
        <v>0</v>
      </c>
      <c r="AD311" s="19" t="n">
        <f aca="false">MIN(W311,MAX(0,S311-(T311+U311+V311)))</f>
        <v>0</v>
      </c>
      <c r="AE311" s="19" t="n">
        <f aca="false">MIN(X311,MAX(0,S311-(T311+U311+V311+W311)))</f>
        <v>0</v>
      </c>
      <c r="AF311" s="19" t="n">
        <f aca="false">MIN(Y311,MAX(0,S311-(T311+U311+V311+W311+X311)))</f>
        <v>0.0191705286688333</v>
      </c>
      <c r="AG311" s="19" t="n">
        <f aca="false">MIN(Z311,MAX(0,S311-(T311+U311+V311+W311+X311+Y311)))</f>
        <v>0</v>
      </c>
      <c r="AH311" s="19" t="n">
        <f aca="false">T311-AA311</f>
        <v>0</v>
      </c>
      <c r="AI311" s="19" t="n">
        <f aca="false">U311-AB311</f>
        <v>0</v>
      </c>
      <c r="AJ311" s="19" t="n">
        <f aca="false">V311-AC311</f>
        <v>0</v>
      </c>
      <c r="AK311" s="19" t="n">
        <f aca="false">W311-AD311</f>
        <v>0</v>
      </c>
      <c r="AL311" s="19" t="n">
        <f aca="false">X311-AE311</f>
        <v>0</v>
      </c>
      <c r="AM311" s="19" t="n">
        <f aca="false">Y311-AF311</f>
        <v>0.602376618660402</v>
      </c>
      <c r="AN311" s="19" t="n">
        <f aca="false">Z311-AG311</f>
        <v>0</v>
      </c>
      <c r="AO311" s="19" t="n">
        <f aca="false">M311-Q311</f>
        <v>0.000844322871186337</v>
      </c>
      <c r="AP311" s="19" t="n">
        <f aca="false">MIN(AH311,MAX(0,AO311-(AI311+AJ311+AK311+AL311+AM311+AN311)))</f>
        <v>0</v>
      </c>
      <c r="AQ311" s="19" t="n">
        <f aca="false">MIN(AI311,MAX(0,AO311-(AJ311+AK311+AL311+AM311+AN311)))</f>
        <v>0</v>
      </c>
      <c r="AR311" s="19" t="n">
        <f aca="false">MIN(AJ311,MAX(0,AO311-(AK311+AL311+AM311+AN311)))</f>
        <v>0</v>
      </c>
      <c r="AS311" s="19" t="n">
        <f aca="false">MIN(AK311,MAX(0,AO311-(AL311+AM311+AN311)))</f>
        <v>0</v>
      </c>
      <c r="AT311" s="19" t="n">
        <f aca="false">MIN(AL311,MAX(0,AO311-(AM311+AN311)))</f>
        <v>0</v>
      </c>
      <c r="AU311" s="19" t="n">
        <f aca="false">MIN(AM311,MAX(0,AO311-(AN311)))</f>
        <v>0.000844322871186337</v>
      </c>
      <c r="AV311" s="19" t="n">
        <f aca="false">MIN(AN311,MAX(0,AO311-(0)))</f>
        <v>0</v>
      </c>
      <c r="AW311" s="19" t="n">
        <f aca="false">AH311-AP311</f>
        <v>0</v>
      </c>
      <c r="AX311" s="19" t="n">
        <f aca="false">AI311-AQ311</f>
        <v>0</v>
      </c>
      <c r="AY311" s="19" t="n">
        <f aca="false">AJ311-AR311</f>
        <v>0</v>
      </c>
      <c r="AZ311" s="19" t="n">
        <f aca="false">AK311-AS311</f>
        <v>0</v>
      </c>
      <c r="BA311" s="19" t="n">
        <f aca="false">AL311-AT311</f>
        <v>0</v>
      </c>
      <c r="BB311" s="19" t="n">
        <f aca="false">AM311-AU311</f>
        <v>0.601532295789216</v>
      </c>
      <c r="BC311" s="19" t="n">
        <f aca="false">AN311-AV311</f>
        <v>0</v>
      </c>
    </row>
    <row r="312" customFormat="false" ht="15" hidden="false" customHeight="false" outlineLevel="0" collapsed="false">
      <c r="B312" s="18" t="n">
        <v>308</v>
      </c>
      <c r="C312" s="18" t="n">
        <f aca="false">RM_TERM-B312+1</f>
        <v>53</v>
      </c>
      <c r="D312" s="19" t="n">
        <f aca="false">K311</f>
        <v>0.601532295789306</v>
      </c>
      <c r="E312" s="19" t="n">
        <f aca="false">D312*(1-(1-RM_CDR_S)^(1/12))</f>
        <v>0.0020428356773675</v>
      </c>
      <c r="F312" s="19" t="n">
        <f aca="false">D312-E312</f>
        <v>0.599489460111939</v>
      </c>
      <c r="G312" s="19" t="n">
        <f aca="false">IF(F312&gt;0,F312*(RM_WAC/12)/(1-(1+RM_WAC/12)^(-C312)),0)</f>
        <v>0.013294589463869</v>
      </c>
      <c r="H312" s="19" t="n">
        <f aca="false">F312*RM_WAC/12</f>
        <v>0.00369685167069029</v>
      </c>
      <c r="I312" s="19" t="n">
        <f aca="false">G312-H312+IF(C312&lt;=1,(F312-(G312-H312)-J312),0)</f>
        <v>0.00959773779317876</v>
      </c>
      <c r="J312" s="19" t="n">
        <f aca="false">(F312-(G312-H312))*(1-(1-RM_CPR_S)^(1/12))</f>
        <v>0.00793519219137205</v>
      </c>
      <c r="K312" s="19" t="n">
        <f aca="false">IF(C312&lt;=1,0,(F312-(G312-H312)-J312))</f>
        <v>0.581956530127388</v>
      </c>
      <c r="L312" s="19" t="n">
        <f aca="false">E312*(1-RM_SEV_S)</f>
        <v>0.0012257014064205</v>
      </c>
      <c r="M312" s="19" t="n">
        <f aca="false">E312-L312</f>
        <v>0.000817134270946999</v>
      </c>
      <c r="N312" s="19" t="n">
        <f aca="false">H312-D312*(RM_SERV+RM_TR)/12</f>
        <v>0.00356651967326927</v>
      </c>
      <c r="O312" s="19" t="n">
        <f aca="false">T312*RM_A1_CP/12+U312*RM_A2_CP/12+V312*RM_A3_CP/12+W312*RM_M1_CP/12+X312*RM_B1_CP/12+Y312*RM_B2_CP/12+Z312*RM_B3_CP/12</f>
        <v>0.00401021530526144</v>
      </c>
      <c r="P312" s="19" t="n">
        <f aca="false">MAX(0,N312-O312)</f>
        <v>0</v>
      </c>
      <c r="Q312" s="19" t="n">
        <f aca="false">MIN(P312,M312)</f>
        <v>0</v>
      </c>
      <c r="R312" s="19" t="n">
        <f aca="false">P312-Q312</f>
        <v>0</v>
      </c>
      <c r="S312" s="19" t="n">
        <f aca="false">I312+J312+L312+Q312</f>
        <v>0.0187586313909713</v>
      </c>
      <c r="T312" s="19" t="n">
        <f aca="false">AW311</f>
        <v>0</v>
      </c>
      <c r="U312" s="19" t="n">
        <f aca="false">AX311</f>
        <v>0</v>
      </c>
      <c r="V312" s="19" t="n">
        <f aca="false">AY311</f>
        <v>0</v>
      </c>
      <c r="W312" s="19" t="n">
        <f aca="false">AZ311</f>
        <v>0</v>
      </c>
      <c r="X312" s="19" t="n">
        <f aca="false">BA311</f>
        <v>0</v>
      </c>
      <c r="Y312" s="19" t="n">
        <f aca="false">BB311</f>
        <v>0.601532295789216</v>
      </c>
      <c r="Z312" s="19" t="n">
        <f aca="false">BC311</f>
        <v>0</v>
      </c>
      <c r="AA312" s="19" t="n">
        <f aca="false">MIN(T312,MAX(0,S312-(0)))</f>
        <v>0</v>
      </c>
      <c r="AB312" s="19" t="n">
        <f aca="false">MIN(U312,MAX(0,S312-(T312)))</f>
        <v>0</v>
      </c>
      <c r="AC312" s="19" t="n">
        <f aca="false">MIN(V312,MAX(0,S312-(T312+U312)))</f>
        <v>0</v>
      </c>
      <c r="AD312" s="19" t="n">
        <f aca="false">MIN(W312,MAX(0,S312-(T312+U312+V312)))</f>
        <v>0</v>
      </c>
      <c r="AE312" s="19" t="n">
        <f aca="false">MIN(X312,MAX(0,S312-(T312+U312+V312+W312)))</f>
        <v>0</v>
      </c>
      <c r="AF312" s="19" t="n">
        <f aca="false">MIN(Y312,MAX(0,S312-(T312+U312+V312+W312+X312)))</f>
        <v>0.0187586313909713</v>
      </c>
      <c r="AG312" s="19" t="n">
        <f aca="false">MIN(Z312,MAX(0,S312-(T312+U312+V312+W312+X312+Y312)))</f>
        <v>0</v>
      </c>
      <c r="AH312" s="19" t="n">
        <f aca="false">T312-AA312</f>
        <v>0</v>
      </c>
      <c r="AI312" s="19" t="n">
        <f aca="false">U312-AB312</f>
        <v>0</v>
      </c>
      <c r="AJ312" s="19" t="n">
        <f aca="false">V312-AC312</f>
        <v>0</v>
      </c>
      <c r="AK312" s="19" t="n">
        <f aca="false">W312-AD312</f>
        <v>0</v>
      </c>
      <c r="AL312" s="19" t="n">
        <f aca="false">X312-AE312</f>
        <v>0</v>
      </c>
      <c r="AM312" s="19" t="n">
        <f aca="false">Y312-AF312</f>
        <v>0.582773664398245</v>
      </c>
      <c r="AN312" s="19" t="n">
        <f aca="false">Z312-AG312</f>
        <v>0</v>
      </c>
      <c r="AO312" s="19" t="n">
        <f aca="false">M312-Q312</f>
        <v>0.000817134270946999</v>
      </c>
      <c r="AP312" s="19" t="n">
        <f aca="false">MIN(AH312,MAX(0,AO312-(AI312+AJ312+AK312+AL312+AM312+AN312)))</f>
        <v>0</v>
      </c>
      <c r="AQ312" s="19" t="n">
        <f aca="false">MIN(AI312,MAX(0,AO312-(AJ312+AK312+AL312+AM312+AN312)))</f>
        <v>0</v>
      </c>
      <c r="AR312" s="19" t="n">
        <f aca="false">MIN(AJ312,MAX(0,AO312-(AK312+AL312+AM312+AN312)))</f>
        <v>0</v>
      </c>
      <c r="AS312" s="19" t="n">
        <f aca="false">MIN(AK312,MAX(0,AO312-(AL312+AM312+AN312)))</f>
        <v>0</v>
      </c>
      <c r="AT312" s="19" t="n">
        <f aca="false">MIN(AL312,MAX(0,AO312-(AM312+AN312)))</f>
        <v>0</v>
      </c>
      <c r="AU312" s="19" t="n">
        <f aca="false">MIN(AM312,MAX(0,AO312-(AN312)))</f>
        <v>0.000817134270946999</v>
      </c>
      <c r="AV312" s="19" t="n">
        <f aca="false">MIN(AN312,MAX(0,AO312-(0)))</f>
        <v>0</v>
      </c>
      <c r="AW312" s="19" t="n">
        <f aca="false">AH312-AP312</f>
        <v>0</v>
      </c>
      <c r="AX312" s="19" t="n">
        <f aca="false">AI312-AQ312</f>
        <v>0</v>
      </c>
      <c r="AY312" s="19" t="n">
        <f aca="false">AJ312-AR312</f>
        <v>0</v>
      </c>
      <c r="AZ312" s="19" t="n">
        <f aca="false">AK312-AS312</f>
        <v>0</v>
      </c>
      <c r="BA312" s="19" t="n">
        <f aca="false">AL312-AT312</f>
        <v>0</v>
      </c>
      <c r="BB312" s="19" t="n">
        <f aca="false">AM312-AU312</f>
        <v>0.581956530127298</v>
      </c>
      <c r="BC312" s="19" t="n">
        <f aca="false">AN312-AV312</f>
        <v>0</v>
      </c>
    </row>
    <row r="313" customFormat="false" ht="15" hidden="false" customHeight="false" outlineLevel="0" collapsed="false">
      <c r="B313" s="18" t="n">
        <v>309</v>
      </c>
      <c r="C313" s="18" t="n">
        <f aca="false">RM_TERM-B313+1</f>
        <v>52</v>
      </c>
      <c r="D313" s="19" t="n">
        <f aca="false">K312</f>
        <v>0.581956530127388</v>
      </c>
      <c r="E313" s="19" t="n">
        <f aca="false">D313*(1-(1-RM_CDR_S)^(1/12))</f>
        <v>0.00197635533577008</v>
      </c>
      <c r="F313" s="19" t="n">
        <f aca="false">D313-E313</f>
        <v>0.579980174791618</v>
      </c>
      <c r="G313" s="19" t="n">
        <f aca="false">IF(F313&gt;0,F313*(RM_WAC/12)/(1-(1+RM_WAC/12)^(-C313)),0)</f>
        <v>0.0130712095615252</v>
      </c>
      <c r="H313" s="19" t="n">
        <f aca="false">F313*RM_WAC/12</f>
        <v>0.00357654441121498</v>
      </c>
      <c r="I313" s="19" t="n">
        <f aca="false">G313-H313+IF(C313&lt;=1,(F313-(G313-H313)-J313),0)</f>
        <v>0.00949466515031027</v>
      </c>
      <c r="J313" s="19" t="n">
        <f aca="false">(F313-(G313-H313))*(1-(1-RM_CPR_S)^(1/12))</f>
        <v>0.00767414084673391</v>
      </c>
      <c r="K313" s="19" t="n">
        <f aca="false">IF(C313&lt;=1,0,(F313-(G313-H313)-J313))</f>
        <v>0.562811368794574</v>
      </c>
      <c r="L313" s="19" t="n">
        <f aca="false">E313*(1-RM_SEV_S)</f>
        <v>0.00118581320146205</v>
      </c>
      <c r="M313" s="19" t="n">
        <f aca="false">E313-L313</f>
        <v>0.000790542134308032</v>
      </c>
      <c r="N313" s="19" t="n">
        <f aca="false">H313-D313*(RM_SERV+RM_TR)/12</f>
        <v>0.00345045382968738</v>
      </c>
      <c r="O313" s="19" t="n">
        <f aca="false">T313*RM_A1_CP/12+U313*RM_A2_CP/12+V313*RM_A3_CP/12+W313*RM_M1_CP/12+X313*RM_B1_CP/12+Y313*RM_B2_CP/12+Z313*RM_B3_CP/12</f>
        <v>0.00387971020084865</v>
      </c>
      <c r="P313" s="19" t="n">
        <f aca="false">MAX(0,N313-O313)</f>
        <v>0</v>
      </c>
      <c r="Q313" s="19" t="n">
        <f aca="false">MIN(P313,M313)</f>
        <v>0</v>
      </c>
      <c r="R313" s="19" t="n">
        <f aca="false">P313-Q313</f>
        <v>0</v>
      </c>
      <c r="S313" s="19" t="n">
        <f aca="false">I313+J313+L313+Q313</f>
        <v>0.0183546191985062</v>
      </c>
      <c r="T313" s="19" t="n">
        <f aca="false">AW312</f>
        <v>0</v>
      </c>
      <c r="U313" s="19" t="n">
        <f aca="false">AX312</f>
        <v>0</v>
      </c>
      <c r="V313" s="19" t="n">
        <f aca="false">AY312</f>
        <v>0</v>
      </c>
      <c r="W313" s="19" t="n">
        <f aca="false">AZ312</f>
        <v>0</v>
      </c>
      <c r="X313" s="19" t="n">
        <f aca="false">BA312</f>
        <v>0</v>
      </c>
      <c r="Y313" s="19" t="n">
        <f aca="false">BB312</f>
        <v>0.581956530127298</v>
      </c>
      <c r="Z313" s="19" t="n">
        <f aca="false">BC312</f>
        <v>0</v>
      </c>
      <c r="AA313" s="19" t="n">
        <f aca="false">MIN(T313,MAX(0,S313-(0)))</f>
        <v>0</v>
      </c>
      <c r="AB313" s="19" t="n">
        <f aca="false">MIN(U313,MAX(0,S313-(T313)))</f>
        <v>0</v>
      </c>
      <c r="AC313" s="19" t="n">
        <f aca="false">MIN(V313,MAX(0,S313-(T313+U313)))</f>
        <v>0</v>
      </c>
      <c r="AD313" s="19" t="n">
        <f aca="false">MIN(W313,MAX(0,S313-(T313+U313+V313)))</f>
        <v>0</v>
      </c>
      <c r="AE313" s="19" t="n">
        <f aca="false">MIN(X313,MAX(0,S313-(T313+U313+V313+W313)))</f>
        <v>0</v>
      </c>
      <c r="AF313" s="19" t="n">
        <f aca="false">MIN(Y313,MAX(0,S313-(T313+U313+V313+W313+X313)))</f>
        <v>0.0183546191985062</v>
      </c>
      <c r="AG313" s="19" t="n">
        <f aca="false">MIN(Z313,MAX(0,S313-(T313+U313+V313+W313+X313+Y313)))</f>
        <v>0</v>
      </c>
      <c r="AH313" s="19" t="n">
        <f aca="false">T313-AA313</f>
        <v>0</v>
      </c>
      <c r="AI313" s="19" t="n">
        <f aca="false">U313-AB313</f>
        <v>0</v>
      </c>
      <c r="AJ313" s="19" t="n">
        <f aca="false">V313-AC313</f>
        <v>0</v>
      </c>
      <c r="AK313" s="19" t="n">
        <f aca="false">W313-AD313</f>
        <v>0</v>
      </c>
      <c r="AL313" s="19" t="n">
        <f aca="false">X313-AE313</f>
        <v>0</v>
      </c>
      <c r="AM313" s="19" t="n">
        <f aca="false">Y313-AF313</f>
        <v>0.563601910928792</v>
      </c>
      <c r="AN313" s="19" t="n">
        <f aca="false">Z313-AG313</f>
        <v>0</v>
      </c>
      <c r="AO313" s="19" t="n">
        <f aca="false">M313-Q313</f>
        <v>0.000790542134308032</v>
      </c>
      <c r="AP313" s="19" t="n">
        <f aca="false">MIN(AH313,MAX(0,AO313-(AI313+AJ313+AK313+AL313+AM313+AN313)))</f>
        <v>0</v>
      </c>
      <c r="AQ313" s="19" t="n">
        <f aca="false">MIN(AI313,MAX(0,AO313-(AJ313+AK313+AL313+AM313+AN313)))</f>
        <v>0</v>
      </c>
      <c r="AR313" s="19" t="n">
        <f aca="false">MIN(AJ313,MAX(0,AO313-(AK313+AL313+AM313+AN313)))</f>
        <v>0</v>
      </c>
      <c r="AS313" s="19" t="n">
        <f aca="false">MIN(AK313,MAX(0,AO313-(AL313+AM313+AN313)))</f>
        <v>0</v>
      </c>
      <c r="AT313" s="19" t="n">
        <f aca="false">MIN(AL313,MAX(0,AO313-(AM313+AN313)))</f>
        <v>0</v>
      </c>
      <c r="AU313" s="19" t="n">
        <f aca="false">MIN(AM313,MAX(0,AO313-(AN313)))</f>
        <v>0.000790542134308032</v>
      </c>
      <c r="AV313" s="19" t="n">
        <f aca="false">MIN(AN313,MAX(0,AO313-(0)))</f>
        <v>0</v>
      </c>
      <c r="AW313" s="19" t="n">
        <f aca="false">AH313-AP313</f>
        <v>0</v>
      </c>
      <c r="AX313" s="19" t="n">
        <f aca="false">AI313-AQ313</f>
        <v>0</v>
      </c>
      <c r="AY313" s="19" t="n">
        <f aca="false">AJ313-AR313</f>
        <v>0</v>
      </c>
      <c r="AZ313" s="19" t="n">
        <f aca="false">AK313-AS313</f>
        <v>0</v>
      </c>
      <c r="BA313" s="19" t="n">
        <f aca="false">AL313-AT313</f>
        <v>0</v>
      </c>
      <c r="BB313" s="19" t="n">
        <f aca="false">AM313-AU313</f>
        <v>0.562811368794484</v>
      </c>
      <c r="BC313" s="19" t="n">
        <f aca="false">AN313-AV313</f>
        <v>0</v>
      </c>
    </row>
    <row r="314" customFormat="false" ht="15" hidden="false" customHeight="false" outlineLevel="0" collapsed="false">
      <c r="B314" s="18" t="n">
        <v>310</v>
      </c>
      <c r="C314" s="18" t="n">
        <f aca="false">RM_TERM-B314+1</f>
        <v>51</v>
      </c>
      <c r="D314" s="19" t="n">
        <f aca="false">K313</f>
        <v>0.562811368794574</v>
      </c>
      <c r="E314" s="19" t="n">
        <f aca="false">D314*(1-(1-RM_CDR_S)^(1/12))</f>
        <v>0.00191133734938198</v>
      </c>
      <c r="F314" s="19" t="n">
        <f aca="false">D314-E314</f>
        <v>0.560900031445192</v>
      </c>
      <c r="G314" s="19" t="n">
        <f aca="false">IF(F314&gt;0,F314*(RM_WAC/12)/(1-(1+RM_WAC/12)^(-C314)),0)</f>
        <v>0.0128515829590413</v>
      </c>
      <c r="H314" s="19" t="n">
        <f aca="false">F314*RM_WAC/12</f>
        <v>0.00345888352724535</v>
      </c>
      <c r="I314" s="19" t="n">
        <f aca="false">G314-H314+IF(C314&lt;=1,(F314-(G314-H314)-J314),0)</f>
        <v>0.00939269943179591</v>
      </c>
      <c r="J314" s="19" t="n">
        <f aca="false">(F314-(G314-H314))*(1-(1-RM_CPR_S)^(1/12))</f>
        <v>0.0074188474069014</v>
      </c>
      <c r="K314" s="19" t="n">
        <f aca="false">IF(C314&lt;=1,0,(F314-(G314-H314)-J314))</f>
        <v>0.544088484606495</v>
      </c>
      <c r="L314" s="19" t="n">
        <f aca="false">E314*(1-RM_SEV_S)</f>
        <v>0.00114680240962919</v>
      </c>
      <c r="M314" s="19" t="n">
        <f aca="false">E314-L314</f>
        <v>0.000764534939752793</v>
      </c>
      <c r="N314" s="19" t="n">
        <f aca="false">H314-D314*(RM_SERV+RM_TR)/12</f>
        <v>0.00333694106400653</v>
      </c>
      <c r="O314" s="19" t="n">
        <f aca="false">T314*RM_A1_CP/12+U314*RM_A2_CP/12+V314*RM_A3_CP/12+W314*RM_M1_CP/12+X314*RM_B1_CP/12+Y314*RM_B2_CP/12+Z314*RM_B3_CP/12</f>
        <v>0.00375207579196322</v>
      </c>
      <c r="P314" s="19" t="n">
        <f aca="false">MAX(0,N314-O314)</f>
        <v>0</v>
      </c>
      <c r="Q314" s="19" t="n">
        <f aca="false">MIN(P314,M314)</f>
        <v>0</v>
      </c>
      <c r="R314" s="19" t="n">
        <f aca="false">P314-Q314</f>
        <v>0</v>
      </c>
      <c r="S314" s="19" t="n">
        <f aca="false">I314+J314+L314+Q314</f>
        <v>0.0179583492483265</v>
      </c>
      <c r="T314" s="19" t="n">
        <f aca="false">AW313</f>
        <v>0</v>
      </c>
      <c r="U314" s="19" t="n">
        <f aca="false">AX313</f>
        <v>0</v>
      </c>
      <c r="V314" s="19" t="n">
        <f aca="false">AY313</f>
        <v>0</v>
      </c>
      <c r="W314" s="19" t="n">
        <f aca="false">AZ313</f>
        <v>0</v>
      </c>
      <c r="X314" s="19" t="n">
        <f aca="false">BA313</f>
        <v>0</v>
      </c>
      <c r="Y314" s="19" t="n">
        <f aca="false">BB313</f>
        <v>0.562811368794484</v>
      </c>
      <c r="Z314" s="19" t="n">
        <f aca="false">BC313</f>
        <v>0</v>
      </c>
      <c r="AA314" s="19" t="n">
        <f aca="false">MIN(T314,MAX(0,S314-(0)))</f>
        <v>0</v>
      </c>
      <c r="AB314" s="19" t="n">
        <f aca="false">MIN(U314,MAX(0,S314-(T314)))</f>
        <v>0</v>
      </c>
      <c r="AC314" s="19" t="n">
        <f aca="false">MIN(V314,MAX(0,S314-(T314+U314)))</f>
        <v>0</v>
      </c>
      <c r="AD314" s="19" t="n">
        <f aca="false">MIN(W314,MAX(0,S314-(T314+U314+V314)))</f>
        <v>0</v>
      </c>
      <c r="AE314" s="19" t="n">
        <f aca="false">MIN(X314,MAX(0,S314-(T314+U314+V314+W314)))</f>
        <v>0</v>
      </c>
      <c r="AF314" s="19" t="n">
        <f aca="false">MIN(Y314,MAX(0,S314-(T314+U314+V314+W314+X314)))</f>
        <v>0.0179583492483265</v>
      </c>
      <c r="AG314" s="19" t="n">
        <f aca="false">MIN(Z314,MAX(0,S314-(T314+U314+V314+W314+X314+Y314)))</f>
        <v>0</v>
      </c>
      <c r="AH314" s="19" t="n">
        <f aca="false">T314-AA314</f>
        <v>0</v>
      </c>
      <c r="AI314" s="19" t="n">
        <f aca="false">U314-AB314</f>
        <v>0</v>
      </c>
      <c r="AJ314" s="19" t="n">
        <f aca="false">V314-AC314</f>
        <v>0</v>
      </c>
      <c r="AK314" s="19" t="n">
        <f aca="false">W314-AD314</f>
        <v>0</v>
      </c>
      <c r="AL314" s="19" t="n">
        <f aca="false">X314-AE314</f>
        <v>0</v>
      </c>
      <c r="AM314" s="19" t="n">
        <f aca="false">Y314-AF314</f>
        <v>0.544853019546157</v>
      </c>
      <c r="AN314" s="19" t="n">
        <f aca="false">Z314-AG314</f>
        <v>0</v>
      </c>
      <c r="AO314" s="19" t="n">
        <f aca="false">M314-Q314</f>
        <v>0.000764534939752793</v>
      </c>
      <c r="AP314" s="19" t="n">
        <f aca="false">MIN(AH314,MAX(0,AO314-(AI314+AJ314+AK314+AL314+AM314+AN314)))</f>
        <v>0</v>
      </c>
      <c r="AQ314" s="19" t="n">
        <f aca="false">MIN(AI314,MAX(0,AO314-(AJ314+AK314+AL314+AM314+AN314)))</f>
        <v>0</v>
      </c>
      <c r="AR314" s="19" t="n">
        <f aca="false">MIN(AJ314,MAX(0,AO314-(AK314+AL314+AM314+AN314)))</f>
        <v>0</v>
      </c>
      <c r="AS314" s="19" t="n">
        <f aca="false">MIN(AK314,MAX(0,AO314-(AL314+AM314+AN314)))</f>
        <v>0</v>
      </c>
      <c r="AT314" s="19" t="n">
        <f aca="false">MIN(AL314,MAX(0,AO314-(AM314+AN314)))</f>
        <v>0</v>
      </c>
      <c r="AU314" s="19" t="n">
        <f aca="false">MIN(AM314,MAX(0,AO314-(AN314)))</f>
        <v>0.000764534939752793</v>
      </c>
      <c r="AV314" s="19" t="n">
        <f aca="false">MIN(AN314,MAX(0,AO314-(0)))</f>
        <v>0</v>
      </c>
      <c r="AW314" s="19" t="n">
        <f aca="false">AH314-AP314</f>
        <v>0</v>
      </c>
      <c r="AX314" s="19" t="n">
        <f aca="false">AI314-AQ314</f>
        <v>0</v>
      </c>
      <c r="AY314" s="19" t="n">
        <f aca="false">AJ314-AR314</f>
        <v>0</v>
      </c>
      <c r="AZ314" s="19" t="n">
        <f aca="false">AK314-AS314</f>
        <v>0</v>
      </c>
      <c r="BA314" s="19" t="n">
        <f aca="false">AL314-AT314</f>
        <v>0</v>
      </c>
      <c r="BB314" s="19" t="n">
        <f aca="false">AM314-AU314</f>
        <v>0.544088484606404</v>
      </c>
      <c r="BC314" s="19" t="n">
        <f aca="false">AN314-AV314</f>
        <v>0</v>
      </c>
    </row>
    <row r="315" customFormat="false" ht="15" hidden="false" customHeight="false" outlineLevel="0" collapsed="false">
      <c r="B315" s="18" t="n">
        <v>311</v>
      </c>
      <c r="C315" s="18" t="n">
        <f aca="false">RM_TERM-B315+1</f>
        <v>50</v>
      </c>
      <c r="D315" s="19" t="n">
        <f aca="false">K314</f>
        <v>0.544088484606495</v>
      </c>
      <c r="E315" s="19" t="n">
        <f aca="false">D315*(1-(1-RM_CDR_S)^(1/12))</f>
        <v>0.00184775343864209</v>
      </c>
      <c r="F315" s="19" t="n">
        <f aca="false">D315-E315</f>
        <v>0.542240731167853</v>
      </c>
      <c r="G315" s="19" t="n">
        <f aca="false">IF(F315&gt;0,F315*(RM_WAC/12)/(1-(1+RM_WAC/12)^(-C315)),0)</f>
        <v>0.0126356465922843</v>
      </c>
      <c r="H315" s="19" t="n">
        <f aca="false">F315*RM_WAC/12</f>
        <v>0.00334381784220176</v>
      </c>
      <c r="I315" s="19" t="n">
        <f aca="false">G315-H315+IF(C315&lt;=1,(F315-(G315-H315)-J315),0)</f>
        <v>0.0092918287500825</v>
      </c>
      <c r="J315" s="19" t="n">
        <f aca="false">(F315-(G315-H315))*(1-(1-RM_CPR_S)^(1/12))</f>
        <v>0.00716920039535754</v>
      </c>
      <c r="K315" s="19" t="n">
        <f aca="false">IF(C315&lt;=1,0,(F315-(G315-H315)-J315))</f>
        <v>0.525779702022413</v>
      </c>
      <c r="L315" s="19" t="n">
        <f aca="false">E315*(1-RM_SEV_S)</f>
        <v>0.00110865206318526</v>
      </c>
      <c r="M315" s="19" t="n">
        <f aca="false">E315-L315</f>
        <v>0.000739101375456837</v>
      </c>
      <c r="N315" s="19" t="n">
        <f aca="false">H315-D315*(RM_SERV+RM_TR)/12</f>
        <v>0.00322593200387035</v>
      </c>
      <c r="O315" s="19" t="n">
        <f aca="false">T315*RM_A1_CP/12+U315*RM_A2_CP/12+V315*RM_A3_CP/12+W315*RM_M1_CP/12+X315*RM_B1_CP/12+Y315*RM_B2_CP/12+Z315*RM_B3_CP/12</f>
        <v>0.00362725656404269</v>
      </c>
      <c r="P315" s="19" t="n">
        <f aca="false">MAX(0,N315-O315)</f>
        <v>0</v>
      </c>
      <c r="Q315" s="19" t="n">
        <f aca="false">MIN(P315,M315)</f>
        <v>0</v>
      </c>
      <c r="R315" s="19" t="n">
        <f aca="false">P315-Q315</f>
        <v>0</v>
      </c>
      <c r="S315" s="19" t="n">
        <f aca="false">I315+J315+L315+Q315</f>
        <v>0.0175696812086253</v>
      </c>
      <c r="T315" s="19" t="n">
        <f aca="false">AW314</f>
        <v>0</v>
      </c>
      <c r="U315" s="19" t="n">
        <f aca="false">AX314</f>
        <v>0</v>
      </c>
      <c r="V315" s="19" t="n">
        <f aca="false">AY314</f>
        <v>0</v>
      </c>
      <c r="W315" s="19" t="n">
        <f aca="false">AZ314</f>
        <v>0</v>
      </c>
      <c r="X315" s="19" t="n">
        <f aca="false">BA314</f>
        <v>0</v>
      </c>
      <c r="Y315" s="19" t="n">
        <f aca="false">BB314</f>
        <v>0.544088484606404</v>
      </c>
      <c r="Z315" s="19" t="n">
        <f aca="false">BC314</f>
        <v>0</v>
      </c>
      <c r="AA315" s="19" t="n">
        <f aca="false">MIN(T315,MAX(0,S315-(0)))</f>
        <v>0</v>
      </c>
      <c r="AB315" s="19" t="n">
        <f aca="false">MIN(U315,MAX(0,S315-(T315)))</f>
        <v>0</v>
      </c>
      <c r="AC315" s="19" t="n">
        <f aca="false">MIN(V315,MAX(0,S315-(T315+U315)))</f>
        <v>0</v>
      </c>
      <c r="AD315" s="19" t="n">
        <f aca="false">MIN(W315,MAX(0,S315-(T315+U315+V315)))</f>
        <v>0</v>
      </c>
      <c r="AE315" s="19" t="n">
        <f aca="false">MIN(X315,MAX(0,S315-(T315+U315+V315+W315)))</f>
        <v>0</v>
      </c>
      <c r="AF315" s="19" t="n">
        <f aca="false">MIN(Y315,MAX(0,S315-(T315+U315+V315+W315+X315)))</f>
        <v>0.0175696812086253</v>
      </c>
      <c r="AG315" s="19" t="n">
        <f aca="false">MIN(Z315,MAX(0,S315-(T315+U315+V315+W315+X315+Y315)))</f>
        <v>0</v>
      </c>
      <c r="AH315" s="19" t="n">
        <f aca="false">T315-AA315</f>
        <v>0</v>
      </c>
      <c r="AI315" s="19" t="n">
        <f aca="false">U315-AB315</f>
        <v>0</v>
      </c>
      <c r="AJ315" s="19" t="n">
        <f aca="false">V315-AC315</f>
        <v>0</v>
      </c>
      <c r="AK315" s="19" t="n">
        <f aca="false">W315-AD315</f>
        <v>0</v>
      </c>
      <c r="AL315" s="19" t="n">
        <f aca="false">X315-AE315</f>
        <v>0</v>
      </c>
      <c r="AM315" s="19" t="n">
        <f aca="false">Y315-AF315</f>
        <v>0.526518803397779</v>
      </c>
      <c r="AN315" s="19" t="n">
        <f aca="false">Z315-AG315</f>
        <v>0</v>
      </c>
      <c r="AO315" s="19" t="n">
        <f aca="false">M315-Q315</f>
        <v>0.000739101375456837</v>
      </c>
      <c r="AP315" s="19" t="n">
        <f aca="false">MIN(AH315,MAX(0,AO315-(AI315+AJ315+AK315+AL315+AM315+AN315)))</f>
        <v>0</v>
      </c>
      <c r="AQ315" s="19" t="n">
        <f aca="false">MIN(AI315,MAX(0,AO315-(AJ315+AK315+AL315+AM315+AN315)))</f>
        <v>0</v>
      </c>
      <c r="AR315" s="19" t="n">
        <f aca="false">MIN(AJ315,MAX(0,AO315-(AK315+AL315+AM315+AN315)))</f>
        <v>0</v>
      </c>
      <c r="AS315" s="19" t="n">
        <f aca="false">MIN(AK315,MAX(0,AO315-(AL315+AM315+AN315)))</f>
        <v>0</v>
      </c>
      <c r="AT315" s="19" t="n">
        <f aca="false">MIN(AL315,MAX(0,AO315-(AM315+AN315)))</f>
        <v>0</v>
      </c>
      <c r="AU315" s="19" t="n">
        <f aca="false">MIN(AM315,MAX(0,AO315-(AN315)))</f>
        <v>0.000739101375456837</v>
      </c>
      <c r="AV315" s="19" t="n">
        <f aca="false">MIN(AN315,MAX(0,AO315-(0)))</f>
        <v>0</v>
      </c>
      <c r="AW315" s="19" t="n">
        <f aca="false">AH315-AP315</f>
        <v>0</v>
      </c>
      <c r="AX315" s="19" t="n">
        <f aca="false">AI315-AQ315</f>
        <v>0</v>
      </c>
      <c r="AY315" s="19" t="n">
        <f aca="false">AJ315-AR315</f>
        <v>0</v>
      </c>
      <c r="AZ315" s="19" t="n">
        <f aca="false">AK315-AS315</f>
        <v>0</v>
      </c>
      <c r="BA315" s="19" t="n">
        <f aca="false">AL315-AT315</f>
        <v>0</v>
      </c>
      <c r="BB315" s="19" t="n">
        <f aca="false">AM315-AU315</f>
        <v>0.525779702022322</v>
      </c>
      <c r="BC315" s="19" t="n">
        <f aca="false">AN315-AV315</f>
        <v>0</v>
      </c>
    </row>
    <row r="316" customFormat="false" ht="15" hidden="false" customHeight="false" outlineLevel="0" collapsed="false">
      <c r="B316" s="18" t="n">
        <v>312</v>
      </c>
      <c r="C316" s="18" t="n">
        <f aca="false">RM_TERM-B316+1</f>
        <v>49</v>
      </c>
      <c r="D316" s="19" t="n">
        <f aca="false">K315</f>
        <v>0.525779702022413</v>
      </c>
      <c r="E316" s="19" t="n">
        <f aca="false">D316*(1-(1-RM_CDR_S)^(1/12))</f>
        <v>0.00178557583897914</v>
      </c>
      <c r="F316" s="19" t="n">
        <f aca="false">D316-E316</f>
        <v>0.523994126183433</v>
      </c>
      <c r="G316" s="19" t="n">
        <f aca="false">IF(F316&gt;0,F316*(RM_WAC/12)/(1-(1+RM_WAC/12)^(-C316)),0)</f>
        <v>0.0124233384567449</v>
      </c>
      <c r="H316" s="19" t="n">
        <f aca="false">F316*RM_WAC/12</f>
        <v>0.00323129711146451</v>
      </c>
      <c r="I316" s="19" t="n">
        <f aca="false">G316-H316+IF(C316&lt;=1,(F316-(G316-H316)-J316),0)</f>
        <v>0.0091920413452804</v>
      </c>
      <c r="J316" s="19" t="n">
        <f aca="false">(F316-(G316-H316))*(1-(1-RM_CPR_S)^(1/12))</f>
        <v>0.00692509036684248</v>
      </c>
      <c r="K316" s="19" t="n">
        <f aca="false">IF(C316&lt;=1,0,(F316-(G316-H316)-J316))</f>
        <v>0.507876994471311</v>
      </c>
      <c r="L316" s="19" t="n">
        <f aca="false">E316*(1-RM_SEV_S)</f>
        <v>0.00107134550338748</v>
      </c>
      <c r="M316" s="19" t="n">
        <f aca="false">E316-L316</f>
        <v>0.000714230335591654</v>
      </c>
      <c r="N316" s="19" t="n">
        <f aca="false">H316-D316*(RM_SERV+RM_TR)/12</f>
        <v>0.00311737817602632</v>
      </c>
      <c r="O316" s="19" t="n">
        <f aca="false">T316*RM_A1_CP/12+U316*RM_A2_CP/12+V316*RM_A3_CP/12+W316*RM_M1_CP/12+X316*RM_B1_CP/12+Y316*RM_B2_CP/12+Z316*RM_B3_CP/12</f>
        <v>0.00350519801348215</v>
      </c>
      <c r="P316" s="19" t="n">
        <f aca="false">MAX(0,N316-O316)</f>
        <v>0</v>
      </c>
      <c r="Q316" s="19" t="n">
        <f aca="false">MIN(P316,M316)</f>
        <v>0</v>
      </c>
      <c r="R316" s="19" t="n">
        <f aca="false">P316-Q316</f>
        <v>0</v>
      </c>
      <c r="S316" s="19" t="n">
        <f aca="false">I316+J316+L316+Q316</f>
        <v>0.0171884772155104</v>
      </c>
      <c r="T316" s="19" t="n">
        <f aca="false">AW315</f>
        <v>0</v>
      </c>
      <c r="U316" s="19" t="n">
        <f aca="false">AX315</f>
        <v>0</v>
      </c>
      <c r="V316" s="19" t="n">
        <f aca="false">AY315</f>
        <v>0</v>
      </c>
      <c r="W316" s="19" t="n">
        <f aca="false">AZ315</f>
        <v>0</v>
      </c>
      <c r="X316" s="19" t="n">
        <f aca="false">BA315</f>
        <v>0</v>
      </c>
      <c r="Y316" s="19" t="n">
        <f aca="false">BB315</f>
        <v>0.525779702022322</v>
      </c>
      <c r="Z316" s="19" t="n">
        <f aca="false">BC315</f>
        <v>0</v>
      </c>
      <c r="AA316" s="19" t="n">
        <f aca="false">MIN(T316,MAX(0,S316-(0)))</f>
        <v>0</v>
      </c>
      <c r="AB316" s="19" t="n">
        <f aca="false">MIN(U316,MAX(0,S316-(T316)))</f>
        <v>0</v>
      </c>
      <c r="AC316" s="19" t="n">
        <f aca="false">MIN(V316,MAX(0,S316-(T316+U316)))</f>
        <v>0</v>
      </c>
      <c r="AD316" s="19" t="n">
        <f aca="false">MIN(W316,MAX(0,S316-(T316+U316+V316)))</f>
        <v>0</v>
      </c>
      <c r="AE316" s="19" t="n">
        <f aca="false">MIN(X316,MAX(0,S316-(T316+U316+V316+W316)))</f>
        <v>0</v>
      </c>
      <c r="AF316" s="19" t="n">
        <f aca="false">MIN(Y316,MAX(0,S316-(T316+U316+V316+W316+X316)))</f>
        <v>0.0171884772155104</v>
      </c>
      <c r="AG316" s="19" t="n">
        <f aca="false">MIN(Z316,MAX(0,S316-(T316+U316+V316+W316+X316+Y316)))</f>
        <v>0</v>
      </c>
      <c r="AH316" s="19" t="n">
        <f aca="false">T316-AA316</f>
        <v>0</v>
      </c>
      <c r="AI316" s="19" t="n">
        <f aca="false">U316-AB316</f>
        <v>0</v>
      </c>
      <c r="AJ316" s="19" t="n">
        <f aca="false">V316-AC316</f>
        <v>0</v>
      </c>
      <c r="AK316" s="19" t="n">
        <f aca="false">W316-AD316</f>
        <v>0</v>
      </c>
      <c r="AL316" s="19" t="n">
        <f aca="false">X316-AE316</f>
        <v>0</v>
      </c>
      <c r="AM316" s="19" t="n">
        <f aca="false">Y316-AF316</f>
        <v>0.508591224806812</v>
      </c>
      <c r="AN316" s="19" t="n">
        <f aca="false">Z316-AG316</f>
        <v>0</v>
      </c>
      <c r="AO316" s="19" t="n">
        <f aca="false">M316-Q316</f>
        <v>0.000714230335591654</v>
      </c>
      <c r="AP316" s="19" t="n">
        <f aca="false">MIN(AH316,MAX(0,AO316-(AI316+AJ316+AK316+AL316+AM316+AN316)))</f>
        <v>0</v>
      </c>
      <c r="AQ316" s="19" t="n">
        <f aca="false">MIN(AI316,MAX(0,AO316-(AJ316+AK316+AL316+AM316+AN316)))</f>
        <v>0</v>
      </c>
      <c r="AR316" s="19" t="n">
        <f aca="false">MIN(AJ316,MAX(0,AO316-(AK316+AL316+AM316+AN316)))</f>
        <v>0</v>
      </c>
      <c r="AS316" s="19" t="n">
        <f aca="false">MIN(AK316,MAX(0,AO316-(AL316+AM316+AN316)))</f>
        <v>0</v>
      </c>
      <c r="AT316" s="19" t="n">
        <f aca="false">MIN(AL316,MAX(0,AO316-(AM316+AN316)))</f>
        <v>0</v>
      </c>
      <c r="AU316" s="19" t="n">
        <f aca="false">MIN(AM316,MAX(0,AO316-(AN316)))</f>
        <v>0.000714230335591654</v>
      </c>
      <c r="AV316" s="19" t="n">
        <f aca="false">MIN(AN316,MAX(0,AO316-(0)))</f>
        <v>0</v>
      </c>
      <c r="AW316" s="19" t="n">
        <f aca="false">AH316-AP316</f>
        <v>0</v>
      </c>
      <c r="AX316" s="19" t="n">
        <f aca="false">AI316-AQ316</f>
        <v>0</v>
      </c>
      <c r="AY316" s="19" t="n">
        <f aca="false">AJ316-AR316</f>
        <v>0</v>
      </c>
      <c r="AZ316" s="19" t="n">
        <f aca="false">AK316-AS316</f>
        <v>0</v>
      </c>
      <c r="BA316" s="19" t="n">
        <f aca="false">AL316-AT316</f>
        <v>0</v>
      </c>
      <c r="BB316" s="19" t="n">
        <f aca="false">AM316-AU316</f>
        <v>0.50787699447122</v>
      </c>
      <c r="BC316" s="19" t="n">
        <f aca="false">AN316-AV316</f>
        <v>0</v>
      </c>
    </row>
    <row r="317" customFormat="false" ht="15" hidden="false" customHeight="false" outlineLevel="0" collapsed="false">
      <c r="B317" s="18" t="n">
        <v>313</v>
      </c>
      <c r="C317" s="18" t="n">
        <f aca="false">RM_TERM-B317+1</f>
        <v>48</v>
      </c>
      <c r="D317" s="19" t="n">
        <f aca="false">K316</f>
        <v>0.507876994471311</v>
      </c>
      <c r="E317" s="19" t="n">
        <f aca="false">D317*(1-(1-RM_CDR_S)^(1/12))</f>
        <v>0.00172477729173093</v>
      </c>
      <c r="F317" s="19" t="n">
        <f aca="false">D317-E317</f>
        <v>0.50615221717958</v>
      </c>
      <c r="G317" s="19" t="n">
        <f aca="false">IF(F317&gt;0,F317*(RM_WAC/12)/(1-(1+RM_WAC/12)^(-C317)),0)</f>
        <v>0.0122145975897333</v>
      </c>
      <c r="H317" s="19" t="n">
        <f aca="false">F317*RM_WAC/12</f>
        <v>0.00312127200594074</v>
      </c>
      <c r="I317" s="19" t="n">
        <f aca="false">G317-H317+IF(C317&lt;=1,(F317-(G317-H317)-J317),0)</f>
        <v>0.00909332558379253</v>
      </c>
      <c r="J317" s="19" t="n">
        <f aca="false">(F317-(G317-H317))*(1-(1-RM_CPR_S)^(1/12))</f>
        <v>0.00668640987152482</v>
      </c>
      <c r="K317" s="19" t="n">
        <f aca="false">IF(C317&lt;=1,0,(F317-(G317-H317)-J317))</f>
        <v>0.490372481724262</v>
      </c>
      <c r="L317" s="19" t="n">
        <f aca="false">E317*(1-RM_SEV_S)</f>
        <v>0.00103486637503856</v>
      </c>
      <c r="M317" s="19" t="n">
        <f aca="false">E317-L317</f>
        <v>0.000689910916692372</v>
      </c>
      <c r="N317" s="19" t="n">
        <f aca="false">H317-D317*(RM_SERV+RM_TR)/12</f>
        <v>0.00301123199047196</v>
      </c>
      <c r="O317" s="19" t="n">
        <f aca="false">T317*RM_A1_CP/12+U317*RM_A2_CP/12+V317*RM_A3_CP/12+W317*RM_M1_CP/12+X317*RM_B1_CP/12+Y317*RM_B2_CP/12+Z317*RM_B3_CP/12</f>
        <v>0.00338584662980813</v>
      </c>
      <c r="P317" s="19" t="n">
        <f aca="false">MAX(0,N317-O317)</f>
        <v>0</v>
      </c>
      <c r="Q317" s="19" t="n">
        <f aca="false">MIN(P317,M317)</f>
        <v>0</v>
      </c>
      <c r="R317" s="19" t="n">
        <f aca="false">P317-Q317</f>
        <v>0</v>
      </c>
      <c r="S317" s="19" t="n">
        <f aca="false">I317+J317+L317+Q317</f>
        <v>0.0168146018303559</v>
      </c>
      <c r="T317" s="19" t="n">
        <f aca="false">AW316</f>
        <v>0</v>
      </c>
      <c r="U317" s="19" t="n">
        <f aca="false">AX316</f>
        <v>0</v>
      </c>
      <c r="V317" s="19" t="n">
        <f aca="false">AY316</f>
        <v>0</v>
      </c>
      <c r="W317" s="19" t="n">
        <f aca="false">AZ316</f>
        <v>0</v>
      </c>
      <c r="X317" s="19" t="n">
        <f aca="false">BA316</f>
        <v>0</v>
      </c>
      <c r="Y317" s="19" t="n">
        <f aca="false">BB316</f>
        <v>0.50787699447122</v>
      </c>
      <c r="Z317" s="19" t="n">
        <f aca="false">BC316</f>
        <v>0</v>
      </c>
      <c r="AA317" s="19" t="n">
        <f aca="false">MIN(T317,MAX(0,S317-(0)))</f>
        <v>0</v>
      </c>
      <c r="AB317" s="19" t="n">
        <f aca="false">MIN(U317,MAX(0,S317-(T317)))</f>
        <v>0</v>
      </c>
      <c r="AC317" s="19" t="n">
        <f aca="false">MIN(V317,MAX(0,S317-(T317+U317)))</f>
        <v>0</v>
      </c>
      <c r="AD317" s="19" t="n">
        <f aca="false">MIN(W317,MAX(0,S317-(T317+U317+V317)))</f>
        <v>0</v>
      </c>
      <c r="AE317" s="19" t="n">
        <f aca="false">MIN(X317,MAX(0,S317-(T317+U317+V317+W317)))</f>
        <v>0</v>
      </c>
      <c r="AF317" s="19" t="n">
        <f aca="false">MIN(Y317,MAX(0,S317-(T317+U317+V317+W317+X317)))</f>
        <v>0.0168146018303559</v>
      </c>
      <c r="AG317" s="19" t="n">
        <f aca="false">MIN(Z317,MAX(0,S317-(T317+U317+V317+W317+X317+Y317)))</f>
        <v>0</v>
      </c>
      <c r="AH317" s="19" t="n">
        <f aca="false">T317-AA317</f>
        <v>0</v>
      </c>
      <c r="AI317" s="19" t="n">
        <f aca="false">U317-AB317</f>
        <v>0</v>
      </c>
      <c r="AJ317" s="19" t="n">
        <f aca="false">V317-AC317</f>
        <v>0</v>
      </c>
      <c r="AK317" s="19" t="n">
        <f aca="false">W317-AD317</f>
        <v>0</v>
      </c>
      <c r="AL317" s="19" t="n">
        <f aca="false">X317-AE317</f>
        <v>0</v>
      </c>
      <c r="AM317" s="19" t="n">
        <f aca="false">Y317-AF317</f>
        <v>0.491062392640864</v>
      </c>
      <c r="AN317" s="19" t="n">
        <f aca="false">Z317-AG317</f>
        <v>0</v>
      </c>
      <c r="AO317" s="19" t="n">
        <f aca="false">M317-Q317</f>
        <v>0.000689910916692372</v>
      </c>
      <c r="AP317" s="19" t="n">
        <f aca="false">MIN(AH317,MAX(0,AO317-(AI317+AJ317+AK317+AL317+AM317+AN317)))</f>
        <v>0</v>
      </c>
      <c r="AQ317" s="19" t="n">
        <f aca="false">MIN(AI317,MAX(0,AO317-(AJ317+AK317+AL317+AM317+AN317)))</f>
        <v>0</v>
      </c>
      <c r="AR317" s="19" t="n">
        <f aca="false">MIN(AJ317,MAX(0,AO317-(AK317+AL317+AM317+AN317)))</f>
        <v>0</v>
      </c>
      <c r="AS317" s="19" t="n">
        <f aca="false">MIN(AK317,MAX(0,AO317-(AL317+AM317+AN317)))</f>
        <v>0</v>
      </c>
      <c r="AT317" s="19" t="n">
        <f aca="false">MIN(AL317,MAX(0,AO317-(AM317+AN317)))</f>
        <v>0</v>
      </c>
      <c r="AU317" s="19" t="n">
        <f aca="false">MIN(AM317,MAX(0,AO317-(AN317)))</f>
        <v>0.000689910916692372</v>
      </c>
      <c r="AV317" s="19" t="n">
        <f aca="false">MIN(AN317,MAX(0,AO317-(0)))</f>
        <v>0</v>
      </c>
      <c r="AW317" s="19" t="n">
        <f aca="false">AH317-AP317</f>
        <v>0</v>
      </c>
      <c r="AX317" s="19" t="n">
        <f aca="false">AI317-AQ317</f>
        <v>0</v>
      </c>
      <c r="AY317" s="19" t="n">
        <f aca="false">AJ317-AR317</f>
        <v>0</v>
      </c>
      <c r="AZ317" s="19" t="n">
        <f aca="false">AK317-AS317</f>
        <v>0</v>
      </c>
      <c r="BA317" s="19" t="n">
        <f aca="false">AL317-AT317</f>
        <v>0</v>
      </c>
      <c r="BB317" s="19" t="n">
        <f aca="false">AM317-AU317</f>
        <v>0.490372481724172</v>
      </c>
      <c r="BC317" s="19" t="n">
        <f aca="false">AN317-AV317</f>
        <v>0</v>
      </c>
    </row>
    <row r="318" customFormat="false" ht="15" hidden="false" customHeight="false" outlineLevel="0" collapsed="false">
      <c r="B318" s="18" t="n">
        <v>314</v>
      </c>
      <c r="C318" s="18" t="n">
        <f aca="false">RM_TERM-B318+1</f>
        <v>47</v>
      </c>
      <c r="D318" s="19" t="n">
        <f aca="false">K317</f>
        <v>0.490372481724262</v>
      </c>
      <c r="E318" s="19" t="n">
        <f aca="false">D318*(1-(1-RM_CDR_S)^(1/12))</f>
        <v>0.00166533103522082</v>
      </c>
      <c r="F318" s="19" t="n">
        <f aca="false">D318-E318</f>
        <v>0.488707150689041</v>
      </c>
      <c r="G318" s="19" t="n">
        <f aca="false">IF(F318&gt;0,F318*(RM_WAC/12)/(1-(1+RM_WAC/12)^(-C318)),0)</f>
        <v>0.0120093640528739</v>
      </c>
      <c r="H318" s="19" t="n">
        <f aca="false">F318*RM_WAC/12</f>
        <v>0.00301369409591576</v>
      </c>
      <c r="I318" s="19" t="n">
        <f aca="false">G318-H318+IF(C318&lt;=1,(F318-(G318-H318)-J318),0)</f>
        <v>0.00899566995695813</v>
      </c>
      <c r="J318" s="19" t="n">
        <f aca="false">(F318-(G318-H318))*(1-(1-RM_CPR_S)^(1/12))</f>
        <v>0.00645305341979316</v>
      </c>
      <c r="K318" s="19" t="n">
        <f aca="false">IF(C318&lt;=1,0,(F318-(G318-H318)-J318))</f>
        <v>0.47325842731229</v>
      </c>
      <c r="L318" s="19" t="n">
        <f aca="false">E318*(1-RM_SEV_S)</f>
        <v>0.000999198621132494</v>
      </c>
      <c r="M318" s="19" t="n">
        <f aca="false">E318-L318</f>
        <v>0.000666132414088329</v>
      </c>
      <c r="N318" s="19" t="n">
        <f aca="false">H318-D318*(RM_SERV+RM_TR)/12</f>
        <v>0.0029074467248755</v>
      </c>
      <c r="O318" s="19" t="n">
        <f aca="false">T318*RM_A1_CP/12+U318*RM_A2_CP/12+V318*RM_A3_CP/12+W318*RM_M1_CP/12+X318*RM_B1_CP/12+Y318*RM_B2_CP/12+Z318*RM_B3_CP/12</f>
        <v>0.00326914987816114</v>
      </c>
      <c r="P318" s="19" t="n">
        <f aca="false">MAX(0,N318-O318)</f>
        <v>0</v>
      </c>
      <c r="Q318" s="19" t="n">
        <f aca="false">MIN(P318,M318)</f>
        <v>0</v>
      </c>
      <c r="R318" s="19" t="n">
        <f aca="false">P318-Q318</f>
        <v>0</v>
      </c>
      <c r="S318" s="19" t="n">
        <f aca="false">I318+J318+L318+Q318</f>
        <v>0.0164479219978838</v>
      </c>
      <c r="T318" s="19" t="n">
        <f aca="false">AW317</f>
        <v>0</v>
      </c>
      <c r="U318" s="19" t="n">
        <f aca="false">AX317</f>
        <v>0</v>
      </c>
      <c r="V318" s="19" t="n">
        <f aca="false">AY317</f>
        <v>0</v>
      </c>
      <c r="W318" s="19" t="n">
        <f aca="false">AZ317</f>
        <v>0</v>
      </c>
      <c r="X318" s="19" t="n">
        <f aca="false">BA317</f>
        <v>0</v>
      </c>
      <c r="Y318" s="19" t="n">
        <f aca="false">BB317</f>
        <v>0.490372481724172</v>
      </c>
      <c r="Z318" s="19" t="n">
        <f aca="false">BC317</f>
        <v>0</v>
      </c>
      <c r="AA318" s="19" t="n">
        <f aca="false">MIN(T318,MAX(0,S318-(0)))</f>
        <v>0</v>
      </c>
      <c r="AB318" s="19" t="n">
        <f aca="false">MIN(U318,MAX(0,S318-(T318)))</f>
        <v>0</v>
      </c>
      <c r="AC318" s="19" t="n">
        <f aca="false">MIN(V318,MAX(0,S318-(T318+U318)))</f>
        <v>0</v>
      </c>
      <c r="AD318" s="19" t="n">
        <f aca="false">MIN(W318,MAX(0,S318-(T318+U318+V318)))</f>
        <v>0</v>
      </c>
      <c r="AE318" s="19" t="n">
        <f aca="false">MIN(X318,MAX(0,S318-(T318+U318+V318+W318)))</f>
        <v>0</v>
      </c>
      <c r="AF318" s="19" t="n">
        <f aca="false">MIN(Y318,MAX(0,S318-(T318+U318+V318+W318+X318)))</f>
        <v>0.0164479219978838</v>
      </c>
      <c r="AG318" s="19" t="n">
        <f aca="false">MIN(Z318,MAX(0,S318-(T318+U318+V318+W318+X318+Y318)))</f>
        <v>0</v>
      </c>
      <c r="AH318" s="19" t="n">
        <f aca="false">T318-AA318</f>
        <v>0</v>
      </c>
      <c r="AI318" s="19" t="n">
        <f aca="false">U318-AB318</f>
        <v>0</v>
      </c>
      <c r="AJ318" s="19" t="n">
        <f aca="false">V318-AC318</f>
        <v>0</v>
      </c>
      <c r="AK318" s="19" t="n">
        <f aca="false">W318-AD318</f>
        <v>0</v>
      </c>
      <c r="AL318" s="19" t="n">
        <f aca="false">X318-AE318</f>
        <v>0</v>
      </c>
      <c r="AM318" s="19" t="n">
        <f aca="false">Y318-AF318</f>
        <v>0.473924559726288</v>
      </c>
      <c r="AN318" s="19" t="n">
        <f aca="false">Z318-AG318</f>
        <v>0</v>
      </c>
      <c r="AO318" s="19" t="n">
        <f aca="false">M318-Q318</f>
        <v>0.000666132414088329</v>
      </c>
      <c r="AP318" s="19" t="n">
        <f aca="false">MIN(AH318,MAX(0,AO318-(AI318+AJ318+AK318+AL318+AM318+AN318)))</f>
        <v>0</v>
      </c>
      <c r="AQ318" s="19" t="n">
        <f aca="false">MIN(AI318,MAX(0,AO318-(AJ318+AK318+AL318+AM318+AN318)))</f>
        <v>0</v>
      </c>
      <c r="AR318" s="19" t="n">
        <f aca="false">MIN(AJ318,MAX(0,AO318-(AK318+AL318+AM318+AN318)))</f>
        <v>0</v>
      </c>
      <c r="AS318" s="19" t="n">
        <f aca="false">MIN(AK318,MAX(0,AO318-(AL318+AM318+AN318)))</f>
        <v>0</v>
      </c>
      <c r="AT318" s="19" t="n">
        <f aca="false">MIN(AL318,MAX(0,AO318-(AM318+AN318)))</f>
        <v>0</v>
      </c>
      <c r="AU318" s="19" t="n">
        <f aca="false">MIN(AM318,MAX(0,AO318-(AN318)))</f>
        <v>0.000666132414088329</v>
      </c>
      <c r="AV318" s="19" t="n">
        <f aca="false">MIN(AN318,MAX(0,AO318-(0)))</f>
        <v>0</v>
      </c>
      <c r="AW318" s="19" t="n">
        <f aca="false">AH318-AP318</f>
        <v>0</v>
      </c>
      <c r="AX318" s="19" t="n">
        <f aca="false">AI318-AQ318</f>
        <v>0</v>
      </c>
      <c r="AY318" s="19" t="n">
        <f aca="false">AJ318-AR318</f>
        <v>0</v>
      </c>
      <c r="AZ318" s="19" t="n">
        <f aca="false">AK318-AS318</f>
        <v>0</v>
      </c>
      <c r="BA318" s="19" t="n">
        <f aca="false">AL318-AT318</f>
        <v>0</v>
      </c>
      <c r="BB318" s="19" t="n">
        <f aca="false">AM318-AU318</f>
        <v>0.4732584273122</v>
      </c>
      <c r="BC318" s="19" t="n">
        <f aca="false">AN318-AV318</f>
        <v>0</v>
      </c>
    </row>
    <row r="319" customFormat="false" ht="15" hidden="false" customHeight="false" outlineLevel="0" collapsed="false">
      <c r="B319" s="18" t="n">
        <v>315</v>
      </c>
      <c r="C319" s="18" t="n">
        <f aca="false">RM_TERM-B319+1</f>
        <v>46</v>
      </c>
      <c r="D319" s="19" t="n">
        <f aca="false">K318</f>
        <v>0.47325842731229</v>
      </c>
      <c r="E319" s="19" t="n">
        <f aca="false">D319*(1-(1-RM_CDR_S)^(1/12))</f>
        <v>0.0016072107959886</v>
      </c>
      <c r="F319" s="19" t="n">
        <f aca="false">D319-E319</f>
        <v>0.471651216516302</v>
      </c>
      <c r="G319" s="19" t="n">
        <f aca="false">IF(F319&gt;0,F319*(RM_WAC/12)/(1-(1+RM_WAC/12)^(-C319)),0)</f>
        <v>0.0118075789148948</v>
      </c>
      <c r="H319" s="19" t="n">
        <f aca="false">F319*RM_WAC/12</f>
        <v>0.00290851583518386</v>
      </c>
      <c r="I319" s="19" t="n">
        <f aca="false">G319-H319+IF(C319&lt;=1,(F319-(G319-H319)-J319),0)</f>
        <v>0.00889906307971094</v>
      </c>
      <c r="J319" s="19" t="n">
        <f aca="false">(F319-(G319-H319))*(1-(1-RM_CPR_S)^(1/12))</f>
        <v>0.00622491744765725</v>
      </c>
      <c r="K319" s="19" t="n">
        <f aca="false">IF(C319&lt;=1,0,(F319-(G319-H319)-J319))</f>
        <v>0.456527235988933</v>
      </c>
      <c r="L319" s="19" t="n">
        <f aca="false">E319*(1-RM_SEV_S)</f>
        <v>0.000964326477593158</v>
      </c>
      <c r="M319" s="19" t="n">
        <f aca="false">E319-L319</f>
        <v>0.000642884318395438</v>
      </c>
      <c r="N319" s="19" t="n">
        <f aca="false">H319-D319*(RM_SERV+RM_TR)/12</f>
        <v>0.0028059765092662</v>
      </c>
      <c r="O319" s="19" t="n">
        <f aca="false">T319*RM_A1_CP/12+U319*RM_A2_CP/12+V319*RM_A3_CP/12+W319*RM_M1_CP/12+X319*RM_B1_CP/12+Y319*RM_B2_CP/12+Z319*RM_B3_CP/12</f>
        <v>0.00315505618208133</v>
      </c>
      <c r="P319" s="19" t="n">
        <f aca="false">MAX(0,N319-O319)</f>
        <v>0</v>
      </c>
      <c r="Q319" s="19" t="n">
        <f aca="false">MIN(P319,M319)</f>
        <v>0</v>
      </c>
      <c r="R319" s="19" t="n">
        <f aca="false">P319-Q319</f>
        <v>0</v>
      </c>
      <c r="S319" s="19" t="n">
        <f aca="false">I319+J319+L319+Q319</f>
        <v>0.0160883070049613</v>
      </c>
      <c r="T319" s="19" t="n">
        <f aca="false">AW318</f>
        <v>0</v>
      </c>
      <c r="U319" s="19" t="n">
        <f aca="false">AX318</f>
        <v>0</v>
      </c>
      <c r="V319" s="19" t="n">
        <f aca="false">AY318</f>
        <v>0</v>
      </c>
      <c r="W319" s="19" t="n">
        <f aca="false">AZ318</f>
        <v>0</v>
      </c>
      <c r="X319" s="19" t="n">
        <f aca="false">BA318</f>
        <v>0</v>
      </c>
      <c r="Y319" s="19" t="n">
        <f aca="false">BB318</f>
        <v>0.4732584273122</v>
      </c>
      <c r="Z319" s="19" t="n">
        <f aca="false">BC318</f>
        <v>0</v>
      </c>
      <c r="AA319" s="19" t="n">
        <f aca="false">MIN(T319,MAX(0,S319-(0)))</f>
        <v>0</v>
      </c>
      <c r="AB319" s="19" t="n">
        <f aca="false">MIN(U319,MAX(0,S319-(T319)))</f>
        <v>0</v>
      </c>
      <c r="AC319" s="19" t="n">
        <f aca="false">MIN(V319,MAX(0,S319-(T319+U319)))</f>
        <v>0</v>
      </c>
      <c r="AD319" s="19" t="n">
        <f aca="false">MIN(W319,MAX(0,S319-(T319+U319+V319)))</f>
        <v>0</v>
      </c>
      <c r="AE319" s="19" t="n">
        <f aca="false">MIN(X319,MAX(0,S319-(T319+U319+V319+W319)))</f>
        <v>0</v>
      </c>
      <c r="AF319" s="19" t="n">
        <f aca="false">MIN(Y319,MAX(0,S319-(T319+U319+V319+W319+X319)))</f>
        <v>0.0160883070049613</v>
      </c>
      <c r="AG319" s="19" t="n">
        <f aca="false">MIN(Z319,MAX(0,S319-(T319+U319+V319+W319+X319+Y319)))</f>
        <v>0</v>
      </c>
      <c r="AH319" s="19" t="n">
        <f aca="false">T319-AA319</f>
        <v>0</v>
      </c>
      <c r="AI319" s="19" t="n">
        <f aca="false">U319-AB319</f>
        <v>0</v>
      </c>
      <c r="AJ319" s="19" t="n">
        <f aca="false">V319-AC319</f>
        <v>0</v>
      </c>
      <c r="AK319" s="19" t="n">
        <f aca="false">W319-AD319</f>
        <v>0</v>
      </c>
      <c r="AL319" s="19" t="n">
        <f aca="false">X319-AE319</f>
        <v>0</v>
      </c>
      <c r="AM319" s="19" t="n">
        <f aca="false">Y319-AF319</f>
        <v>0.457170120307238</v>
      </c>
      <c r="AN319" s="19" t="n">
        <f aca="false">Z319-AG319</f>
        <v>0</v>
      </c>
      <c r="AO319" s="19" t="n">
        <f aca="false">M319-Q319</f>
        <v>0.000642884318395438</v>
      </c>
      <c r="AP319" s="19" t="n">
        <f aca="false">MIN(AH319,MAX(0,AO319-(AI319+AJ319+AK319+AL319+AM319+AN319)))</f>
        <v>0</v>
      </c>
      <c r="AQ319" s="19" t="n">
        <f aca="false">MIN(AI319,MAX(0,AO319-(AJ319+AK319+AL319+AM319+AN319)))</f>
        <v>0</v>
      </c>
      <c r="AR319" s="19" t="n">
        <f aca="false">MIN(AJ319,MAX(0,AO319-(AK319+AL319+AM319+AN319)))</f>
        <v>0</v>
      </c>
      <c r="AS319" s="19" t="n">
        <f aca="false">MIN(AK319,MAX(0,AO319-(AL319+AM319+AN319)))</f>
        <v>0</v>
      </c>
      <c r="AT319" s="19" t="n">
        <f aca="false">MIN(AL319,MAX(0,AO319-(AM319+AN319)))</f>
        <v>0</v>
      </c>
      <c r="AU319" s="19" t="n">
        <f aca="false">MIN(AM319,MAX(0,AO319-(AN319)))</f>
        <v>0.000642884318395438</v>
      </c>
      <c r="AV319" s="19" t="n">
        <f aca="false">MIN(AN319,MAX(0,AO319-(0)))</f>
        <v>0</v>
      </c>
      <c r="AW319" s="19" t="n">
        <f aca="false">AH319-AP319</f>
        <v>0</v>
      </c>
      <c r="AX319" s="19" t="n">
        <f aca="false">AI319-AQ319</f>
        <v>0</v>
      </c>
      <c r="AY319" s="19" t="n">
        <f aca="false">AJ319-AR319</f>
        <v>0</v>
      </c>
      <c r="AZ319" s="19" t="n">
        <f aca="false">AK319-AS319</f>
        <v>0</v>
      </c>
      <c r="BA319" s="19" t="n">
        <f aca="false">AL319-AT319</f>
        <v>0</v>
      </c>
      <c r="BB319" s="19" t="n">
        <f aca="false">AM319-AU319</f>
        <v>0.456527235988843</v>
      </c>
      <c r="BC319" s="19" t="n">
        <f aca="false">AN319-AV319</f>
        <v>0</v>
      </c>
    </row>
    <row r="320" customFormat="false" ht="15" hidden="false" customHeight="false" outlineLevel="0" collapsed="false">
      <c r="B320" s="18" t="n">
        <v>316</v>
      </c>
      <c r="C320" s="18" t="n">
        <f aca="false">RM_TERM-B320+1</f>
        <v>45</v>
      </c>
      <c r="D320" s="19" t="n">
        <f aca="false">K319</f>
        <v>0.456527235988933</v>
      </c>
      <c r="E320" s="19" t="n">
        <f aca="false">D320*(1-(1-RM_CDR_S)^(1/12))</f>
        <v>0.00155039078017321</v>
      </c>
      <c r="F320" s="19" t="n">
        <f aca="false">D320-E320</f>
        <v>0.45497684520876</v>
      </c>
      <c r="G320" s="19" t="n">
        <f aca="false">IF(F320&gt;0,F320*(RM_WAC/12)/(1-(1+RM_WAC/12)^(-C320)),0)</f>
        <v>0.011609184234706</v>
      </c>
      <c r="H320" s="19" t="n">
        <f aca="false">F320*RM_WAC/12</f>
        <v>0.00280569054545402</v>
      </c>
      <c r="I320" s="19" t="n">
        <f aca="false">G320-H320+IF(C320&lt;=1,(F320-(G320-H320)-J320),0)</f>
        <v>0.00880349368925196</v>
      </c>
      <c r="J320" s="19" t="n">
        <f aca="false">(F320-(G320-H320))*(1-(1-RM_CPR_S)^(1/12))</f>
        <v>0.00600190028274839</v>
      </c>
      <c r="K320" s="19" t="n">
        <f aca="false">IF(C320&lt;=1,0,(F320-(G320-H320)-J320))</f>
        <v>0.44017145123676</v>
      </c>
      <c r="L320" s="19" t="n">
        <f aca="false">E320*(1-RM_SEV_S)</f>
        <v>0.000930234468103925</v>
      </c>
      <c r="M320" s="19" t="n">
        <f aca="false">E320-L320</f>
        <v>0.000620156312069284</v>
      </c>
      <c r="N320" s="19" t="n">
        <f aca="false">H320-D320*(RM_SERV+RM_TR)/12</f>
        <v>0.00270677631098975</v>
      </c>
      <c r="O320" s="19" t="n">
        <f aca="false">T320*RM_A1_CP/12+U320*RM_A2_CP/12+V320*RM_A3_CP/12+W320*RM_M1_CP/12+X320*RM_B1_CP/12+Y320*RM_B2_CP/12+Z320*RM_B3_CP/12</f>
        <v>0.00304351490659229</v>
      </c>
      <c r="P320" s="19" t="n">
        <f aca="false">MAX(0,N320-O320)</f>
        <v>0</v>
      </c>
      <c r="Q320" s="19" t="n">
        <f aca="false">MIN(P320,M320)</f>
        <v>0</v>
      </c>
      <c r="R320" s="19" t="n">
        <f aca="false">P320-Q320</f>
        <v>0</v>
      </c>
      <c r="S320" s="19" t="n">
        <f aca="false">I320+J320+L320+Q320</f>
        <v>0.0157356284401043</v>
      </c>
      <c r="T320" s="19" t="n">
        <f aca="false">AW319</f>
        <v>0</v>
      </c>
      <c r="U320" s="19" t="n">
        <f aca="false">AX319</f>
        <v>0</v>
      </c>
      <c r="V320" s="19" t="n">
        <f aca="false">AY319</f>
        <v>0</v>
      </c>
      <c r="W320" s="19" t="n">
        <f aca="false">AZ319</f>
        <v>0</v>
      </c>
      <c r="X320" s="19" t="n">
        <f aca="false">BA319</f>
        <v>0</v>
      </c>
      <c r="Y320" s="19" t="n">
        <f aca="false">BB319</f>
        <v>0.456527235988843</v>
      </c>
      <c r="Z320" s="19" t="n">
        <f aca="false">BC319</f>
        <v>0</v>
      </c>
      <c r="AA320" s="19" t="n">
        <f aca="false">MIN(T320,MAX(0,S320-(0)))</f>
        <v>0</v>
      </c>
      <c r="AB320" s="19" t="n">
        <f aca="false">MIN(U320,MAX(0,S320-(T320)))</f>
        <v>0</v>
      </c>
      <c r="AC320" s="19" t="n">
        <f aca="false">MIN(V320,MAX(0,S320-(T320+U320)))</f>
        <v>0</v>
      </c>
      <c r="AD320" s="19" t="n">
        <f aca="false">MIN(W320,MAX(0,S320-(T320+U320+V320)))</f>
        <v>0</v>
      </c>
      <c r="AE320" s="19" t="n">
        <f aca="false">MIN(X320,MAX(0,S320-(T320+U320+V320+W320)))</f>
        <v>0</v>
      </c>
      <c r="AF320" s="19" t="n">
        <f aca="false">MIN(Y320,MAX(0,S320-(T320+U320+V320+W320+X320)))</f>
        <v>0.0157356284401043</v>
      </c>
      <c r="AG320" s="19" t="n">
        <f aca="false">MIN(Z320,MAX(0,S320-(T320+U320+V320+W320+X320+Y320)))</f>
        <v>0</v>
      </c>
      <c r="AH320" s="19" t="n">
        <f aca="false">T320-AA320</f>
        <v>0</v>
      </c>
      <c r="AI320" s="19" t="n">
        <f aca="false">U320-AB320</f>
        <v>0</v>
      </c>
      <c r="AJ320" s="19" t="n">
        <f aca="false">V320-AC320</f>
        <v>0</v>
      </c>
      <c r="AK320" s="19" t="n">
        <f aca="false">W320-AD320</f>
        <v>0</v>
      </c>
      <c r="AL320" s="19" t="n">
        <f aca="false">X320-AE320</f>
        <v>0</v>
      </c>
      <c r="AM320" s="19" t="n">
        <f aca="false">Y320-AF320</f>
        <v>0.440791607548739</v>
      </c>
      <c r="AN320" s="19" t="n">
        <f aca="false">Z320-AG320</f>
        <v>0</v>
      </c>
      <c r="AO320" s="19" t="n">
        <f aca="false">M320-Q320</f>
        <v>0.000620156312069284</v>
      </c>
      <c r="AP320" s="19" t="n">
        <f aca="false">MIN(AH320,MAX(0,AO320-(AI320+AJ320+AK320+AL320+AM320+AN320)))</f>
        <v>0</v>
      </c>
      <c r="AQ320" s="19" t="n">
        <f aca="false">MIN(AI320,MAX(0,AO320-(AJ320+AK320+AL320+AM320+AN320)))</f>
        <v>0</v>
      </c>
      <c r="AR320" s="19" t="n">
        <f aca="false">MIN(AJ320,MAX(0,AO320-(AK320+AL320+AM320+AN320)))</f>
        <v>0</v>
      </c>
      <c r="AS320" s="19" t="n">
        <f aca="false">MIN(AK320,MAX(0,AO320-(AL320+AM320+AN320)))</f>
        <v>0</v>
      </c>
      <c r="AT320" s="19" t="n">
        <f aca="false">MIN(AL320,MAX(0,AO320-(AM320+AN320)))</f>
        <v>0</v>
      </c>
      <c r="AU320" s="19" t="n">
        <f aca="false">MIN(AM320,MAX(0,AO320-(AN320)))</f>
        <v>0.000620156312069284</v>
      </c>
      <c r="AV320" s="19" t="n">
        <f aca="false">MIN(AN320,MAX(0,AO320-(0)))</f>
        <v>0</v>
      </c>
      <c r="AW320" s="19" t="n">
        <f aca="false">AH320-AP320</f>
        <v>0</v>
      </c>
      <c r="AX320" s="19" t="n">
        <f aca="false">AI320-AQ320</f>
        <v>0</v>
      </c>
      <c r="AY320" s="19" t="n">
        <f aca="false">AJ320-AR320</f>
        <v>0</v>
      </c>
      <c r="AZ320" s="19" t="n">
        <f aca="false">AK320-AS320</f>
        <v>0</v>
      </c>
      <c r="BA320" s="19" t="n">
        <f aca="false">AL320-AT320</f>
        <v>0</v>
      </c>
      <c r="BB320" s="19" t="n">
        <f aca="false">AM320-AU320</f>
        <v>0.440171451236669</v>
      </c>
      <c r="BC320" s="19" t="n">
        <f aca="false">AN320-AV320</f>
        <v>0</v>
      </c>
    </row>
    <row r="321" customFormat="false" ht="15" hidden="false" customHeight="false" outlineLevel="0" collapsed="false">
      <c r="B321" s="18" t="n">
        <v>317</v>
      </c>
      <c r="C321" s="18" t="n">
        <f aca="false">RM_TERM-B321+1</f>
        <v>44</v>
      </c>
      <c r="D321" s="19" t="n">
        <f aca="false">K320</f>
        <v>0.44017145123676</v>
      </c>
      <c r="E321" s="19" t="n">
        <f aca="false">D321*(1-(1-RM_CDR_S)^(1/12))</f>
        <v>0.00149484566504478</v>
      </c>
      <c r="F321" s="19" t="n">
        <f aca="false">D321-E321</f>
        <v>0.438676605571715</v>
      </c>
      <c r="G321" s="19" t="n">
        <f aca="false">IF(F321&gt;0,F321*(RM_WAC/12)/(1-(1+RM_WAC/12)^(-C321)),0)</f>
        <v>0.0114141230447619</v>
      </c>
      <c r="H321" s="19" t="n">
        <f aca="false">F321*RM_WAC/12</f>
        <v>0.00270517240102558</v>
      </c>
      <c r="I321" s="19" t="n">
        <f aca="false">G321-H321+IF(C321&lt;=1,(F321-(G321-H321)-J321),0)</f>
        <v>0.00870895064373636</v>
      </c>
      <c r="J321" s="19" t="n">
        <f aca="false">(F321-(G321-H321))*(1-(1-RM_CPR_S)^(1/12))</f>
        <v>0.00578390211090871</v>
      </c>
      <c r="K321" s="19" t="n">
        <f aca="false">IF(C321&lt;=1,0,(F321-(G321-H321)-J321))</f>
        <v>0.42418375281707</v>
      </c>
      <c r="L321" s="19" t="n">
        <f aca="false">E321*(1-RM_SEV_S)</f>
        <v>0.000896907399026869</v>
      </c>
      <c r="M321" s="19" t="n">
        <f aca="false">E321-L321</f>
        <v>0.000597938266017913</v>
      </c>
      <c r="N321" s="19" t="n">
        <f aca="false">H321-D321*(RM_SERV+RM_TR)/12</f>
        <v>0.00260980191992428</v>
      </c>
      <c r="O321" s="19" t="n">
        <f aca="false">T321*RM_A1_CP/12+U321*RM_A2_CP/12+V321*RM_A3_CP/12+W321*RM_M1_CP/12+X321*RM_B1_CP/12+Y321*RM_B2_CP/12+Z321*RM_B3_CP/12</f>
        <v>0.0029344763415778</v>
      </c>
      <c r="P321" s="19" t="n">
        <f aca="false">MAX(0,N321-O321)</f>
        <v>0</v>
      </c>
      <c r="Q321" s="19" t="n">
        <f aca="false">MIN(P321,M321)</f>
        <v>0</v>
      </c>
      <c r="R321" s="19" t="n">
        <f aca="false">P321-Q321</f>
        <v>0</v>
      </c>
      <c r="S321" s="19" t="n">
        <f aca="false">I321+J321+L321+Q321</f>
        <v>0.0153897601536719</v>
      </c>
      <c r="T321" s="19" t="n">
        <f aca="false">AW320</f>
        <v>0</v>
      </c>
      <c r="U321" s="19" t="n">
        <f aca="false">AX320</f>
        <v>0</v>
      </c>
      <c r="V321" s="19" t="n">
        <f aca="false">AY320</f>
        <v>0</v>
      </c>
      <c r="W321" s="19" t="n">
        <f aca="false">AZ320</f>
        <v>0</v>
      </c>
      <c r="X321" s="19" t="n">
        <f aca="false">BA320</f>
        <v>0</v>
      </c>
      <c r="Y321" s="19" t="n">
        <f aca="false">BB320</f>
        <v>0.440171451236669</v>
      </c>
      <c r="Z321" s="19" t="n">
        <f aca="false">BC320</f>
        <v>0</v>
      </c>
      <c r="AA321" s="19" t="n">
        <f aca="false">MIN(T321,MAX(0,S321-(0)))</f>
        <v>0</v>
      </c>
      <c r="AB321" s="19" t="n">
        <f aca="false">MIN(U321,MAX(0,S321-(T321)))</f>
        <v>0</v>
      </c>
      <c r="AC321" s="19" t="n">
        <f aca="false">MIN(V321,MAX(0,S321-(T321+U321)))</f>
        <v>0</v>
      </c>
      <c r="AD321" s="19" t="n">
        <f aca="false">MIN(W321,MAX(0,S321-(T321+U321+V321)))</f>
        <v>0</v>
      </c>
      <c r="AE321" s="19" t="n">
        <f aca="false">MIN(X321,MAX(0,S321-(T321+U321+V321+W321)))</f>
        <v>0</v>
      </c>
      <c r="AF321" s="19" t="n">
        <f aca="false">MIN(Y321,MAX(0,S321-(T321+U321+V321+W321+X321)))</f>
        <v>0.0153897601536719</v>
      </c>
      <c r="AG321" s="19" t="n">
        <f aca="false">MIN(Z321,MAX(0,S321-(T321+U321+V321+W321+X321+Y321)))</f>
        <v>0</v>
      </c>
      <c r="AH321" s="19" t="n">
        <f aca="false">T321-AA321</f>
        <v>0</v>
      </c>
      <c r="AI321" s="19" t="n">
        <f aca="false">U321-AB321</f>
        <v>0</v>
      </c>
      <c r="AJ321" s="19" t="n">
        <f aca="false">V321-AC321</f>
        <v>0</v>
      </c>
      <c r="AK321" s="19" t="n">
        <f aca="false">W321-AD321</f>
        <v>0</v>
      </c>
      <c r="AL321" s="19" t="n">
        <f aca="false">X321-AE321</f>
        <v>0</v>
      </c>
      <c r="AM321" s="19" t="n">
        <f aca="false">Y321-AF321</f>
        <v>0.424781691082997</v>
      </c>
      <c r="AN321" s="19" t="n">
        <f aca="false">Z321-AG321</f>
        <v>0</v>
      </c>
      <c r="AO321" s="19" t="n">
        <f aca="false">M321-Q321</f>
        <v>0.000597938266017913</v>
      </c>
      <c r="AP321" s="19" t="n">
        <f aca="false">MIN(AH321,MAX(0,AO321-(AI321+AJ321+AK321+AL321+AM321+AN321)))</f>
        <v>0</v>
      </c>
      <c r="AQ321" s="19" t="n">
        <f aca="false">MIN(AI321,MAX(0,AO321-(AJ321+AK321+AL321+AM321+AN321)))</f>
        <v>0</v>
      </c>
      <c r="AR321" s="19" t="n">
        <f aca="false">MIN(AJ321,MAX(0,AO321-(AK321+AL321+AM321+AN321)))</f>
        <v>0</v>
      </c>
      <c r="AS321" s="19" t="n">
        <f aca="false">MIN(AK321,MAX(0,AO321-(AL321+AM321+AN321)))</f>
        <v>0</v>
      </c>
      <c r="AT321" s="19" t="n">
        <f aca="false">MIN(AL321,MAX(0,AO321-(AM321+AN321)))</f>
        <v>0</v>
      </c>
      <c r="AU321" s="19" t="n">
        <f aca="false">MIN(AM321,MAX(0,AO321-(AN321)))</f>
        <v>0.000597938266017913</v>
      </c>
      <c r="AV321" s="19" t="n">
        <f aca="false">MIN(AN321,MAX(0,AO321-(0)))</f>
        <v>0</v>
      </c>
      <c r="AW321" s="19" t="n">
        <f aca="false">AH321-AP321</f>
        <v>0</v>
      </c>
      <c r="AX321" s="19" t="n">
        <f aca="false">AI321-AQ321</f>
        <v>0</v>
      </c>
      <c r="AY321" s="19" t="n">
        <f aca="false">AJ321-AR321</f>
        <v>0</v>
      </c>
      <c r="AZ321" s="19" t="n">
        <f aca="false">AK321-AS321</f>
        <v>0</v>
      </c>
      <c r="BA321" s="19" t="n">
        <f aca="false">AL321-AT321</f>
        <v>0</v>
      </c>
      <c r="BB321" s="19" t="n">
        <f aca="false">AM321-AU321</f>
        <v>0.424183752816979</v>
      </c>
      <c r="BC321" s="19" t="n">
        <f aca="false">AN321-AV321</f>
        <v>0</v>
      </c>
    </row>
    <row r="322" customFormat="false" ht="15" hidden="false" customHeight="false" outlineLevel="0" collapsed="false">
      <c r="B322" s="18" t="n">
        <v>318</v>
      </c>
      <c r="C322" s="18" t="n">
        <f aca="false">RM_TERM-B322+1</f>
        <v>43</v>
      </c>
      <c r="D322" s="19" t="n">
        <f aca="false">K321</f>
        <v>0.42418375281707</v>
      </c>
      <c r="E322" s="19" t="n">
        <f aca="false">D322*(1-(1-RM_CDR_S)^(1/12))</f>
        <v>0.00144055059068327</v>
      </c>
      <c r="F322" s="19" t="n">
        <f aca="false">D322-E322</f>
        <v>0.422743202226387</v>
      </c>
      <c r="G322" s="19" t="n">
        <f aca="false">IF(F322&gt;0,F322*(RM_WAC/12)/(1-(1+RM_WAC/12)^(-C322)),0)</f>
        <v>0.0112223393347039</v>
      </c>
      <c r="H322" s="19" t="n">
        <f aca="false">F322*RM_WAC/12</f>
        <v>0.00260691641372938</v>
      </c>
      <c r="I322" s="19" t="n">
        <f aca="false">G322-H322+IF(C322&lt;=1,(F322-(G322-H322)-J322),0)</f>
        <v>0.00861542292097453</v>
      </c>
      <c r="J322" s="19" t="n">
        <f aca="false">(F322-(G322-H322))*(1-(1-RM_CPR_S)^(1/12))</f>
        <v>0.00557082494335935</v>
      </c>
      <c r="K322" s="19" t="n">
        <f aca="false">IF(C322&lt;=1,0,(F322-(G322-H322)-J322))</f>
        <v>0.408556954362053</v>
      </c>
      <c r="L322" s="19" t="n">
        <f aca="false">E322*(1-RM_SEV_S)</f>
        <v>0.000864330354409959</v>
      </c>
      <c r="M322" s="19" t="n">
        <f aca="false">E322-L322</f>
        <v>0.000576220236273306</v>
      </c>
      <c r="N322" s="19" t="n">
        <f aca="false">H322-D322*(RM_SERV+RM_TR)/12</f>
        <v>0.00251500993395235</v>
      </c>
      <c r="O322" s="19" t="n">
        <f aca="false">T322*RM_A1_CP/12+U322*RM_A2_CP/12+V322*RM_A3_CP/12+W322*RM_M1_CP/12+X322*RM_B1_CP/12+Y322*RM_B2_CP/12+Z322*RM_B3_CP/12</f>
        <v>0.00282789168544653</v>
      </c>
      <c r="P322" s="19" t="n">
        <f aca="false">MAX(0,N322-O322)</f>
        <v>0</v>
      </c>
      <c r="Q322" s="19" t="n">
        <f aca="false">MIN(P322,M322)</f>
        <v>0</v>
      </c>
      <c r="R322" s="19" t="n">
        <f aca="false">P322-Q322</f>
        <v>0</v>
      </c>
      <c r="S322" s="19" t="n">
        <f aca="false">I322+J322+L322+Q322</f>
        <v>0.0150505782187438</v>
      </c>
      <c r="T322" s="19" t="n">
        <f aca="false">AW321</f>
        <v>0</v>
      </c>
      <c r="U322" s="19" t="n">
        <f aca="false">AX321</f>
        <v>0</v>
      </c>
      <c r="V322" s="19" t="n">
        <f aca="false">AY321</f>
        <v>0</v>
      </c>
      <c r="W322" s="19" t="n">
        <f aca="false">AZ321</f>
        <v>0</v>
      </c>
      <c r="X322" s="19" t="n">
        <f aca="false">BA321</f>
        <v>0</v>
      </c>
      <c r="Y322" s="19" t="n">
        <f aca="false">BB321</f>
        <v>0.424183752816979</v>
      </c>
      <c r="Z322" s="19" t="n">
        <f aca="false">BC321</f>
        <v>0</v>
      </c>
      <c r="AA322" s="19" t="n">
        <f aca="false">MIN(T322,MAX(0,S322-(0)))</f>
        <v>0</v>
      </c>
      <c r="AB322" s="19" t="n">
        <f aca="false">MIN(U322,MAX(0,S322-(T322)))</f>
        <v>0</v>
      </c>
      <c r="AC322" s="19" t="n">
        <f aca="false">MIN(V322,MAX(0,S322-(T322+U322)))</f>
        <v>0</v>
      </c>
      <c r="AD322" s="19" t="n">
        <f aca="false">MIN(W322,MAX(0,S322-(T322+U322+V322)))</f>
        <v>0</v>
      </c>
      <c r="AE322" s="19" t="n">
        <f aca="false">MIN(X322,MAX(0,S322-(T322+U322+V322+W322)))</f>
        <v>0</v>
      </c>
      <c r="AF322" s="19" t="n">
        <f aca="false">MIN(Y322,MAX(0,S322-(T322+U322+V322+W322+X322)))</f>
        <v>0.0150505782187438</v>
      </c>
      <c r="AG322" s="19" t="n">
        <f aca="false">MIN(Z322,MAX(0,S322-(T322+U322+V322+W322+X322+Y322)))</f>
        <v>0</v>
      </c>
      <c r="AH322" s="19" t="n">
        <f aca="false">T322-AA322</f>
        <v>0</v>
      </c>
      <c r="AI322" s="19" t="n">
        <f aca="false">U322-AB322</f>
        <v>0</v>
      </c>
      <c r="AJ322" s="19" t="n">
        <f aca="false">V322-AC322</f>
        <v>0</v>
      </c>
      <c r="AK322" s="19" t="n">
        <f aca="false">W322-AD322</f>
        <v>0</v>
      </c>
      <c r="AL322" s="19" t="n">
        <f aca="false">X322-AE322</f>
        <v>0</v>
      </c>
      <c r="AM322" s="19" t="n">
        <f aca="false">Y322-AF322</f>
        <v>0.409133174598236</v>
      </c>
      <c r="AN322" s="19" t="n">
        <f aca="false">Z322-AG322</f>
        <v>0</v>
      </c>
      <c r="AO322" s="19" t="n">
        <f aca="false">M322-Q322</f>
        <v>0.000576220236273306</v>
      </c>
      <c r="AP322" s="19" t="n">
        <f aca="false">MIN(AH322,MAX(0,AO322-(AI322+AJ322+AK322+AL322+AM322+AN322)))</f>
        <v>0</v>
      </c>
      <c r="AQ322" s="19" t="n">
        <f aca="false">MIN(AI322,MAX(0,AO322-(AJ322+AK322+AL322+AM322+AN322)))</f>
        <v>0</v>
      </c>
      <c r="AR322" s="19" t="n">
        <f aca="false">MIN(AJ322,MAX(0,AO322-(AK322+AL322+AM322+AN322)))</f>
        <v>0</v>
      </c>
      <c r="AS322" s="19" t="n">
        <f aca="false">MIN(AK322,MAX(0,AO322-(AL322+AM322+AN322)))</f>
        <v>0</v>
      </c>
      <c r="AT322" s="19" t="n">
        <f aca="false">MIN(AL322,MAX(0,AO322-(AM322+AN322)))</f>
        <v>0</v>
      </c>
      <c r="AU322" s="19" t="n">
        <f aca="false">MIN(AM322,MAX(0,AO322-(AN322)))</f>
        <v>0.000576220236273306</v>
      </c>
      <c r="AV322" s="19" t="n">
        <f aca="false">MIN(AN322,MAX(0,AO322-(0)))</f>
        <v>0</v>
      </c>
      <c r="AW322" s="19" t="n">
        <f aca="false">AH322-AP322</f>
        <v>0</v>
      </c>
      <c r="AX322" s="19" t="n">
        <f aca="false">AI322-AQ322</f>
        <v>0</v>
      </c>
      <c r="AY322" s="19" t="n">
        <f aca="false">AJ322-AR322</f>
        <v>0</v>
      </c>
      <c r="AZ322" s="19" t="n">
        <f aca="false">AK322-AS322</f>
        <v>0</v>
      </c>
      <c r="BA322" s="19" t="n">
        <f aca="false">AL322-AT322</f>
        <v>0</v>
      </c>
      <c r="BB322" s="19" t="n">
        <f aca="false">AM322-AU322</f>
        <v>0.408556954361962</v>
      </c>
      <c r="BC322" s="19" t="n">
        <f aca="false">AN322-AV322</f>
        <v>0</v>
      </c>
    </row>
    <row r="323" customFormat="false" ht="15" hidden="false" customHeight="false" outlineLevel="0" collapsed="false">
      <c r="B323" s="18" t="n">
        <v>319</v>
      </c>
      <c r="C323" s="18" t="n">
        <f aca="false">RM_TERM-B323+1</f>
        <v>42</v>
      </c>
      <c r="D323" s="19" t="n">
        <f aca="false">K322</f>
        <v>0.408556954362053</v>
      </c>
      <c r="E323" s="19" t="n">
        <f aca="false">D323*(1-(1-RM_CDR_S)^(1/12))</f>
        <v>0.00138748115180126</v>
      </c>
      <c r="F323" s="19" t="n">
        <f aca="false">D323-E323</f>
        <v>0.407169473210252</v>
      </c>
      <c r="G323" s="19" t="n">
        <f aca="false">IF(F323&gt;0,F323*(RM_WAC/12)/(1-(1+RM_WAC/12)^(-C323)),0)</f>
        <v>0.011033778035277</v>
      </c>
      <c r="H323" s="19" t="n">
        <f aca="false">F323*RM_WAC/12</f>
        <v>0.00251087841812988</v>
      </c>
      <c r="I323" s="19" t="n">
        <f aca="false">G323-H323+IF(C323&lt;=1,(F323-(G323-H323)-J323),0)</f>
        <v>0.00852289961714707</v>
      </c>
      <c r="J323" s="19" t="n">
        <f aca="false">(F323-(G323-H323))*(1-(1-RM_CPR_S)^(1/12))</f>
        <v>0.00536257258443754</v>
      </c>
      <c r="K323" s="19" t="n">
        <f aca="false">IF(C323&lt;=1,0,(F323-(G323-H323)-J323))</f>
        <v>0.393284001008667</v>
      </c>
      <c r="L323" s="19" t="n">
        <f aca="false">E323*(1-RM_SEV_S)</f>
        <v>0.000832488691080759</v>
      </c>
      <c r="M323" s="19" t="n">
        <f aca="false">E323-L323</f>
        <v>0.000554992460720506</v>
      </c>
      <c r="N323" s="19" t="n">
        <f aca="false">H323-D323*(RM_SERV+RM_TR)/12</f>
        <v>0.00242235774468477</v>
      </c>
      <c r="O323" s="19" t="n">
        <f aca="false">T323*RM_A1_CP/12+U323*RM_A2_CP/12+V323*RM_A3_CP/12+W323*RM_M1_CP/12+X323*RM_B1_CP/12+Y323*RM_B2_CP/12+Z323*RM_B3_CP/12</f>
        <v>0.00272371302907975</v>
      </c>
      <c r="P323" s="19" t="n">
        <f aca="false">MAX(0,N323-O323)</f>
        <v>0</v>
      </c>
      <c r="Q323" s="19" t="n">
        <f aca="false">MIN(P323,M323)</f>
        <v>0</v>
      </c>
      <c r="R323" s="19" t="n">
        <f aca="false">P323-Q323</f>
        <v>0</v>
      </c>
      <c r="S323" s="19" t="n">
        <f aca="false">I323+J323+L323+Q323</f>
        <v>0.0147179608926654</v>
      </c>
      <c r="T323" s="19" t="n">
        <f aca="false">AW322</f>
        <v>0</v>
      </c>
      <c r="U323" s="19" t="n">
        <f aca="false">AX322</f>
        <v>0</v>
      </c>
      <c r="V323" s="19" t="n">
        <f aca="false">AY322</f>
        <v>0</v>
      </c>
      <c r="W323" s="19" t="n">
        <f aca="false">AZ322</f>
        <v>0</v>
      </c>
      <c r="X323" s="19" t="n">
        <f aca="false">BA322</f>
        <v>0</v>
      </c>
      <c r="Y323" s="19" t="n">
        <f aca="false">BB322</f>
        <v>0.408556954361962</v>
      </c>
      <c r="Z323" s="19" t="n">
        <f aca="false">BC322</f>
        <v>0</v>
      </c>
      <c r="AA323" s="19" t="n">
        <f aca="false">MIN(T323,MAX(0,S323-(0)))</f>
        <v>0</v>
      </c>
      <c r="AB323" s="19" t="n">
        <f aca="false">MIN(U323,MAX(0,S323-(T323)))</f>
        <v>0</v>
      </c>
      <c r="AC323" s="19" t="n">
        <f aca="false">MIN(V323,MAX(0,S323-(T323+U323)))</f>
        <v>0</v>
      </c>
      <c r="AD323" s="19" t="n">
        <f aca="false">MIN(W323,MAX(0,S323-(T323+U323+V323)))</f>
        <v>0</v>
      </c>
      <c r="AE323" s="19" t="n">
        <f aca="false">MIN(X323,MAX(0,S323-(T323+U323+V323+W323)))</f>
        <v>0</v>
      </c>
      <c r="AF323" s="19" t="n">
        <f aca="false">MIN(Y323,MAX(0,S323-(T323+U323+V323+W323+X323)))</f>
        <v>0.0147179608926654</v>
      </c>
      <c r="AG323" s="19" t="n">
        <f aca="false">MIN(Z323,MAX(0,S323-(T323+U323+V323+W323+X323+Y323)))</f>
        <v>0</v>
      </c>
      <c r="AH323" s="19" t="n">
        <f aca="false">T323-AA323</f>
        <v>0</v>
      </c>
      <c r="AI323" s="19" t="n">
        <f aca="false">U323-AB323</f>
        <v>0</v>
      </c>
      <c r="AJ323" s="19" t="n">
        <f aca="false">V323-AC323</f>
        <v>0</v>
      </c>
      <c r="AK323" s="19" t="n">
        <f aca="false">W323-AD323</f>
        <v>0</v>
      </c>
      <c r="AL323" s="19" t="n">
        <f aca="false">X323-AE323</f>
        <v>0</v>
      </c>
      <c r="AM323" s="19" t="n">
        <f aca="false">Y323-AF323</f>
        <v>0.393838993469297</v>
      </c>
      <c r="AN323" s="19" t="n">
        <f aca="false">Z323-AG323</f>
        <v>0</v>
      </c>
      <c r="AO323" s="19" t="n">
        <f aca="false">M323-Q323</f>
        <v>0.000554992460720506</v>
      </c>
      <c r="AP323" s="19" t="n">
        <f aca="false">MIN(AH323,MAX(0,AO323-(AI323+AJ323+AK323+AL323+AM323+AN323)))</f>
        <v>0</v>
      </c>
      <c r="AQ323" s="19" t="n">
        <f aca="false">MIN(AI323,MAX(0,AO323-(AJ323+AK323+AL323+AM323+AN323)))</f>
        <v>0</v>
      </c>
      <c r="AR323" s="19" t="n">
        <f aca="false">MIN(AJ323,MAX(0,AO323-(AK323+AL323+AM323+AN323)))</f>
        <v>0</v>
      </c>
      <c r="AS323" s="19" t="n">
        <f aca="false">MIN(AK323,MAX(0,AO323-(AL323+AM323+AN323)))</f>
        <v>0</v>
      </c>
      <c r="AT323" s="19" t="n">
        <f aca="false">MIN(AL323,MAX(0,AO323-(AM323+AN323)))</f>
        <v>0</v>
      </c>
      <c r="AU323" s="19" t="n">
        <f aca="false">MIN(AM323,MAX(0,AO323-(AN323)))</f>
        <v>0.000554992460720506</v>
      </c>
      <c r="AV323" s="19" t="n">
        <f aca="false">MIN(AN323,MAX(0,AO323-(0)))</f>
        <v>0</v>
      </c>
      <c r="AW323" s="19" t="n">
        <f aca="false">AH323-AP323</f>
        <v>0</v>
      </c>
      <c r="AX323" s="19" t="n">
        <f aca="false">AI323-AQ323</f>
        <v>0</v>
      </c>
      <c r="AY323" s="19" t="n">
        <f aca="false">AJ323-AR323</f>
        <v>0</v>
      </c>
      <c r="AZ323" s="19" t="n">
        <f aca="false">AK323-AS323</f>
        <v>0</v>
      </c>
      <c r="BA323" s="19" t="n">
        <f aca="false">AL323-AT323</f>
        <v>0</v>
      </c>
      <c r="BB323" s="19" t="n">
        <f aca="false">AM323-AU323</f>
        <v>0.393284001008576</v>
      </c>
      <c r="BC323" s="19" t="n">
        <f aca="false">AN323-AV323</f>
        <v>0</v>
      </c>
    </row>
    <row r="324" customFormat="false" ht="15" hidden="false" customHeight="false" outlineLevel="0" collapsed="false">
      <c r="B324" s="18" t="n">
        <v>320</v>
      </c>
      <c r="C324" s="18" t="n">
        <f aca="false">RM_TERM-B324+1</f>
        <v>41</v>
      </c>
      <c r="D324" s="19" t="n">
        <f aca="false">K323</f>
        <v>0.393284001008667</v>
      </c>
      <c r="E324" s="19" t="n">
        <f aca="false">D324*(1-(1-RM_CDR_S)^(1/12))</f>
        <v>0.00133561338970858</v>
      </c>
      <c r="F324" s="19" t="n">
        <f aca="false">D324-E324</f>
        <v>0.391948387618958</v>
      </c>
      <c r="G324" s="19" t="n">
        <f aca="false">IF(F324&gt;0,F324*(RM_WAC/12)/(1-(1+RM_WAC/12)^(-C324)),0)</f>
        <v>0.0108483850025171</v>
      </c>
      <c r="H324" s="19" t="n">
        <f aca="false">F324*RM_WAC/12</f>
        <v>0.00241701505698358</v>
      </c>
      <c r="I324" s="19" t="n">
        <f aca="false">G324-H324+IF(C324&lt;=1,(F324-(G324-H324)-J324),0)</f>
        <v>0.00843136994553356</v>
      </c>
      <c r="J324" s="19" t="n">
        <f aca="false">(F324-(G324-H324))*(1-(1-RM_CPR_S)^(1/12))</f>
        <v>0.0051590505998929</v>
      </c>
      <c r="K324" s="19" t="n">
        <f aca="false">IF(C324&lt;=1,0,(F324-(G324-H324)-J324))</f>
        <v>0.378357967073532</v>
      </c>
      <c r="L324" s="19" t="n">
        <f aca="false">E324*(1-RM_SEV_S)</f>
        <v>0.000801368033825148</v>
      </c>
      <c r="M324" s="19" t="n">
        <f aca="false">E324-L324</f>
        <v>0.000534245355883432</v>
      </c>
      <c r="N324" s="19" t="n">
        <f aca="false">H324-D324*(RM_SERV+RM_TR)/12</f>
        <v>0.0023318035234317</v>
      </c>
      <c r="O324" s="19" t="n">
        <f aca="false">T324*RM_A1_CP/12+U324*RM_A2_CP/12+V324*RM_A3_CP/12+W324*RM_M1_CP/12+X324*RM_B1_CP/12+Y324*RM_B2_CP/12+Z324*RM_B3_CP/12</f>
        <v>0.00262189334005718</v>
      </c>
      <c r="P324" s="19" t="n">
        <f aca="false">MAX(0,N324-O324)</f>
        <v>0</v>
      </c>
      <c r="Q324" s="19" t="n">
        <f aca="false">MIN(P324,M324)</f>
        <v>0</v>
      </c>
      <c r="R324" s="19" t="n">
        <f aca="false">P324-Q324</f>
        <v>0</v>
      </c>
      <c r="S324" s="19" t="n">
        <f aca="false">I324+J324+L324+Q324</f>
        <v>0.0143917885792516</v>
      </c>
      <c r="T324" s="19" t="n">
        <f aca="false">AW323</f>
        <v>0</v>
      </c>
      <c r="U324" s="19" t="n">
        <f aca="false">AX323</f>
        <v>0</v>
      </c>
      <c r="V324" s="19" t="n">
        <f aca="false">AY323</f>
        <v>0</v>
      </c>
      <c r="W324" s="19" t="n">
        <f aca="false">AZ323</f>
        <v>0</v>
      </c>
      <c r="X324" s="19" t="n">
        <f aca="false">BA323</f>
        <v>0</v>
      </c>
      <c r="Y324" s="19" t="n">
        <f aca="false">BB323</f>
        <v>0.393284001008576</v>
      </c>
      <c r="Z324" s="19" t="n">
        <f aca="false">BC323</f>
        <v>0</v>
      </c>
      <c r="AA324" s="19" t="n">
        <f aca="false">MIN(T324,MAX(0,S324-(0)))</f>
        <v>0</v>
      </c>
      <c r="AB324" s="19" t="n">
        <f aca="false">MIN(U324,MAX(0,S324-(T324)))</f>
        <v>0</v>
      </c>
      <c r="AC324" s="19" t="n">
        <f aca="false">MIN(V324,MAX(0,S324-(T324+U324)))</f>
        <v>0</v>
      </c>
      <c r="AD324" s="19" t="n">
        <f aca="false">MIN(W324,MAX(0,S324-(T324+U324+V324)))</f>
        <v>0</v>
      </c>
      <c r="AE324" s="19" t="n">
        <f aca="false">MIN(X324,MAX(0,S324-(T324+U324+V324+W324)))</f>
        <v>0</v>
      </c>
      <c r="AF324" s="19" t="n">
        <f aca="false">MIN(Y324,MAX(0,S324-(T324+U324+V324+W324+X324)))</f>
        <v>0.0143917885792516</v>
      </c>
      <c r="AG324" s="19" t="n">
        <f aca="false">MIN(Z324,MAX(0,S324-(T324+U324+V324+W324+X324+Y324)))</f>
        <v>0</v>
      </c>
      <c r="AH324" s="19" t="n">
        <f aca="false">T324-AA324</f>
        <v>0</v>
      </c>
      <c r="AI324" s="19" t="n">
        <f aca="false">U324-AB324</f>
        <v>0</v>
      </c>
      <c r="AJ324" s="19" t="n">
        <f aca="false">V324-AC324</f>
        <v>0</v>
      </c>
      <c r="AK324" s="19" t="n">
        <f aca="false">W324-AD324</f>
        <v>0</v>
      </c>
      <c r="AL324" s="19" t="n">
        <f aca="false">X324-AE324</f>
        <v>0</v>
      </c>
      <c r="AM324" s="19" t="n">
        <f aca="false">Y324-AF324</f>
        <v>0.378892212429325</v>
      </c>
      <c r="AN324" s="19" t="n">
        <f aca="false">Z324-AG324</f>
        <v>0</v>
      </c>
      <c r="AO324" s="19" t="n">
        <f aca="false">M324-Q324</f>
        <v>0.000534245355883432</v>
      </c>
      <c r="AP324" s="19" t="n">
        <f aca="false">MIN(AH324,MAX(0,AO324-(AI324+AJ324+AK324+AL324+AM324+AN324)))</f>
        <v>0</v>
      </c>
      <c r="AQ324" s="19" t="n">
        <f aca="false">MIN(AI324,MAX(0,AO324-(AJ324+AK324+AL324+AM324+AN324)))</f>
        <v>0</v>
      </c>
      <c r="AR324" s="19" t="n">
        <f aca="false">MIN(AJ324,MAX(0,AO324-(AK324+AL324+AM324+AN324)))</f>
        <v>0</v>
      </c>
      <c r="AS324" s="19" t="n">
        <f aca="false">MIN(AK324,MAX(0,AO324-(AL324+AM324+AN324)))</f>
        <v>0</v>
      </c>
      <c r="AT324" s="19" t="n">
        <f aca="false">MIN(AL324,MAX(0,AO324-(AM324+AN324)))</f>
        <v>0</v>
      </c>
      <c r="AU324" s="19" t="n">
        <f aca="false">MIN(AM324,MAX(0,AO324-(AN324)))</f>
        <v>0.000534245355883432</v>
      </c>
      <c r="AV324" s="19" t="n">
        <f aca="false">MIN(AN324,MAX(0,AO324-(0)))</f>
        <v>0</v>
      </c>
      <c r="AW324" s="19" t="n">
        <f aca="false">AH324-AP324</f>
        <v>0</v>
      </c>
      <c r="AX324" s="19" t="n">
        <f aca="false">AI324-AQ324</f>
        <v>0</v>
      </c>
      <c r="AY324" s="19" t="n">
        <f aca="false">AJ324-AR324</f>
        <v>0</v>
      </c>
      <c r="AZ324" s="19" t="n">
        <f aca="false">AK324-AS324</f>
        <v>0</v>
      </c>
      <c r="BA324" s="19" t="n">
        <f aca="false">AL324-AT324</f>
        <v>0</v>
      </c>
      <c r="BB324" s="19" t="n">
        <f aca="false">AM324-AU324</f>
        <v>0.378357967073441</v>
      </c>
      <c r="BC324" s="19" t="n">
        <f aca="false">AN324-AV324</f>
        <v>0</v>
      </c>
    </row>
    <row r="325" customFormat="false" ht="15" hidden="false" customHeight="false" outlineLevel="0" collapsed="false">
      <c r="B325" s="18" t="n">
        <v>321</v>
      </c>
      <c r="C325" s="18" t="n">
        <f aca="false">RM_TERM-B325+1</f>
        <v>40</v>
      </c>
      <c r="D325" s="19" t="n">
        <f aca="false">K324</f>
        <v>0.378357967073532</v>
      </c>
      <c r="E325" s="19" t="n">
        <f aca="false">D325*(1-(1-RM_CDR_S)^(1/12))</f>
        <v>0.00128492378441601</v>
      </c>
      <c r="F325" s="19" t="n">
        <f aca="false">D325-E325</f>
        <v>0.377073043289116</v>
      </c>
      <c r="G325" s="19" t="n">
        <f aca="false">IF(F325&gt;0,F325*(RM_WAC/12)/(1-(1+RM_WAC/12)^(-C325)),0)</f>
        <v>0.0106661070022046</v>
      </c>
      <c r="H325" s="19" t="n">
        <f aca="false">F325*RM_WAC/12</f>
        <v>0.00232528376694955</v>
      </c>
      <c r="I325" s="19" t="n">
        <f aca="false">G325-H325+IF(C325&lt;=1,(F325-(G325-H325)-J325),0)</f>
        <v>0.00834082323525505</v>
      </c>
      <c r="J325" s="19" t="n">
        <f aca="false">(F325-(G325-H325))*(1-(1-RM_CPR_S)^(1/12))</f>
        <v>0.00496016628573332</v>
      </c>
      <c r="K325" s="19" t="n">
        <f aca="false">IF(C325&lt;=1,0,(F325-(G325-H325)-J325))</f>
        <v>0.363772053768127</v>
      </c>
      <c r="L325" s="19" t="n">
        <f aca="false">E325*(1-RM_SEV_S)</f>
        <v>0.000770954270649607</v>
      </c>
      <c r="M325" s="19" t="n">
        <f aca="false">E325-L325</f>
        <v>0.000513969513766405</v>
      </c>
      <c r="N325" s="19" t="n">
        <f aca="false">H325-D325*(RM_SERV+RM_TR)/12</f>
        <v>0.00224330620741695</v>
      </c>
      <c r="O325" s="19" t="n">
        <f aca="false">T325*RM_A1_CP/12+U325*RM_A2_CP/12+V325*RM_A3_CP/12+W325*RM_M1_CP/12+X325*RM_B1_CP/12+Y325*RM_B2_CP/12+Z325*RM_B3_CP/12</f>
        <v>0.00252238644715628</v>
      </c>
      <c r="P325" s="19" t="n">
        <f aca="false">MAX(0,N325-O325)</f>
        <v>0</v>
      </c>
      <c r="Q325" s="19" t="n">
        <f aca="false">MIN(P325,M325)</f>
        <v>0</v>
      </c>
      <c r="R325" s="19" t="n">
        <f aca="false">P325-Q325</f>
        <v>0</v>
      </c>
      <c r="S325" s="19" t="n">
        <f aca="false">I325+J325+L325+Q325</f>
        <v>0.014071943791638</v>
      </c>
      <c r="T325" s="19" t="n">
        <f aca="false">AW324</f>
        <v>0</v>
      </c>
      <c r="U325" s="19" t="n">
        <f aca="false">AX324</f>
        <v>0</v>
      </c>
      <c r="V325" s="19" t="n">
        <f aca="false">AY324</f>
        <v>0</v>
      </c>
      <c r="W325" s="19" t="n">
        <f aca="false">AZ324</f>
        <v>0</v>
      </c>
      <c r="X325" s="19" t="n">
        <f aca="false">BA324</f>
        <v>0</v>
      </c>
      <c r="Y325" s="19" t="n">
        <f aca="false">BB324</f>
        <v>0.378357967073441</v>
      </c>
      <c r="Z325" s="19" t="n">
        <f aca="false">BC324</f>
        <v>0</v>
      </c>
      <c r="AA325" s="19" t="n">
        <f aca="false">MIN(T325,MAX(0,S325-(0)))</f>
        <v>0</v>
      </c>
      <c r="AB325" s="19" t="n">
        <f aca="false">MIN(U325,MAX(0,S325-(T325)))</f>
        <v>0</v>
      </c>
      <c r="AC325" s="19" t="n">
        <f aca="false">MIN(V325,MAX(0,S325-(T325+U325)))</f>
        <v>0</v>
      </c>
      <c r="AD325" s="19" t="n">
        <f aca="false">MIN(W325,MAX(0,S325-(T325+U325+V325)))</f>
        <v>0</v>
      </c>
      <c r="AE325" s="19" t="n">
        <f aca="false">MIN(X325,MAX(0,S325-(T325+U325+V325+W325)))</f>
        <v>0</v>
      </c>
      <c r="AF325" s="19" t="n">
        <f aca="false">MIN(Y325,MAX(0,S325-(T325+U325+V325+W325+X325)))</f>
        <v>0.014071943791638</v>
      </c>
      <c r="AG325" s="19" t="n">
        <f aca="false">MIN(Z325,MAX(0,S325-(T325+U325+V325+W325+X325+Y325)))</f>
        <v>0</v>
      </c>
      <c r="AH325" s="19" t="n">
        <f aca="false">T325-AA325</f>
        <v>0</v>
      </c>
      <c r="AI325" s="19" t="n">
        <f aca="false">U325-AB325</f>
        <v>0</v>
      </c>
      <c r="AJ325" s="19" t="n">
        <f aca="false">V325-AC325</f>
        <v>0</v>
      </c>
      <c r="AK325" s="19" t="n">
        <f aca="false">W325-AD325</f>
        <v>0</v>
      </c>
      <c r="AL325" s="19" t="n">
        <f aca="false">X325-AE325</f>
        <v>0</v>
      </c>
      <c r="AM325" s="19" t="n">
        <f aca="false">Y325-AF325</f>
        <v>0.364286023281803</v>
      </c>
      <c r="AN325" s="19" t="n">
        <f aca="false">Z325-AG325</f>
        <v>0</v>
      </c>
      <c r="AO325" s="19" t="n">
        <f aca="false">M325-Q325</f>
        <v>0.000513969513766405</v>
      </c>
      <c r="AP325" s="19" t="n">
        <f aca="false">MIN(AH325,MAX(0,AO325-(AI325+AJ325+AK325+AL325+AM325+AN325)))</f>
        <v>0</v>
      </c>
      <c r="AQ325" s="19" t="n">
        <f aca="false">MIN(AI325,MAX(0,AO325-(AJ325+AK325+AL325+AM325+AN325)))</f>
        <v>0</v>
      </c>
      <c r="AR325" s="19" t="n">
        <f aca="false">MIN(AJ325,MAX(0,AO325-(AK325+AL325+AM325+AN325)))</f>
        <v>0</v>
      </c>
      <c r="AS325" s="19" t="n">
        <f aca="false">MIN(AK325,MAX(0,AO325-(AL325+AM325+AN325)))</f>
        <v>0</v>
      </c>
      <c r="AT325" s="19" t="n">
        <f aca="false">MIN(AL325,MAX(0,AO325-(AM325+AN325)))</f>
        <v>0</v>
      </c>
      <c r="AU325" s="19" t="n">
        <f aca="false">MIN(AM325,MAX(0,AO325-(AN325)))</f>
        <v>0.000513969513766405</v>
      </c>
      <c r="AV325" s="19" t="n">
        <f aca="false">MIN(AN325,MAX(0,AO325-(0)))</f>
        <v>0</v>
      </c>
      <c r="AW325" s="19" t="n">
        <f aca="false">AH325-AP325</f>
        <v>0</v>
      </c>
      <c r="AX325" s="19" t="n">
        <f aca="false">AI325-AQ325</f>
        <v>0</v>
      </c>
      <c r="AY325" s="19" t="n">
        <f aca="false">AJ325-AR325</f>
        <v>0</v>
      </c>
      <c r="AZ325" s="19" t="n">
        <f aca="false">AK325-AS325</f>
        <v>0</v>
      </c>
      <c r="BA325" s="19" t="n">
        <f aca="false">AL325-AT325</f>
        <v>0</v>
      </c>
      <c r="BB325" s="19" t="n">
        <f aca="false">AM325-AU325</f>
        <v>0.363772053768037</v>
      </c>
      <c r="BC325" s="19" t="n">
        <f aca="false">AN325-AV325</f>
        <v>0</v>
      </c>
    </row>
    <row r="326" customFormat="false" ht="15" hidden="false" customHeight="false" outlineLevel="0" collapsed="false">
      <c r="B326" s="18" t="n">
        <v>322</v>
      </c>
      <c r="C326" s="18" t="n">
        <f aca="false">RM_TERM-B326+1</f>
        <v>39</v>
      </c>
      <c r="D326" s="19" t="n">
        <f aca="false">K325</f>
        <v>0.363772053768127</v>
      </c>
      <c r="E326" s="19" t="n">
        <f aca="false">D326*(1-(1-RM_CDR_S)^(1/12))</f>
        <v>0.00123538924687606</v>
      </c>
      <c r="F326" s="19" t="n">
        <f aca="false">D326-E326</f>
        <v>0.362536664521251</v>
      </c>
      <c r="G326" s="19" t="n">
        <f aca="false">IF(F326&gt;0,F326*(RM_WAC/12)/(1-(1+RM_WAC/12)^(-C326)),0)</f>
        <v>0.0104868916945777</v>
      </c>
      <c r="H326" s="19" t="n">
        <f aca="false">F326*RM_WAC/12</f>
        <v>0.00223564276454772</v>
      </c>
      <c r="I326" s="19" t="n">
        <f aca="false">G326-H326+IF(C326&lt;=1,(F326-(G326-H326)-J326),0)</f>
        <v>0.00825124893002995</v>
      </c>
      <c r="J326" s="19" t="n">
        <f aca="false">(F326-(G326-H326))*(1-(1-RM_CPR_S)^(1/12))</f>
        <v>0.00476582863761107</v>
      </c>
      <c r="K326" s="19" t="n">
        <f aca="false">IF(C326&lt;=1,0,(F326-(G326-H326)-J326))</f>
        <v>0.34951958695361</v>
      </c>
      <c r="L326" s="19" t="n">
        <f aca="false">E326*(1-RM_SEV_S)</f>
        <v>0.000741233548125636</v>
      </c>
      <c r="M326" s="19" t="n">
        <f aca="false">E326-L326</f>
        <v>0.000494155698750424</v>
      </c>
      <c r="N326" s="19" t="n">
        <f aca="false">H326-D326*(RM_SERV+RM_TR)/12</f>
        <v>0.00215682548623129</v>
      </c>
      <c r="O326" s="19" t="n">
        <f aca="false">T326*RM_A1_CP/12+U326*RM_A2_CP/12+V326*RM_A3_CP/12+W326*RM_M1_CP/12+X326*RM_B1_CP/12+Y326*RM_B2_CP/12+Z326*RM_B3_CP/12</f>
        <v>0.00242514702512025</v>
      </c>
      <c r="P326" s="19" t="n">
        <f aca="false">MAX(0,N326-O326)</f>
        <v>0</v>
      </c>
      <c r="Q326" s="19" t="n">
        <f aca="false">MIN(P326,M326)</f>
        <v>0</v>
      </c>
      <c r="R326" s="19" t="n">
        <f aca="false">P326-Q326</f>
        <v>0</v>
      </c>
      <c r="S326" s="19" t="n">
        <f aca="false">I326+J326+L326+Q326</f>
        <v>0.0137583111157667</v>
      </c>
      <c r="T326" s="19" t="n">
        <f aca="false">AW325</f>
        <v>0</v>
      </c>
      <c r="U326" s="19" t="n">
        <f aca="false">AX325</f>
        <v>0</v>
      </c>
      <c r="V326" s="19" t="n">
        <f aca="false">AY325</f>
        <v>0</v>
      </c>
      <c r="W326" s="19" t="n">
        <f aca="false">AZ325</f>
        <v>0</v>
      </c>
      <c r="X326" s="19" t="n">
        <f aca="false">BA325</f>
        <v>0</v>
      </c>
      <c r="Y326" s="19" t="n">
        <f aca="false">BB325</f>
        <v>0.363772053768037</v>
      </c>
      <c r="Z326" s="19" t="n">
        <f aca="false">BC325</f>
        <v>0</v>
      </c>
      <c r="AA326" s="19" t="n">
        <f aca="false">MIN(T326,MAX(0,S326-(0)))</f>
        <v>0</v>
      </c>
      <c r="AB326" s="19" t="n">
        <f aca="false">MIN(U326,MAX(0,S326-(T326)))</f>
        <v>0</v>
      </c>
      <c r="AC326" s="19" t="n">
        <f aca="false">MIN(V326,MAX(0,S326-(T326+U326)))</f>
        <v>0</v>
      </c>
      <c r="AD326" s="19" t="n">
        <f aca="false">MIN(W326,MAX(0,S326-(T326+U326+V326)))</f>
        <v>0</v>
      </c>
      <c r="AE326" s="19" t="n">
        <f aca="false">MIN(X326,MAX(0,S326-(T326+U326+V326+W326)))</f>
        <v>0</v>
      </c>
      <c r="AF326" s="19" t="n">
        <f aca="false">MIN(Y326,MAX(0,S326-(T326+U326+V326+W326+X326)))</f>
        <v>0.0137583111157667</v>
      </c>
      <c r="AG326" s="19" t="n">
        <f aca="false">MIN(Z326,MAX(0,S326-(T326+U326+V326+W326+X326+Y326)))</f>
        <v>0</v>
      </c>
      <c r="AH326" s="19" t="n">
        <f aca="false">T326-AA326</f>
        <v>0</v>
      </c>
      <c r="AI326" s="19" t="n">
        <f aca="false">U326-AB326</f>
        <v>0</v>
      </c>
      <c r="AJ326" s="19" t="n">
        <f aca="false">V326-AC326</f>
        <v>0</v>
      </c>
      <c r="AK326" s="19" t="n">
        <f aca="false">W326-AD326</f>
        <v>0</v>
      </c>
      <c r="AL326" s="19" t="n">
        <f aca="false">X326-AE326</f>
        <v>0</v>
      </c>
      <c r="AM326" s="19" t="n">
        <f aca="false">Y326-AF326</f>
        <v>0.35001374265227</v>
      </c>
      <c r="AN326" s="19" t="n">
        <f aca="false">Z326-AG326</f>
        <v>0</v>
      </c>
      <c r="AO326" s="19" t="n">
        <f aca="false">M326-Q326</f>
        <v>0.000494155698750424</v>
      </c>
      <c r="AP326" s="19" t="n">
        <f aca="false">MIN(AH326,MAX(0,AO326-(AI326+AJ326+AK326+AL326+AM326+AN326)))</f>
        <v>0</v>
      </c>
      <c r="AQ326" s="19" t="n">
        <f aca="false">MIN(AI326,MAX(0,AO326-(AJ326+AK326+AL326+AM326+AN326)))</f>
        <v>0</v>
      </c>
      <c r="AR326" s="19" t="n">
        <f aca="false">MIN(AJ326,MAX(0,AO326-(AK326+AL326+AM326+AN326)))</f>
        <v>0</v>
      </c>
      <c r="AS326" s="19" t="n">
        <f aca="false">MIN(AK326,MAX(0,AO326-(AL326+AM326+AN326)))</f>
        <v>0</v>
      </c>
      <c r="AT326" s="19" t="n">
        <f aca="false">MIN(AL326,MAX(0,AO326-(AM326+AN326)))</f>
        <v>0</v>
      </c>
      <c r="AU326" s="19" t="n">
        <f aca="false">MIN(AM326,MAX(0,AO326-(AN326)))</f>
        <v>0.000494155698750424</v>
      </c>
      <c r="AV326" s="19" t="n">
        <f aca="false">MIN(AN326,MAX(0,AO326-(0)))</f>
        <v>0</v>
      </c>
      <c r="AW326" s="19" t="n">
        <f aca="false">AH326-AP326</f>
        <v>0</v>
      </c>
      <c r="AX326" s="19" t="n">
        <f aca="false">AI326-AQ326</f>
        <v>0</v>
      </c>
      <c r="AY326" s="19" t="n">
        <f aca="false">AJ326-AR326</f>
        <v>0</v>
      </c>
      <c r="AZ326" s="19" t="n">
        <f aca="false">AK326-AS326</f>
        <v>0</v>
      </c>
      <c r="BA326" s="19" t="n">
        <f aca="false">AL326-AT326</f>
        <v>0</v>
      </c>
      <c r="BB326" s="19" t="n">
        <f aca="false">AM326-AU326</f>
        <v>0.34951958695352</v>
      </c>
      <c r="BC326" s="19" t="n">
        <f aca="false">AN326-AV326</f>
        <v>0</v>
      </c>
    </row>
    <row r="327" customFormat="false" ht="15" hidden="false" customHeight="false" outlineLevel="0" collapsed="false">
      <c r="B327" s="18" t="n">
        <v>323</v>
      </c>
      <c r="C327" s="18" t="n">
        <f aca="false">RM_TERM-B327+1</f>
        <v>38</v>
      </c>
      <c r="D327" s="19" t="n">
        <f aca="false">K326</f>
        <v>0.34951958695361</v>
      </c>
      <c r="E327" s="19" t="n">
        <f aca="false">D327*(1-(1-RM_CDR_S)^(1/12))</f>
        <v>0.00118698711135815</v>
      </c>
      <c r="F327" s="19" t="n">
        <f aca="false">D327-E327</f>
        <v>0.348332599842252</v>
      </c>
      <c r="G327" s="19" t="n">
        <f aca="false">IF(F327&gt;0,F327*(RM_WAC/12)/(1-(1+RM_WAC/12)^(-C327)),0)</f>
        <v>0.010310687619304</v>
      </c>
      <c r="H327" s="19" t="n">
        <f aca="false">F327*RM_WAC/12</f>
        <v>0.00214805103236056</v>
      </c>
      <c r="I327" s="19" t="n">
        <f aca="false">G327-H327+IF(C327&lt;=1,(F327-(G327-H327)-J327),0)</f>
        <v>0.0081626365869434</v>
      </c>
      <c r="J327" s="19" t="n">
        <f aca="false">(F327-(G327-H327))*(1-(1-RM_CPR_S)^(1/12))</f>
        <v>0.00457594832073981</v>
      </c>
      <c r="K327" s="19" t="n">
        <f aca="false">IF(C327&lt;=1,0,(F327-(G327-H327)-J327))</f>
        <v>0.335594014934569</v>
      </c>
      <c r="L327" s="19" t="n">
        <f aca="false">E327*(1-RM_SEV_S)</f>
        <v>0.000712192266814892</v>
      </c>
      <c r="M327" s="19" t="n">
        <f aca="false">E327-L327</f>
        <v>0.000474794844543261</v>
      </c>
      <c r="N327" s="19" t="n">
        <f aca="false">H327-D327*(RM_SERV+RM_TR)/12</f>
        <v>0.00207232178852061</v>
      </c>
      <c r="O327" s="19" t="n">
        <f aca="false">T327*RM_A1_CP/12+U327*RM_A2_CP/12+V327*RM_A3_CP/12+W327*RM_M1_CP/12+X327*RM_B1_CP/12+Y327*RM_B2_CP/12+Z327*RM_B3_CP/12</f>
        <v>0.00233013057969013</v>
      </c>
      <c r="P327" s="19" t="n">
        <f aca="false">MAX(0,N327-O327)</f>
        <v>0</v>
      </c>
      <c r="Q327" s="19" t="n">
        <f aca="false">MIN(P327,M327)</f>
        <v>0</v>
      </c>
      <c r="R327" s="19" t="n">
        <f aca="false">P327-Q327</f>
        <v>0</v>
      </c>
      <c r="S327" s="19" t="n">
        <f aca="false">I327+J327+L327+Q327</f>
        <v>0.0134507771744981</v>
      </c>
      <c r="T327" s="19" t="n">
        <f aca="false">AW326</f>
        <v>0</v>
      </c>
      <c r="U327" s="19" t="n">
        <f aca="false">AX326</f>
        <v>0</v>
      </c>
      <c r="V327" s="19" t="n">
        <f aca="false">AY326</f>
        <v>0</v>
      </c>
      <c r="W327" s="19" t="n">
        <f aca="false">AZ326</f>
        <v>0</v>
      </c>
      <c r="X327" s="19" t="n">
        <f aca="false">BA326</f>
        <v>0</v>
      </c>
      <c r="Y327" s="19" t="n">
        <f aca="false">BB326</f>
        <v>0.34951958695352</v>
      </c>
      <c r="Z327" s="19" t="n">
        <f aca="false">BC326</f>
        <v>0</v>
      </c>
      <c r="AA327" s="19" t="n">
        <f aca="false">MIN(T327,MAX(0,S327-(0)))</f>
        <v>0</v>
      </c>
      <c r="AB327" s="19" t="n">
        <f aca="false">MIN(U327,MAX(0,S327-(T327)))</f>
        <v>0</v>
      </c>
      <c r="AC327" s="19" t="n">
        <f aca="false">MIN(V327,MAX(0,S327-(T327+U327)))</f>
        <v>0</v>
      </c>
      <c r="AD327" s="19" t="n">
        <f aca="false">MIN(W327,MAX(0,S327-(T327+U327+V327)))</f>
        <v>0</v>
      </c>
      <c r="AE327" s="19" t="n">
        <f aca="false">MIN(X327,MAX(0,S327-(T327+U327+V327+W327)))</f>
        <v>0</v>
      </c>
      <c r="AF327" s="19" t="n">
        <f aca="false">MIN(Y327,MAX(0,S327-(T327+U327+V327+W327+X327)))</f>
        <v>0.0134507771744981</v>
      </c>
      <c r="AG327" s="19" t="n">
        <f aca="false">MIN(Z327,MAX(0,S327-(T327+U327+V327+W327+X327+Y327)))</f>
        <v>0</v>
      </c>
      <c r="AH327" s="19" t="n">
        <f aca="false">T327-AA327</f>
        <v>0</v>
      </c>
      <c r="AI327" s="19" t="n">
        <f aca="false">U327-AB327</f>
        <v>0</v>
      </c>
      <c r="AJ327" s="19" t="n">
        <f aca="false">V327-AC327</f>
        <v>0</v>
      </c>
      <c r="AK327" s="19" t="n">
        <f aca="false">W327-AD327</f>
        <v>0</v>
      </c>
      <c r="AL327" s="19" t="n">
        <f aca="false">X327-AE327</f>
        <v>0</v>
      </c>
      <c r="AM327" s="19" t="n">
        <f aca="false">Y327-AF327</f>
        <v>0.336068809779022</v>
      </c>
      <c r="AN327" s="19" t="n">
        <f aca="false">Z327-AG327</f>
        <v>0</v>
      </c>
      <c r="AO327" s="19" t="n">
        <f aca="false">M327-Q327</f>
        <v>0.000474794844543261</v>
      </c>
      <c r="AP327" s="19" t="n">
        <f aca="false">MIN(AH327,MAX(0,AO327-(AI327+AJ327+AK327+AL327+AM327+AN327)))</f>
        <v>0</v>
      </c>
      <c r="AQ327" s="19" t="n">
        <f aca="false">MIN(AI327,MAX(0,AO327-(AJ327+AK327+AL327+AM327+AN327)))</f>
        <v>0</v>
      </c>
      <c r="AR327" s="19" t="n">
        <f aca="false">MIN(AJ327,MAX(0,AO327-(AK327+AL327+AM327+AN327)))</f>
        <v>0</v>
      </c>
      <c r="AS327" s="19" t="n">
        <f aca="false">MIN(AK327,MAX(0,AO327-(AL327+AM327+AN327)))</f>
        <v>0</v>
      </c>
      <c r="AT327" s="19" t="n">
        <f aca="false">MIN(AL327,MAX(0,AO327-(AM327+AN327)))</f>
        <v>0</v>
      </c>
      <c r="AU327" s="19" t="n">
        <f aca="false">MIN(AM327,MAX(0,AO327-(AN327)))</f>
        <v>0.000474794844543261</v>
      </c>
      <c r="AV327" s="19" t="n">
        <f aca="false">MIN(AN327,MAX(0,AO327-(0)))</f>
        <v>0</v>
      </c>
      <c r="AW327" s="19" t="n">
        <f aca="false">AH327-AP327</f>
        <v>0</v>
      </c>
      <c r="AX327" s="19" t="n">
        <f aca="false">AI327-AQ327</f>
        <v>0</v>
      </c>
      <c r="AY327" s="19" t="n">
        <f aca="false">AJ327-AR327</f>
        <v>0</v>
      </c>
      <c r="AZ327" s="19" t="n">
        <f aca="false">AK327-AS327</f>
        <v>0</v>
      </c>
      <c r="BA327" s="19" t="n">
        <f aca="false">AL327-AT327</f>
        <v>0</v>
      </c>
      <c r="BB327" s="19" t="n">
        <f aca="false">AM327-AU327</f>
        <v>0.335594014934479</v>
      </c>
      <c r="BC327" s="19" t="n">
        <f aca="false">AN327-AV327</f>
        <v>0</v>
      </c>
    </row>
    <row r="328" customFormat="false" ht="15" hidden="false" customHeight="false" outlineLevel="0" collapsed="false">
      <c r="B328" s="18" t="n">
        <v>324</v>
      </c>
      <c r="C328" s="18" t="n">
        <f aca="false">RM_TERM-B328+1</f>
        <v>37</v>
      </c>
      <c r="D328" s="19" t="n">
        <f aca="false">K327</f>
        <v>0.335594014934569</v>
      </c>
      <c r="E328" s="19" t="n">
        <f aca="false">D328*(1-(1-RM_CDR_S)^(1/12))</f>
        <v>0.00113969512795613</v>
      </c>
      <c r="F328" s="19" t="n">
        <f aca="false">D328-E328</f>
        <v>0.334454319806613</v>
      </c>
      <c r="G328" s="19" t="n">
        <f aca="false">IF(F328&gt;0,F328*(RM_WAC/12)/(1-(1+RM_WAC/12)^(-C328)),0)</f>
        <v>0.0101374441807038</v>
      </c>
      <c r="H328" s="19" t="n">
        <f aca="false">F328*RM_WAC/12</f>
        <v>0.00206246830547411</v>
      </c>
      <c r="I328" s="19" t="n">
        <f aca="false">G328-H328+IF(C328&lt;=1,(F328-(G328-H328)-J328),0)</f>
        <v>0.00807497587522972</v>
      </c>
      <c r="J328" s="19" t="n">
        <f aca="false">(F328-(G328-H328))*(1-(1-RM_CPR_S)^(1/12))</f>
        <v>0.00439043764033351</v>
      </c>
      <c r="K328" s="19" t="n">
        <f aca="false">IF(C328&lt;=1,0,(F328-(G328-H328)-J328))</f>
        <v>0.32198890629105</v>
      </c>
      <c r="L328" s="19" t="n">
        <f aca="false">E328*(1-RM_SEV_S)</f>
        <v>0.000683817076773678</v>
      </c>
      <c r="M328" s="19" t="n">
        <f aca="false">E328-L328</f>
        <v>0.000455878051182452</v>
      </c>
      <c r="N328" s="19" t="n">
        <f aca="false">H328-D328*(RM_SERV+RM_TR)/12</f>
        <v>0.00198975626890496</v>
      </c>
      <c r="O328" s="19" t="n">
        <f aca="false">T328*RM_A1_CP/12+U328*RM_A2_CP/12+V328*RM_A3_CP/12+W328*RM_M1_CP/12+X328*RM_B1_CP/12+Y328*RM_B2_CP/12+Z328*RM_B3_CP/12</f>
        <v>0.00223729343289652</v>
      </c>
      <c r="P328" s="19" t="n">
        <f aca="false">MAX(0,N328-O328)</f>
        <v>0</v>
      </c>
      <c r="Q328" s="19" t="n">
        <f aca="false">MIN(P328,M328)</f>
        <v>0</v>
      </c>
      <c r="R328" s="19" t="n">
        <f aca="false">P328-Q328</f>
        <v>0</v>
      </c>
      <c r="S328" s="19" t="n">
        <f aca="false">I328+J328+L328+Q328</f>
        <v>0.0131492305923369</v>
      </c>
      <c r="T328" s="19" t="n">
        <f aca="false">AW327</f>
        <v>0</v>
      </c>
      <c r="U328" s="19" t="n">
        <f aca="false">AX327</f>
        <v>0</v>
      </c>
      <c r="V328" s="19" t="n">
        <f aca="false">AY327</f>
        <v>0</v>
      </c>
      <c r="W328" s="19" t="n">
        <f aca="false">AZ327</f>
        <v>0</v>
      </c>
      <c r="X328" s="19" t="n">
        <f aca="false">BA327</f>
        <v>0</v>
      </c>
      <c r="Y328" s="19" t="n">
        <f aca="false">BB327</f>
        <v>0.335594014934479</v>
      </c>
      <c r="Z328" s="19" t="n">
        <f aca="false">BC327</f>
        <v>0</v>
      </c>
      <c r="AA328" s="19" t="n">
        <f aca="false">MIN(T328,MAX(0,S328-(0)))</f>
        <v>0</v>
      </c>
      <c r="AB328" s="19" t="n">
        <f aca="false">MIN(U328,MAX(0,S328-(T328)))</f>
        <v>0</v>
      </c>
      <c r="AC328" s="19" t="n">
        <f aca="false">MIN(V328,MAX(0,S328-(T328+U328)))</f>
        <v>0</v>
      </c>
      <c r="AD328" s="19" t="n">
        <f aca="false">MIN(W328,MAX(0,S328-(T328+U328+V328)))</f>
        <v>0</v>
      </c>
      <c r="AE328" s="19" t="n">
        <f aca="false">MIN(X328,MAX(0,S328-(T328+U328+V328+W328)))</f>
        <v>0</v>
      </c>
      <c r="AF328" s="19" t="n">
        <f aca="false">MIN(Y328,MAX(0,S328-(T328+U328+V328+W328+X328)))</f>
        <v>0.0131492305923369</v>
      </c>
      <c r="AG328" s="19" t="n">
        <f aca="false">MIN(Z328,MAX(0,S328-(T328+U328+V328+W328+X328+Y328)))</f>
        <v>0</v>
      </c>
      <c r="AH328" s="19" t="n">
        <f aca="false">T328-AA328</f>
        <v>0</v>
      </c>
      <c r="AI328" s="19" t="n">
        <f aca="false">U328-AB328</f>
        <v>0</v>
      </c>
      <c r="AJ328" s="19" t="n">
        <f aca="false">V328-AC328</f>
        <v>0</v>
      </c>
      <c r="AK328" s="19" t="n">
        <f aca="false">W328-AD328</f>
        <v>0</v>
      </c>
      <c r="AL328" s="19" t="n">
        <f aca="false">X328-AE328</f>
        <v>0</v>
      </c>
      <c r="AM328" s="19" t="n">
        <f aca="false">Y328-AF328</f>
        <v>0.322444784342142</v>
      </c>
      <c r="AN328" s="19" t="n">
        <f aca="false">Z328-AG328</f>
        <v>0</v>
      </c>
      <c r="AO328" s="19" t="n">
        <f aca="false">M328-Q328</f>
        <v>0.000455878051182452</v>
      </c>
      <c r="AP328" s="19" t="n">
        <f aca="false">MIN(AH328,MAX(0,AO328-(AI328+AJ328+AK328+AL328+AM328+AN328)))</f>
        <v>0</v>
      </c>
      <c r="AQ328" s="19" t="n">
        <f aca="false">MIN(AI328,MAX(0,AO328-(AJ328+AK328+AL328+AM328+AN328)))</f>
        <v>0</v>
      </c>
      <c r="AR328" s="19" t="n">
        <f aca="false">MIN(AJ328,MAX(0,AO328-(AK328+AL328+AM328+AN328)))</f>
        <v>0</v>
      </c>
      <c r="AS328" s="19" t="n">
        <f aca="false">MIN(AK328,MAX(0,AO328-(AL328+AM328+AN328)))</f>
        <v>0</v>
      </c>
      <c r="AT328" s="19" t="n">
        <f aca="false">MIN(AL328,MAX(0,AO328-(AM328+AN328)))</f>
        <v>0</v>
      </c>
      <c r="AU328" s="19" t="n">
        <f aca="false">MIN(AM328,MAX(0,AO328-(AN328)))</f>
        <v>0.000455878051182452</v>
      </c>
      <c r="AV328" s="19" t="n">
        <f aca="false">MIN(AN328,MAX(0,AO328-(0)))</f>
        <v>0</v>
      </c>
      <c r="AW328" s="19" t="n">
        <f aca="false">AH328-AP328</f>
        <v>0</v>
      </c>
      <c r="AX328" s="19" t="n">
        <f aca="false">AI328-AQ328</f>
        <v>0</v>
      </c>
      <c r="AY328" s="19" t="n">
        <f aca="false">AJ328-AR328</f>
        <v>0</v>
      </c>
      <c r="AZ328" s="19" t="n">
        <f aca="false">AK328-AS328</f>
        <v>0</v>
      </c>
      <c r="BA328" s="19" t="n">
        <f aca="false">AL328-AT328</f>
        <v>0</v>
      </c>
      <c r="BB328" s="19" t="n">
        <f aca="false">AM328-AU328</f>
        <v>0.321988906290959</v>
      </c>
      <c r="BC328" s="19" t="n">
        <f aca="false">AN328-AV328</f>
        <v>0</v>
      </c>
    </row>
    <row r="329" customFormat="false" ht="15" hidden="false" customHeight="false" outlineLevel="0" collapsed="false">
      <c r="B329" s="18" t="n">
        <v>325</v>
      </c>
      <c r="C329" s="18" t="n">
        <f aca="false">RM_TERM-B329+1</f>
        <v>36</v>
      </c>
      <c r="D329" s="19" t="n">
        <f aca="false">K328</f>
        <v>0.32198890629105</v>
      </c>
      <c r="E329" s="19" t="n">
        <f aca="false">D329*(1-(1-RM_CDR_S)^(1/12))</f>
        <v>0.00109349145522569</v>
      </c>
      <c r="F329" s="19" t="n">
        <f aca="false">D329-E329</f>
        <v>0.320895414835824</v>
      </c>
      <c r="G329" s="19" t="n">
        <f aca="false">IF(F329&gt;0,F329*(RM_WAC/12)/(1-(1+RM_WAC/12)^(-C329)),0)</f>
        <v>0.00996711163322234</v>
      </c>
      <c r="H329" s="19" t="n">
        <f aca="false">F329*RM_WAC/12</f>
        <v>0.00197885505815425</v>
      </c>
      <c r="I329" s="19" t="n">
        <f aca="false">G329-H329+IF(C329&lt;=1,(F329-(G329-H329)-J329),0)</f>
        <v>0.00798825657506809</v>
      </c>
      <c r="J329" s="19" t="n">
        <f aca="false">(F329-(G329-H329))*(1-(1-RM_CPR_S)^(1/12))</f>
        <v>0.00420921051255817</v>
      </c>
      <c r="K329" s="19" t="n">
        <f aca="false">IF(C329&lt;=1,0,(F329-(G329-H329)-J329))</f>
        <v>0.308697947748198</v>
      </c>
      <c r="L329" s="19" t="n">
        <f aca="false">E329*(1-RM_SEV_S)</f>
        <v>0.000656094873135411</v>
      </c>
      <c r="M329" s="19" t="n">
        <f aca="false">E329-L329</f>
        <v>0.000437396582090274</v>
      </c>
      <c r="N329" s="19" t="n">
        <f aca="false">H329-D329*(RM_SERV+RM_TR)/12</f>
        <v>0.00190909079512452</v>
      </c>
      <c r="O329" s="19" t="n">
        <f aca="false">T329*RM_A1_CP/12+U329*RM_A2_CP/12+V329*RM_A3_CP/12+W329*RM_M1_CP/12+X329*RM_B1_CP/12+Y329*RM_B2_CP/12+Z329*RM_B3_CP/12</f>
        <v>0.00214659270860639</v>
      </c>
      <c r="P329" s="19" t="n">
        <f aca="false">MAX(0,N329-O329)</f>
        <v>0</v>
      </c>
      <c r="Q329" s="19" t="n">
        <f aca="false">MIN(P329,M329)</f>
        <v>0</v>
      </c>
      <c r="R329" s="19" t="n">
        <f aca="false">P329-Q329</f>
        <v>0</v>
      </c>
      <c r="S329" s="19" t="n">
        <f aca="false">I329+J329+L329+Q329</f>
        <v>0.0128535619607617</v>
      </c>
      <c r="T329" s="19" t="n">
        <f aca="false">AW328</f>
        <v>0</v>
      </c>
      <c r="U329" s="19" t="n">
        <f aca="false">AX328</f>
        <v>0</v>
      </c>
      <c r="V329" s="19" t="n">
        <f aca="false">AY328</f>
        <v>0</v>
      </c>
      <c r="W329" s="19" t="n">
        <f aca="false">AZ328</f>
        <v>0</v>
      </c>
      <c r="X329" s="19" t="n">
        <f aca="false">BA328</f>
        <v>0</v>
      </c>
      <c r="Y329" s="19" t="n">
        <f aca="false">BB328</f>
        <v>0.321988906290959</v>
      </c>
      <c r="Z329" s="19" t="n">
        <f aca="false">BC328</f>
        <v>0</v>
      </c>
      <c r="AA329" s="19" t="n">
        <f aca="false">MIN(T329,MAX(0,S329-(0)))</f>
        <v>0</v>
      </c>
      <c r="AB329" s="19" t="n">
        <f aca="false">MIN(U329,MAX(0,S329-(T329)))</f>
        <v>0</v>
      </c>
      <c r="AC329" s="19" t="n">
        <f aca="false">MIN(V329,MAX(0,S329-(T329+U329)))</f>
        <v>0</v>
      </c>
      <c r="AD329" s="19" t="n">
        <f aca="false">MIN(W329,MAX(0,S329-(T329+U329+V329)))</f>
        <v>0</v>
      </c>
      <c r="AE329" s="19" t="n">
        <f aca="false">MIN(X329,MAX(0,S329-(T329+U329+V329+W329)))</f>
        <v>0</v>
      </c>
      <c r="AF329" s="19" t="n">
        <f aca="false">MIN(Y329,MAX(0,S329-(T329+U329+V329+W329+X329)))</f>
        <v>0.0128535619607617</v>
      </c>
      <c r="AG329" s="19" t="n">
        <f aca="false">MIN(Z329,MAX(0,S329-(T329+U329+V329+W329+X329+Y329)))</f>
        <v>0</v>
      </c>
      <c r="AH329" s="19" t="n">
        <f aca="false">T329-AA329</f>
        <v>0</v>
      </c>
      <c r="AI329" s="19" t="n">
        <f aca="false">U329-AB329</f>
        <v>0</v>
      </c>
      <c r="AJ329" s="19" t="n">
        <f aca="false">V329-AC329</f>
        <v>0</v>
      </c>
      <c r="AK329" s="19" t="n">
        <f aca="false">W329-AD329</f>
        <v>0</v>
      </c>
      <c r="AL329" s="19" t="n">
        <f aca="false">X329-AE329</f>
        <v>0</v>
      </c>
      <c r="AM329" s="19" t="n">
        <f aca="false">Y329-AF329</f>
        <v>0.309135344330198</v>
      </c>
      <c r="AN329" s="19" t="n">
        <f aca="false">Z329-AG329</f>
        <v>0</v>
      </c>
      <c r="AO329" s="19" t="n">
        <f aca="false">M329-Q329</f>
        <v>0.000437396582090274</v>
      </c>
      <c r="AP329" s="19" t="n">
        <f aca="false">MIN(AH329,MAX(0,AO329-(AI329+AJ329+AK329+AL329+AM329+AN329)))</f>
        <v>0</v>
      </c>
      <c r="AQ329" s="19" t="n">
        <f aca="false">MIN(AI329,MAX(0,AO329-(AJ329+AK329+AL329+AM329+AN329)))</f>
        <v>0</v>
      </c>
      <c r="AR329" s="19" t="n">
        <f aca="false">MIN(AJ329,MAX(0,AO329-(AK329+AL329+AM329+AN329)))</f>
        <v>0</v>
      </c>
      <c r="AS329" s="19" t="n">
        <f aca="false">MIN(AK329,MAX(0,AO329-(AL329+AM329+AN329)))</f>
        <v>0</v>
      </c>
      <c r="AT329" s="19" t="n">
        <f aca="false">MIN(AL329,MAX(0,AO329-(AM329+AN329)))</f>
        <v>0</v>
      </c>
      <c r="AU329" s="19" t="n">
        <f aca="false">MIN(AM329,MAX(0,AO329-(AN329)))</f>
        <v>0.000437396582090274</v>
      </c>
      <c r="AV329" s="19" t="n">
        <f aca="false">MIN(AN329,MAX(0,AO329-(0)))</f>
        <v>0</v>
      </c>
      <c r="AW329" s="19" t="n">
        <f aca="false">AH329-AP329</f>
        <v>0</v>
      </c>
      <c r="AX329" s="19" t="n">
        <f aca="false">AI329-AQ329</f>
        <v>0</v>
      </c>
      <c r="AY329" s="19" t="n">
        <f aca="false">AJ329-AR329</f>
        <v>0</v>
      </c>
      <c r="AZ329" s="19" t="n">
        <f aca="false">AK329-AS329</f>
        <v>0</v>
      </c>
      <c r="BA329" s="19" t="n">
        <f aca="false">AL329-AT329</f>
        <v>0</v>
      </c>
      <c r="BB329" s="19" t="n">
        <f aca="false">AM329-AU329</f>
        <v>0.308697947748107</v>
      </c>
      <c r="BC329" s="19" t="n">
        <f aca="false">AN329-AV329</f>
        <v>0</v>
      </c>
    </row>
    <row r="330" customFormat="false" ht="15" hidden="false" customHeight="false" outlineLevel="0" collapsed="false">
      <c r="B330" s="18" t="n">
        <v>326</v>
      </c>
      <c r="C330" s="18" t="n">
        <f aca="false">RM_TERM-B330+1</f>
        <v>35</v>
      </c>
      <c r="D330" s="19" t="n">
        <f aca="false">K329</f>
        <v>0.308697947748198</v>
      </c>
      <c r="E330" s="19" t="n">
        <f aca="false">D330*(1-(1-RM_CDR_S)^(1/12))</f>
        <v>0.00104835465294955</v>
      </c>
      <c r="F330" s="19" t="n">
        <f aca="false">D330-E330</f>
        <v>0.307649593095248</v>
      </c>
      <c r="G330" s="19" t="n">
        <f aca="false">IF(F330&gt;0,F330*(RM_WAC/12)/(1-(1+RM_WAC/12)^(-C330)),0)</f>
        <v>0.00979964106714508</v>
      </c>
      <c r="H330" s="19" t="n">
        <f aca="false">F330*RM_WAC/12</f>
        <v>0.00189717249075403</v>
      </c>
      <c r="I330" s="19" t="n">
        <f aca="false">G330-H330+IF(C330&lt;=1,(F330-(G330-H330)-J330),0)</f>
        <v>0.00790246857639105</v>
      </c>
      <c r="J330" s="19" t="n">
        <f aca="false">(F330-(G330-H330))*(1-(1-RM_CPR_S)^(1/12))</f>
        <v>0.00403218243598774</v>
      </c>
      <c r="K330" s="19" t="n">
        <f aca="false">IF(C330&lt;=1,0,(F330-(G330-H330)-J330))</f>
        <v>0.295714942082869</v>
      </c>
      <c r="L330" s="19" t="n">
        <f aca="false">E330*(1-RM_SEV_S)</f>
        <v>0.000629012791769731</v>
      </c>
      <c r="M330" s="19" t="n">
        <f aca="false">E330-L330</f>
        <v>0.000419341861179821</v>
      </c>
      <c r="N330" s="19" t="n">
        <f aca="false">H330-D330*(RM_SERV+RM_TR)/12</f>
        <v>0.00183028793540859</v>
      </c>
      <c r="O330" s="19" t="n">
        <f aca="false">T330*RM_A1_CP/12+U330*RM_A2_CP/12+V330*RM_A3_CP/12+W330*RM_M1_CP/12+X330*RM_B1_CP/12+Y330*RM_B2_CP/12+Z330*RM_B3_CP/12</f>
        <v>0.00205798631832071</v>
      </c>
      <c r="P330" s="19" t="n">
        <f aca="false">MAX(0,N330-O330)</f>
        <v>0</v>
      </c>
      <c r="Q330" s="19" t="n">
        <f aca="false">MIN(P330,M330)</f>
        <v>0</v>
      </c>
      <c r="R330" s="19" t="n">
        <f aca="false">P330-Q330</f>
        <v>0</v>
      </c>
      <c r="S330" s="19" t="n">
        <f aca="false">I330+J330+L330+Q330</f>
        <v>0.0125636638041485</v>
      </c>
      <c r="T330" s="19" t="n">
        <f aca="false">AW329</f>
        <v>0</v>
      </c>
      <c r="U330" s="19" t="n">
        <f aca="false">AX329</f>
        <v>0</v>
      </c>
      <c r="V330" s="19" t="n">
        <f aca="false">AY329</f>
        <v>0</v>
      </c>
      <c r="W330" s="19" t="n">
        <f aca="false">AZ329</f>
        <v>0</v>
      </c>
      <c r="X330" s="19" t="n">
        <f aca="false">BA329</f>
        <v>0</v>
      </c>
      <c r="Y330" s="19" t="n">
        <f aca="false">BB329</f>
        <v>0.308697947748107</v>
      </c>
      <c r="Z330" s="19" t="n">
        <f aca="false">BC329</f>
        <v>0</v>
      </c>
      <c r="AA330" s="19" t="n">
        <f aca="false">MIN(T330,MAX(0,S330-(0)))</f>
        <v>0</v>
      </c>
      <c r="AB330" s="19" t="n">
        <f aca="false">MIN(U330,MAX(0,S330-(T330)))</f>
        <v>0</v>
      </c>
      <c r="AC330" s="19" t="n">
        <f aca="false">MIN(V330,MAX(0,S330-(T330+U330)))</f>
        <v>0</v>
      </c>
      <c r="AD330" s="19" t="n">
        <f aca="false">MIN(W330,MAX(0,S330-(T330+U330+V330)))</f>
        <v>0</v>
      </c>
      <c r="AE330" s="19" t="n">
        <f aca="false">MIN(X330,MAX(0,S330-(T330+U330+V330+W330)))</f>
        <v>0</v>
      </c>
      <c r="AF330" s="19" t="n">
        <f aca="false">MIN(Y330,MAX(0,S330-(T330+U330+V330+W330+X330)))</f>
        <v>0.0125636638041485</v>
      </c>
      <c r="AG330" s="19" t="n">
        <f aca="false">MIN(Z330,MAX(0,S330-(T330+U330+V330+W330+X330+Y330)))</f>
        <v>0</v>
      </c>
      <c r="AH330" s="19" t="n">
        <f aca="false">T330-AA330</f>
        <v>0</v>
      </c>
      <c r="AI330" s="19" t="n">
        <f aca="false">U330-AB330</f>
        <v>0</v>
      </c>
      <c r="AJ330" s="19" t="n">
        <f aca="false">V330-AC330</f>
        <v>0</v>
      </c>
      <c r="AK330" s="19" t="n">
        <f aca="false">W330-AD330</f>
        <v>0</v>
      </c>
      <c r="AL330" s="19" t="n">
        <f aca="false">X330-AE330</f>
        <v>0</v>
      </c>
      <c r="AM330" s="19" t="n">
        <f aca="false">Y330-AF330</f>
        <v>0.296134283943959</v>
      </c>
      <c r="AN330" s="19" t="n">
        <f aca="false">Z330-AG330</f>
        <v>0</v>
      </c>
      <c r="AO330" s="19" t="n">
        <f aca="false">M330-Q330</f>
        <v>0.000419341861179821</v>
      </c>
      <c r="AP330" s="19" t="n">
        <f aca="false">MIN(AH330,MAX(0,AO330-(AI330+AJ330+AK330+AL330+AM330+AN330)))</f>
        <v>0</v>
      </c>
      <c r="AQ330" s="19" t="n">
        <f aca="false">MIN(AI330,MAX(0,AO330-(AJ330+AK330+AL330+AM330+AN330)))</f>
        <v>0</v>
      </c>
      <c r="AR330" s="19" t="n">
        <f aca="false">MIN(AJ330,MAX(0,AO330-(AK330+AL330+AM330+AN330)))</f>
        <v>0</v>
      </c>
      <c r="AS330" s="19" t="n">
        <f aca="false">MIN(AK330,MAX(0,AO330-(AL330+AM330+AN330)))</f>
        <v>0</v>
      </c>
      <c r="AT330" s="19" t="n">
        <f aca="false">MIN(AL330,MAX(0,AO330-(AM330+AN330)))</f>
        <v>0</v>
      </c>
      <c r="AU330" s="19" t="n">
        <f aca="false">MIN(AM330,MAX(0,AO330-(AN330)))</f>
        <v>0.000419341861179821</v>
      </c>
      <c r="AV330" s="19" t="n">
        <f aca="false">MIN(AN330,MAX(0,AO330-(0)))</f>
        <v>0</v>
      </c>
      <c r="AW330" s="19" t="n">
        <f aca="false">AH330-AP330</f>
        <v>0</v>
      </c>
      <c r="AX330" s="19" t="n">
        <f aca="false">AI330-AQ330</f>
        <v>0</v>
      </c>
      <c r="AY330" s="19" t="n">
        <f aca="false">AJ330-AR330</f>
        <v>0</v>
      </c>
      <c r="AZ330" s="19" t="n">
        <f aca="false">AK330-AS330</f>
        <v>0</v>
      </c>
      <c r="BA330" s="19" t="n">
        <f aca="false">AL330-AT330</f>
        <v>0</v>
      </c>
      <c r="BB330" s="19" t="n">
        <f aca="false">AM330-AU330</f>
        <v>0.295714942082779</v>
      </c>
      <c r="BC330" s="19" t="n">
        <f aca="false">AN330-AV330</f>
        <v>0</v>
      </c>
    </row>
    <row r="331" customFormat="false" ht="15" hidden="false" customHeight="false" outlineLevel="0" collapsed="false">
      <c r="B331" s="18" t="n">
        <v>327</v>
      </c>
      <c r="C331" s="18" t="n">
        <f aca="false">RM_TERM-B331+1</f>
        <v>34</v>
      </c>
      <c r="D331" s="19" t="n">
        <f aca="false">K330</f>
        <v>0.295714942082869</v>
      </c>
      <c r="E331" s="19" t="n">
        <f aca="false">D331*(1-(1-RM_CDR_S)^(1/12))</f>
        <v>0.00100426367502825</v>
      </c>
      <c r="F331" s="19" t="n">
        <f aca="false">D331-E331</f>
        <v>0.294710678407841</v>
      </c>
      <c r="G331" s="19" t="n">
        <f aca="false">IF(F331&gt;0,F331*(RM_WAC/12)/(1-(1+RM_WAC/12)^(-C331)),0)</f>
        <v>0.00963498439455415</v>
      </c>
      <c r="H331" s="19" t="n">
        <f aca="false">F331*RM_WAC/12</f>
        <v>0.00181738251684835</v>
      </c>
      <c r="I331" s="19" t="n">
        <f aca="false">G331-H331+IF(C331&lt;=1,(F331-(G331-H331)-J331),0)</f>
        <v>0.00781760187770579</v>
      </c>
      <c r="J331" s="19" t="n">
        <f aca="false">(F331-(G331-H331))*(1-(1-RM_CPR_S)^(1/12))</f>
        <v>0.00385927046355543</v>
      </c>
      <c r="K331" s="19" t="n">
        <f aca="false">IF(C331&lt;=1,0,(F331-(G331-H331)-J331))</f>
        <v>0.28303380606658</v>
      </c>
      <c r="L331" s="19" t="n">
        <f aca="false">E331*(1-RM_SEV_S)</f>
        <v>0.00060255820501695</v>
      </c>
      <c r="M331" s="19" t="n">
        <f aca="false">E331-L331</f>
        <v>0.0004017054700113</v>
      </c>
      <c r="N331" s="19" t="n">
        <f aca="false">H331-D331*(RM_SERV+RM_TR)/12</f>
        <v>0.00175331094606373</v>
      </c>
      <c r="O331" s="19" t="n">
        <f aca="false">T331*RM_A1_CP/12+U331*RM_A2_CP/12+V331*RM_A3_CP/12+W331*RM_M1_CP/12+X331*RM_B1_CP/12+Y331*RM_B2_CP/12+Z331*RM_B3_CP/12</f>
        <v>0.00197143294721853</v>
      </c>
      <c r="P331" s="19" t="n">
        <f aca="false">MAX(0,N331-O331)</f>
        <v>0</v>
      </c>
      <c r="Q331" s="19" t="n">
        <f aca="false">MIN(P331,M331)</f>
        <v>0</v>
      </c>
      <c r="R331" s="19" t="n">
        <f aca="false">P331-Q331</f>
        <v>0</v>
      </c>
      <c r="S331" s="19" t="n">
        <f aca="false">I331+J331+L331+Q331</f>
        <v>0.0122794305462782</v>
      </c>
      <c r="T331" s="19" t="n">
        <f aca="false">AW330</f>
        <v>0</v>
      </c>
      <c r="U331" s="19" t="n">
        <f aca="false">AX330</f>
        <v>0</v>
      </c>
      <c r="V331" s="19" t="n">
        <f aca="false">AY330</f>
        <v>0</v>
      </c>
      <c r="W331" s="19" t="n">
        <f aca="false">AZ330</f>
        <v>0</v>
      </c>
      <c r="X331" s="19" t="n">
        <f aca="false">BA330</f>
        <v>0</v>
      </c>
      <c r="Y331" s="19" t="n">
        <f aca="false">BB330</f>
        <v>0.295714942082779</v>
      </c>
      <c r="Z331" s="19" t="n">
        <f aca="false">BC330</f>
        <v>0</v>
      </c>
      <c r="AA331" s="19" t="n">
        <f aca="false">MIN(T331,MAX(0,S331-(0)))</f>
        <v>0</v>
      </c>
      <c r="AB331" s="19" t="n">
        <f aca="false">MIN(U331,MAX(0,S331-(T331)))</f>
        <v>0</v>
      </c>
      <c r="AC331" s="19" t="n">
        <f aca="false">MIN(V331,MAX(0,S331-(T331+U331)))</f>
        <v>0</v>
      </c>
      <c r="AD331" s="19" t="n">
        <f aca="false">MIN(W331,MAX(0,S331-(T331+U331+V331)))</f>
        <v>0</v>
      </c>
      <c r="AE331" s="19" t="n">
        <f aca="false">MIN(X331,MAX(0,S331-(T331+U331+V331+W331)))</f>
        <v>0</v>
      </c>
      <c r="AF331" s="19" t="n">
        <f aca="false">MIN(Y331,MAX(0,S331-(T331+U331+V331+W331+X331)))</f>
        <v>0.0122794305462782</v>
      </c>
      <c r="AG331" s="19" t="n">
        <f aca="false">MIN(Z331,MAX(0,S331-(T331+U331+V331+W331+X331+Y331)))</f>
        <v>0</v>
      </c>
      <c r="AH331" s="19" t="n">
        <f aca="false">T331-AA331</f>
        <v>0</v>
      </c>
      <c r="AI331" s="19" t="n">
        <f aca="false">U331-AB331</f>
        <v>0</v>
      </c>
      <c r="AJ331" s="19" t="n">
        <f aca="false">V331-AC331</f>
        <v>0</v>
      </c>
      <c r="AK331" s="19" t="n">
        <f aca="false">W331-AD331</f>
        <v>0</v>
      </c>
      <c r="AL331" s="19" t="n">
        <f aca="false">X331-AE331</f>
        <v>0</v>
      </c>
      <c r="AM331" s="19" t="n">
        <f aca="false">Y331-AF331</f>
        <v>0.283435511536501</v>
      </c>
      <c r="AN331" s="19" t="n">
        <f aca="false">Z331-AG331</f>
        <v>0</v>
      </c>
      <c r="AO331" s="19" t="n">
        <f aca="false">M331-Q331</f>
        <v>0.0004017054700113</v>
      </c>
      <c r="AP331" s="19" t="n">
        <f aca="false">MIN(AH331,MAX(0,AO331-(AI331+AJ331+AK331+AL331+AM331+AN331)))</f>
        <v>0</v>
      </c>
      <c r="AQ331" s="19" t="n">
        <f aca="false">MIN(AI331,MAX(0,AO331-(AJ331+AK331+AL331+AM331+AN331)))</f>
        <v>0</v>
      </c>
      <c r="AR331" s="19" t="n">
        <f aca="false">MIN(AJ331,MAX(0,AO331-(AK331+AL331+AM331+AN331)))</f>
        <v>0</v>
      </c>
      <c r="AS331" s="19" t="n">
        <f aca="false">MIN(AK331,MAX(0,AO331-(AL331+AM331+AN331)))</f>
        <v>0</v>
      </c>
      <c r="AT331" s="19" t="n">
        <f aca="false">MIN(AL331,MAX(0,AO331-(AM331+AN331)))</f>
        <v>0</v>
      </c>
      <c r="AU331" s="19" t="n">
        <f aca="false">MIN(AM331,MAX(0,AO331-(AN331)))</f>
        <v>0.0004017054700113</v>
      </c>
      <c r="AV331" s="19" t="n">
        <f aca="false">MIN(AN331,MAX(0,AO331-(0)))</f>
        <v>0</v>
      </c>
      <c r="AW331" s="19" t="n">
        <f aca="false">AH331-AP331</f>
        <v>0</v>
      </c>
      <c r="AX331" s="19" t="n">
        <f aca="false">AI331-AQ331</f>
        <v>0</v>
      </c>
      <c r="AY331" s="19" t="n">
        <f aca="false">AJ331-AR331</f>
        <v>0</v>
      </c>
      <c r="AZ331" s="19" t="n">
        <f aca="false">AK331-AS331</f>
        <v>0</v>
      </c>
      <c r="BA331" s="19" t="n">
        <f aca="false">AL331-AT331</f>
        <v>0</v>
      </c>
      <c r="BB331" s="19" t="n">
        <f aca="false">AM331-AU331</f>
        <v>0.283033806066489</v>
      </c>
      <c r="BC331" s="19" t="n">
        <f aca="false">AN331-AV331</f>
        <v>0</v>
      </c>
    </row>
    <row r="332" customFormat="false" ht="15" hidden="false" customHeight="false" outlineLevel="0" collapsed="false">
      <c r="B332" s="18" t="n">
        <v>328</v>
      </c>
      <c r="C332" s="18" t="n">
        <f aca="false">RM_TERM-B332+1</f>
        <v>33</v>
      </c>
      <c r="D332" s="19" t="n">
        <f aca="false">K331</f>
        <v>0.28303380606658</v>
      </c>
      <c r="E332" s="19" t="n">
        <f aca="false">D332*(1-(1-RM_CDR_S)^(1/12))</f>
        <v>0.000961197862494221</v>
      </c>
      <c r="F332" s="19" t="n">
        <f aca="false">D332-E332</f>
        <v>0.282072608204086</v>
      </c>
      <c r="G332" s="19" t="n">
        <f aca="false">IF(F332&gt;0,F332*(RM_WAC/12)/(1-(1+RM_WAC/12)^(-C332)),0)</f>
        <v>0.00947309433552007</v>
      </c>
      <c r="H332" s="19" t="n">
        <f aca="false">F332*RM_WAC/12</f>
        <v>0.00173944775059186</v>
      </c>
      <c r="I332" s="19" t="n">
        <f aca="false">G332-H332+IF(C332&lt;=1,(F332-(G332-H332)-J332),0)</f>
        <v>0.00773364658492821</v>
      </c>
      <c r="J332" s="19" t="n">
        <f aca="false">(F332-(G332-H332))*(1-(1-RM_CPR_S)^(1/12))</f>
        <v>0.00369039317499205</v>
      </c>
      <c r="K332" s="19" t="n">
        <f aca="false">IF(C332&lt;=1,0,(F332-(G332-H332)-J332))</f>
        <v>0.270648568444165</v>
      </c>
      <c r="L332" s="19" t="n">
        <f aca="false">E332*(1-RM_SEV_S)</f>
        <v>0.000576718717496532</v>
      </c>
      <c r="M332" s="19" t="n">
        <f aca="false">E332-L332</f>
        <v>0.000384479144997688</v>
      </c>
      <c r="N332" s="19" t="n">
        <f aca="false">H332-D332*(RM_SERV+RM_TR)/12</f>
        <v>0.00167812375927744</v>
      </c>
      <c r="O332" s="19" t="n">
        <f aca="false">T332*RM_A1_CP/12+U332*RM_A2_CP/12+V332*RM_A3_CP/12+W332*RM_M1_CP/12+X332*RM_B1_CP/12+Y332*RM_B2_CP/12+Z332*RM_B3_CP/12</f>
        <v>0.00188689204044326</v>
      </c>
      <c r="P332" s="19" t="n">
        <f aca="false">MAX(0,N332-O332)</f>
        <v>0</v>
      </c>
      <c r="Q332" s="19" t="n">
        <f aca="false">MIN(P332,M332)</f>
        <v>0</v>
      </c>
      <c r="R332" s="19" t="n">
        <f aca="false">P332-Q332</f>
        <v>0</v>
      </c>
      <c r="S332" s="19" t="n">
        <f aca="false">I332+J332+L332+Q332</f>
        <v>0.0120007584774168</v>
      </c>
      <c r="T332" s="19" t="n">
        <f aca="false">AW331</f>
        <v>0</v>
      </c>
      <c r="U332" s="19" t="n">
        <f aca="false">AX331</f>
        <v>0</v>
      </c>
      <c r="V332" s="19" t="n">
        <f aca="false">AY331</f>
        <v>0</v>
      </c>
      <c r="W332" s="19" t="n">
        <f aca="false">AZ331</f>
        <v>0</v>
      </c>
      <c r="X332" s="19" t="n">
        <f aca="false">BA331</f>
        <v>0</v>
      </c>
      <c r="Y332" s="19" t="n">
        <f aca="false">BB331</f>
        <v>0.283033806066489</v>
      </c>
      <c r="Z332" s="19" t="n">
        <f aca="false">BC331</f>
        <v>0</v>
      </c>
      <c r="AA332" s="19" t="n">
        <f aca="false">MIN(T332,MAX(0,S332-(0)))</f>
        <v>0</v>
      </c>
      <c r="AB332" s="19" t="n">
        <f aca="false">MIN(U332,MAX(0,S332-(T332)))</f>
        <v>0</v>
      </c>
      <c r="AC332" s="19" t="n">
        <f aca="false">MIN(V332,MAX(0,S332-(T332+U332)))</f>
        <v>0</v>
      </c>
      <c r="AD332" s="19" t="n">
        <f aca="false">MIN(W332,MAX(0,S332-(T332+U332+V332)))</f>
        <v>0</v>
      </c>
      <c r="AE332" s="19" t="n">
        <f aca="false">MIN(X332,MAX(0,S332-(T332+U332+V332+W332)))</f>
        <v>0</v>
      </c>
      <c r="AF332" s="19" t="n">
        <f aca="false">MIN(Y332,MAX(0,S332-(T332+U332+V332+W332+X332)))</f>
        <v>0.0120007584774168</v>
      </c>
      <c r="AG332" s="19" t="n">
        <f aca="false">MIN(Z332,MAX(0,S332-(T332+U332+V332+W332+X332+Y332)))</f>
        <v>0</v>
      </c>
      <c r="AH332" s="19" t="n">
        <f aca="false">T332-AA332</f>
        <v>0</v>
      </c>
      <c r="AI332" s="19" t="n">
        <f aca="false">U332-AB332</f>
        <v>0</v>
      </c>
      <c r="AJ332" s="19" t="n">
        <f aca="false">V332-AC332</f>
        <v>0</v>
      </c>
      <c r="AK332" s="19" t="n">
        <f aca="false">W332-AD332</f>
        <v>0</v>
      </c>
      <c r="AL332" s="19" t="n">
        <f aca="false">X332-AE332</f>
        <v>0</v>
      </c>
      <c r="AM332" s="19" t="n">
        <f aca="false">Y332-AF332</f>
        <v>0.271033047589073</v>
      </c>
      <c r="AN332" s="19" t="n">
        <f aca="false">Z332-AG332</f>
        <v>0</v>
      </c>
      <c r="AO332" s="19" t="n">
        <f aca="false">M332-Q332</f>
        <v>0.000384479144997688</v>
      </c>
      <c r="AP332" s="19" t="n">
        <f aca="false">MIN(AH332,MAX(0,AO332-(AI332+AJ332+AK332+AL332+AM332+AN332)))</f>
        <v>0</v>
      </c>
      <c r="AQ332" s="19" t="n">
        <f aca="false">MIN(AI332,MAX(0,AO332-(AJ332+AK332+AL332+AM332+AN332)))</f>
        <v>0</v>
      </c>
      <c r="AR332" s="19" t="n">
        <f aca="false">MIN(AJ332,MAX(0,AO332-(AK332+AL332+AM332+AN332)))</f>
        <v>0</v>
      </c>
      <c r="AS332" s="19" t="n">
        <f aca="false">MIN(AK332,MAX(0,AO332-(AL332+AM332+AN332)))</f>
        <v>0</v>
      </c>
      <c r="AT332" s="19" t="n">
        <f aca="false">MIN(AL332,MAX(0,AO332-(AM332+AN332)))</f>
        <v>0</v>
      </c>
      <c r="AU332" s="19" t="n">
        <f aca="false">MIN(AM332,MAX(0,AO332-(AN332)))</f>
        <v>0.000384479144997688</v>
      </c>
      <c r="AV332" s="19" t="n">
        <f aca="false">MIN(AN332,MAX(0,AO332-(0)))</f>
        <v>0</v>
      </c>
      <c r="AW332" s="19" t="n">
        <f aca="false">AH332-AP332</f>
        <v>0</v>
      </c>
      <c r="AX332" s="19" t="n">
        <f aca="false">AI332-AQ332</f>
        <v>0</v>
      </c>
      <c r="AY332" s="19" t="n">
        <f aca="false">AJ332-AR332</f>
        <v>0</v>
      </c>
      <c r="AZ332" s="19" t="n">
        <f aca="false">AK332-AS332</f>
        <v>0</v>
      </c>
      <c r="BA332" s="19" t="n">
        <f aca="false">AL332-AT332</f>
        <v>0</v>
      </c>
      <c r="BB332" s="19" t="n">
        <f aca="false">AM332-AU332</f>
        <v>0.270648568444075</v>
      </c>
      <c r="BC332" s="19" t="n">
        <f aca="false">AN332-AV332</f>
        <v>0</v>
      </c>
    </row>
    <row r="333" customFormat="false" ht="15" hidden="false" customHeight="false" outlineLevel="0" collapsed="false">
      <c r="B333" s="18" t="n">
        <v>329</v>
      </c>
      <c r="C333" s="18" t="n">
        <f aca="false">RM_TERM-B333+1</f>
        <v>32</v>
      </c>
      <c r="D333" s="19" t="n">
        <f aca="false">K332</f>
        <v>0.270648568444165</v>
      </c>
      <c r="E333" s="19" t="n">
        <f aca="false">D333*(1-(1-RM_CDR_S)^(1/12))</f>
        <v>0.000919136936647266</v>
      </c>
      <c r="F333" s="19" t="n">
        <f aca="false">D333-E333</f>
        <v>0.269729431507518</v>
      </c>
      <c r="G333" s="19" t="n">
        <f aca="false">IF(F333&gt;0,F333*(RM_WAC/12)/(1-(1+RM_WAC/12)^(-C333)),0)</f>
        <v>0.00931392440452573</v>
      </c>
      <c r="H333" s="19" t="n">
        <f aca="false">F333*RM_WAC/12</f>
        <v>0.00166333149429636</v>
      </c>
      <c r="I333" s="19" t="n">
        <f aca="false">G333-H333+IF(C333&lt;=1,(F333-(G333-H333)-J333),0)</f>
        <v>0.00765059291022937</v>
      </c>
      <c r="J333" s="19" t="n">
        <f aca="false">(F333-(G333-H333))*(1-(1-RM_CPR_S)^(1/12))</f>
        <v>0.00352547064974287</v>
      </c>
      <c r="K333" s="19" t="n">
        <f aca="false">IF(C333&lt;=1,0,(F333-(G333-H333)-J333))</f>
        <v>0.258553367947546</v>
      </c>
      <c r="L333" s="19" t="n">
        <f aca="false">E333*(1-RM_SEV_S)</f>
        <v>0.00055148216198836</v>
      </c>
      <c r="M333" s="19" t="n">
        <f aca="false">E333-L333</f>
        <v>0.000367654774658906</v>
      </c>
      <c r="N333" s="19" t="n">
        <f aca="false">H333-D333*(RM_SERV+RM_TR)/12</f>
        <v>0.00160469097113346</v>
      </c>
      <c r="O333" s="19" t="n">
        <f aca="false">T333*RM_A1_CP/12+U333*RM_A2_CP/12+V333*RM_A3_CP/12+W333*RM_M1_CP/12+X333*RM_B1_CP/12+Y333*RM_B2_CP/12+Z333*RM_B3_CP/12</f>
        <v>0.00180432378962717</v>
      </c>
      <c r="P333" s="19" t="n">
        <f aca="false">MAX(0,N333-O333)</f>
        <v>0</v>
      </c>
      <c r="Q333" s="19" t="n">
        <f aca="false">MIN(P333,M333)</f>
        <v>0</v>
      </c>
      <c r="R333" s="19" t="n">
        <f aca="false">P333-Q333</f>
        <v>0</v>
      </c>
      <c r="S333" s="19" t="n">
        <f aca="false">I333+J333+L333+Q333</f>
        <v>0.0117275457219606</v>
      </c>
      <c r="T333" s="19" t="n">
        <f aca="false">AW332</f>
        <v>0</v>
      </c>
      <c r="U333" s="19" t="n">
        <f aca="false">AX332</f>
        <v>0</v>
      </c>
      <c r="V333" s="19" t="n">
        <f aca="false">AY332</f>
        <v>0</v>
      </c>
      <c r="W333" s="19" t="n">
        <f aca="false">AZ332</f>
        <v>0</v>
      </c>
      <c r="X333" s="19" t="n">
        <f aca="false">BA332</f>
        <v>0</v>
      </c>
      <c r="Y333" s="19" t="n">
        <f aca="false">BB332</f>
        <v>0.270648568444075</v>
      </c>
      <c r="Z333" s="19" t="n">
        <f aca="false">BC332</f>
        <v>0</v>
      </c>
      <c r="AA333" s="19" t="n">
        <f aca="false">MIN(T333,MAX(0,S333-(0)))</f>
        <v>0</v>
      </c>
      <c r="AB333" s="19" t="n">
        <f aca="false">MIN(U333,MAX(0,S333-(T333)))</f>
        <v>0</v>
      </c>
      <c r="AC333" s="19" t="n">
        <f aca="false">MIN(V333,MAX(0,S333-(T333+U333)))</f>
        <v>0</v>
      </c>
      <c r="AD333" s="19" t="n">
        <f aca="false">MIN(W333,MAX(0,S333-(T333+U333+V333)))</f>
        <v>0</v>
      </c>
      <c r="AE333" s="19" t="n">
        <f aca="false">MIN(X333,MAX(0,S333-(T333+U333+V333+W333)))</f>
        <v>0</v>
      </c>
      <c r="AF333" s="19" t="n">
        <f aca="false">MIN(Y333,MAX(0,S333-(T333+U333+V333+W333+X333)))</f>
        <v>0.0117275457219606</v>
      </c>
      <c r="AG333" s="19" t="n">
        <f aca="false">MIN(Z333,MAX(0,S333-(T333+U333+V333+W333+X333+Y333)))</f>
        <v>0</v>
      </c>
      <c r="AH333" s="19" t="n">
        <f aca="false">T333-AA333</f>
        <v>0</v>
      </c>
      <c r="AI333" s="19" t="n">
        <f aca="false">U333-AB333</f>
        <v>0</v>
      </c>
      <c r="AJ333" s="19" t="n">
        <f aca="false">V333-AC333</f>
        <v>0</v>
      </c>
      <c r="AK333" s="19" t="n">
        <f aca="false">W333-AD333</f>
        <v>0</v>
      </c>
      <c r="AL333" s="19" t="n">
        <f aca="false">X333-AE333</f>
        <v>0</v>
      </c>
      <c r="AM333" s="19" t="n">
        <f aca="false">Y333-AF333</f>
        <v>0.258921022722114</v>
      </c>
      <c r="AN333" s="19" t="n">
        <f aca="false">Z333-AG333</f>
        <v>0</v>
      </c>
      <c r="AO333" s="19" t="n">
        <f aca="false">M333-Q333</f>
        <v>0.000367654774658906</v>
      </c>
      <c r="AP333" s="19" t="n">
        <f aca="false">MIN(AH333,MAX(0,AO333-(AI333+AJ333+AK333+AL333+AM333+AN333)))</f>
        <v>0</v>
      </c>
      <c r="AQ333" s="19" t="n">
        <f aca="false">MIN(AI333,MAX(0,AO333-(AJ333+AK333+AL333+AM333+AN333)))</f>
        <v>0</v>
      </c>
      <c r="AR333" s="19" t="n">
        <f aca="false">MIN(AJ333,MAX(0,AO333-(AK333+AL333+AM333+AN333)))</f>
        <v>0</v>
      </c>
      <c r="AS333" s="19" t="n">
        <f aca="false">MIN(AK333,MAX(0,AO333-(AL333+AM333+AN333)))</f>
        <v>0</v>
      </c>
      <c r="AT333" s="19" t="n">
        <f aca="false">MIN(AL333,MAX(0,AO333-(AM333+AN333)))</f>
        <v>0</v>
      </c>
      <c r="AU333" s="19" t="n">
        <f aca="false">MIN(AM333,MAX(0,AO333-(AN333)))</f>
        <v>0.000367654774658906</v>
      </c>
      <c r="AV333" s="19" t="n">
        <f aca="false">MIN(AN333,MAX(0,AO333-(0)))</f>
        <v>0</v>
      </c>
      <c r="AW333" s="19" t="n">
        <f aca="false">AH333-AP333</f>
        <v>0</v>
      </c>
      <c r="AX333" s="19" t="n">
        <f aca="false">AI333-AQ333</f>
        <v>0</v>
      </c>
      <c r="AY333" s="19" t="n">
        <f aca="false">AJ333-AR333</f>
        <v>0</v>
      </c>
      <c r="AZ333" s="19" t="n">
        <f aca="false">AK333-AS333</f>
        <v>0</v>
      </c>
      <c r="BA333" s="19" t="n">
        <f aca="false">AL333-AT333</f>
        <v>0</v>
      </c>
      <c r="BB333" s="19" t="n">
        <f aca="false">AM333-AU333</f>
        <v>0.258553367947456</v>
      </c>
      <c r="BC333" s="19" t="n">
        <f aca="false">AN333-AV333</f>
        <v>0</v>
      </c>
    </row>
    <row r="334" customFormat="false" ht="15" hidden="false" customHeight="false" outlineLevel="0" collapsed="false">
      <c r="B334" s="18" t="n">
        <v>330</v>
      </c>
      <c r="C334" s="18" t="n">
        <f aca="false">RM_TERM-B334+1</f>
        <v>31</v>
      </c>
      <c r="D334" s="19" t="n">
        <f aca="false">K333</f>
        <v>0.258553367947546</v>
      </c>
      <c r="E334" s="19" t="n">
        <f aca="false">D334*(1-(1-RM_CDR_S)^(1/12))</f>
        <v>0.000878060992309172</v>
      </c>
      <c r="F334" s="19" t="n">
        <f aca="false">D334-E334</f>
        <v>0.257675306955237</v>
      </c>
      <c r="G334" s="19" t="n">
        <f aca="false">IF(F334&gt;0,F334*(RM_WAC/12)/(1-(1+RM_WAC/12)^(-C334)),0)</f>
        <v>0.00915742889711839</v>
      </c>
      <c r="H334" s="19" t="n">
        <f aca="false">F334*RM_WAC/12</f>
        <v>0.00158899772622396</v>
      </c>
      <c r="I334" s="19" t="n">
        <f aca="false">G334-H334+IF(C334&lt;=1,(F334-(G334-H334)-J334),0)</f>
        <v>0.00756843117089443</v>
      </c>
      <c r="J334" s="19" t="n">
        <f aca="false">(F334-(G334-H334))*(1-(1-RM_CPR_S)^(1/12))</f>
        <v>0.00336442444035505</v>
      </c>
      <c r="K334" s="19" t="n">
        <f aca="false">IF(C334&lt;=1,0,(F334-(G334-H334)-J334))</f>
        <v>0.246742451343987</v>
      </c>
      <c r="L334" s="19" t="n">
        <f aca="false">E334*(1-RM_SEV_S)</f>
        <v>0.000526836595385503</v>
      </c>
      <c r="M334" s="19" t="n">
        <f aca="false">E334-L334</f>
        <v>0.000351224396923669</v>
      </c>
      <c r="N334" s="19" t="n">
        <f aca="false">H334-D334*(RM_SERV+RM_TR)/12</f>
        <v>0.00153297782983532</v>
      </c>
      <c r="O334" s="19" t="n">
        <f aca="false">T334*RM_A1_CP/12+U334*RM_A2_CP/12+V334*RM_A3_CP/12+W334*RM_M1_CP/12+X334*RM_B1_CP/12+Y334*RM_B2_CP/12+Z334*RM_B3_CP/12</f>
        <v>0.0017236891196497</v>
      </c>
      <c r="P334" s="19" t="n">
        <f aca="false">MAX(0,N334-O334)</f>
        <v>0</v>
      </c>
      <c r="Q334" s="19" t="n">
        <f aca="false">MIN(P334,M334)</f>
        <v>0</v>
      </c>
      <c r="R334" s="19" t="n">
        <f aca="false">P334-Q334</f>
        <v>0</v>
      </c>
      <c r="S334" s="19" t="n">
        <f aca="false">I334+J334+L334+Q334</f>
        <v>0.011459692206635</v>
      </c>
      <c r="T334" s="19" t="n">
        <f aca="false">AW333</f>
        <v>0</v>
      </c>
      <c r="U334" s="19" t="n">
        <f aca="false">AX333</f>
        <v>0</v>
      </c>
      <c r="V334" s="19" t="n">
        <f aca="false">AY333</f>
        <v>0</v>
      </c>
      <c r="W334" s="19" t="n">
        <f aca="false">AZ333</f>
        <v>0</v>
      </c>
      <c r="X334" s="19" t="n">
        <f aca="false">BA333</f>
        <v>0</v>
      </c>
      <c r="Y334" s="19" t="n">
        <f aca="false">BB333</f>
        <v>0.258553367947456</v>
      </c>
      <c r="Z334" s="19" t="n">
        <f aca="false">BC333</f>
        <v>0</v>
      </c>
      <c r="AA334" s="19" t="n">
        <f aca="false">MIN(T334,MAX(0,S334-(0)))</f>
        <v>0</v>
      </c>
      <c r="AB334" s="19" t="n">
        <f aca="false">MIN(U334,MAX(0,S334-(T334)))</f>
        <v>0</v>
      </c>
      <c r="AC334" s="19" t="n">
        <f aca="false">MIN(V334,MAX(0,S334-(T334+U334)))</f>
        <v>0</v>
      </c>
      <c r="AD334" s="19" t="n">
        <f aca="false">MIN(W334,MAX(0,S334-(T334+U334+V334)))</f>
        <v>0</v>
      </c>
      <c r="AE334" s="19" t="n">
        <f aca="false">MIN(X334,MAX(0,S334-(T334+U334+V334+W334)))</f>
        <v>0</v>
      </c>
      <c r="AF334" s="19" t="n">
        <f aca="false">MIN(Y334,MAX(0,S334-(T334+U334+V334+W334+X334)))</f>
        <v>0.011459692206635</v>
      </c>
      <c r="AG334" s="19" t="n">
        <f aca="false">MIN(Z334,MAX(0,S334-(T334+U334+V334+W334+X334+Y334)))</f>
        <v>0</v>
      </c>
      <c r="AH334" s="19" t="n">
        <f aca="false">T334-AA334</f>
        <v>0</v>
      </c>
      <c r="AI334" s="19" t="n">
        <f aca="false">U334-AB334</f>
        <v>0</v>
      </c>
      <c r="AJ334" s="19" t="n">
        <f aca="false">V334-AC334</f>
        <v>0</v>
      </c>
      <c r="AK334" s="19" t="n">
        <f aca="false">W334-AD334</f>
        <v>0</v>
      </c>
      <c r="AL334" s="19" t="n">
        <f aca="false">X334-AE334</f>
        <v>0</v>
      </c>
      <c r="AM334" s="19" t="n">
        <f aca="false">Y334-AF334</f>
        <v>0.247093675740821</v>
      </c>
      <c r="AN334" s="19" t="n">
        <f aca="false">Z334-AG334</f>
        <v>0</v>
      </c>
      <c r="AO334" s="19" t="n">
        <f aca="false">M334-Q334</f>
        <v>0.000351224396923669</v>
      </c>
      <c r="AP334" s="19" t="n">
        <f aca="false">MIN(AH334,MAX(0,AO334-(AI334+AJ334+AK334+AL334+AM334+AN334)))</f>
        <v>0</v>
      </c>
      <c r="AQ334" s="19" t="n">
        <f aca="false">MIN(AI334,MAX(0,AO334-(AJ334+AK334+AL334+AM334+AN334)))</f>
        <v>0</v>
      </c>
      <c r="AR334" s="19" t="n">
        <f aca="false">MIN(AJ334,MAX(0,AO334-(AK334+AL334+AM334+AN334)))</f>
        <v>0</v>
      </c>
      <c r="AS334" s="19" t="n">
        <f aca="false">MIN(AK334,MAX(0,AO334-(AL334+AM334+AN334)))</f>
        <v>0</v>
      </c>
      <c r="AT334" s="19" t="n">
        <f aca="false">MIN(AL334,MAX(0,AO334-(AM334+AN334)))</f>
        <v>0</v>
      </c>
      <c r="AU334" s="19" t="n">
        <f aca="false">MIN(AM334,MAX(0,AO334-(AN334)))</f>
        <v>0.000351224396923669</v>
      </c>
      <c r="AV334" s="19" t="n">
        <f aca="false">MIN(AN334,MAX(0,AO334-(0)))</f>
        <v>0</v>
      </c>
      <c r="AW334" s="19" t="n">
        <f aca="false">AH334-AP334</f>
        <v>0</v>
      </c>
      <c r="AX334" s="19" t="n">
        <f aca="false">AI334-AQ334</f>
        <v>0</v>
      </c>
      <c r="AY334" s="19" t="n">
        <f aca="false">AJ334-AR334</f>
        <v>0</v>
      </c>
      <c r="AZ334" s="19" t="n">
        <f aca="false">AK334-AS334</f>
        <v>0</v>
      </c>
      <c r="BA334" s="19" t="n">
        <f aca="false">AL334-AT334</f>
        <v>0</v>
      </c>
      <c r="BB334" s="19" t="n">
        <f aca="false">AM334-AU334</f>
        <v>0.246742451343897</v>
      </c>
      <c r="BC334" s="19" t="n">
        <f aca="false">AN334-AV334</f>
        <v>0</v>
      </c>
    </row>
    <row r="335" customFormat="false" ht="15" hidden="false" customHeight="false" outlineLevel="0" collapsed="false">
      <c r="B335" s="18" t="n">
        <v>331</v>
      </c>
      <c r="C335" s="18" t="n">
        <f aca="false">RM_TERM-B335+1</f>
        <v>30</v>
      </c>
      <c r="D335" s="19" t="n">
        <f aca="false">K334</f>
        <v>0.246742451343987</v>
      </c>
      <c r="E335" s="19" t="n">
        <f aca="false">D335*(1-(1-RM_CDR_S)^(1/12))</f>
        <v>0.000837950491195508</v>
      </c>
      <c r="F335" s="19" t="n">
        <f aca="false">D335-E335</f>
        <v>0.245904500852792</v>
      </c>
      <c r="G335" s="19" t="n">
        <f aca="false">IF(F335&gt;0,F335*(RM_WAC/12)/(1-(1+RM_WAC/12)^(-C335)),0)</f>
        <v>0.00900356287678598</v>
      </c>
      <c r="H335" s="19" t="n">
        <f aca="false">F335*RM_WAC/12</f>
        <v>0.00151641108859222</v>
      </c>
      <c r="I335" s="19" t="n">
        <f aca="false">G335-H335+IF(C335&lt;=1,(F335-(G335-H335)-J335),0)</f>
        <v>0.00748715178819377</v>
      </c>
      <c r="J335" s="19" t="n">
        <f aca="false">(F335-(G335-H335))*(1-(1-RM_CPR_S)^(1/12))</f>
        <v>0.00320717754632723</v>
      </c>
      <c r="K335" s="19" t="n">
        <f aca="false">IF(C335&lt;=1,0,(F335-(G335-H335)-J335))</f>
        <v>0.235210171518271</v>
      </c>
      <c r="L335" s="19" t="n">
        <f aca="false">E335*(1-RM_SEV_S)</f>
        <v>0.000502770294717305</v>
      </c>
      <c r="M335" s="19" t="n">
        <f aca="false">E335-L335</f>
        <v>0.000335180196478203</v>
      </c>
      <c r="N335" s="19" t="n">
        <f aca="false">H335-D335*(RM_SERV+RM_TR)/12</f>
        <v>0.00146295022413435</v>
      </c>
      <c r="O335" s="19" t="n">
        <f aca="false">T335*RM_A1_CP/12+U335*RM_A2_CP/12+V335*RM_A3_CP/12+W335*RM_M1_CP/12+X335*RM_B1_CP/12+Y335*RM_B2_CP/12+Z335*RM_B3_CP/12</f>
        <v>0.00164494967562598</v>
      </c>
      <c r="P335" s="19" t="n">
        <f aca="false">MAX(0,N335-O335)</f>
        <v>0</v>
      </c>
      <c r="Q335" s="19" t="n">
        <f aca="false">MIN(P335,M335)</f>
        <v>0</v>
      </c>
      <c r="R335" s="19" t="n">
        <f aca="false">P335-Q335</f>
        <v>0</v>
      </c>
      <c r="S335" s="19" t="n">
        <f aca="false">I335+J335+L335+Q335</f>
        <v>0.0111970996292383</v>
      </c>
      <c r="T335" s="19" t="n">
        <f aca="false">AW334</f>
        <v>0</v>
      </c>
      <c r="U335" s="19" t="n">
        <f aca="false">AX334</f>
        <v>0</v>
      </c>
      <c r="V335" s="19" t="n">
        <f aca="false">AY334</f>
        <v>0</v>
      </c>
      <c r="W335" s="19" t="n">
        <f aca="false">AZ334</f>
        <v>0</v>
      </c>
      <c r="X335" s="19" t="n">
        <f aca="false">BA334</f>
        <v>0</v>
      </c>
      <c r="Y335" s="19" t="n">
        <f aca="false">BB334</f>
        <v>0.246742451343897</v>
      </c>
      <c r="Z335" s="19" t="n">
        <f aca="false">BC334</f>
        <v>0</v>
      </c>
      <c r="AA335" s="19" t="n">
        <f aca="false">MIN(T335,MAX(0,S335-(0)))</f>
        <v>0</v>
      </c>
      <c r="AB335" s="19" t="n">
        <f aca="false">MIN(U335,MAX(0,S335-(T335)))</f>
        <v>0</v>
      </c>
      <c r="AC335" s="19" t="n">
        <f aca="false">MIN(V335,MAX(0,S335-(T335+U335)))</f>
        <v>0</v>
      </c>
      <c r="AD335" s="19" t="n">
        <f aca="false">MIN(W335,MAX(0,S335-(T335+U335+V335)))</f>
        <v>0</v>
      </c>
      <c r="AE335" s="19" t="n">
        <f aca="false">MIN(X335,MAX(0,S335-(T335+U335+V335+W335)))</f>
        <v>0</v>
      </c>
      <c r="AF335" s="19" t="n">
        <f aca="false">MIN(Y335,MAX(0,S335-(T335+U335+V335+W335+X335)))</f>
        <v>0.0111970996292383</v>
      </c>
      <c r="AG335" s="19" t="n">
        <f aca="false">MIN(Z335,MAX(0,S335-(T335+U335+V335+W335+X335+Y335)))</f>
        <v>0</v>
      </c>
      <c r="AH335" s="19" t="n">
        <f aca="false">T335-AA335</f>
        <v>0</v>
      </c>
      <c r="AI335" s="19" t="n">
        <f aca="false">U335-AB335</f>
        <v>0</v>
      </c>
      <c r="AJ335" s="19" t="n">
        <f aca="false">V335-AC335</f>
        <v>0</v>
      </c>
      <c r="AK335" s="19" t="n">
        <f aca="false">W335-AD335</f>
        <v>0</v>
      </c>
      <c r="AL335" s="19" t="n">
        <f aca="false">X335-AE335</f>
        <v>0</v>
      </c>
      <c r="AM335" s="19" t="n">
        <f aca="false">Y335-AF335</f>
        <v>0.235545351714659</v>
      </c>
      <c r="AN335" s="19" t="n">
        <f aca="false">Z335-AG335</f>
        <v>0</v>
      </c>
      <c r="AO335" s="19" t="n">
        <f aca="false">M335-Q335</f>
        <v>0.000335180196478203</v>
      </c>
      <c r="AP335" s="19" t="n">
        <f aca="false">MIN(AH335,MAX(0,AO335-(AI335+AJ335+AK335+AL335+AM335+AN335)))</f>
        <v>0</v>
      </c>
      <c r="AQ335" s="19" t="n">
        <f aca="false">MIN(AI335,MAX(0,AO335-(AJ335+AK335+AL335+AM335+AN335)))</f>
        <v>0</v>
      </c>
      <c r="AR335" s="19" t="n">
        <f aca="false">MIN(AJ335,MAX(0,AO335-(AK335+AL335+AM335+AN335)))</f>
        <v>0</v>
      </c>
      <c r="AS335" s="19" t="n">
        <f aca="false">MIN(AK335,MAX(0,AO335-(AL335+AM335+AN335)))</f>
        <v>0</v>
      </c>
      <c r="AT335" s="19" t="n">
        <f aca="false">MIN(AL335,MAX(0,AO335-(AM335+AN335)))</f>
        <v>0</v>
      </c>
      <c r="AU335" s="19" t="n">
        <f aca="false">MIN(AM335,MAX(0,AO335-(AN335)))</f>
        <v>0.000335180196478203</v>
      </c>
      <c r="AV335" s="19" t="n">
        <f aca="false">MIN(AN335,MAX(0,AO335-(0)))</f>
        <v>0</v>
      </c>
      <c r="AW335" s="19" t="n">
        <f aca="false">AH335-AP335</f>
        <v>0</v>
      </c>
      <c r="AX335" s="19" t="n">
        <f aca="false">AI335-AQ335</f>
        <v>0</v>
      </c>
      <c r="AY335" s="19" t="n">
        <f aca="false">AJ335-AR335</f>
        <v>0</v>
      </c>
      <c r="AZ335" s="19" t="n">
        <f aca="false">AK335-AS335</f>
        <v>0</v>
      </c>
      <c r="BA335" s="19" t="n">
        <f aca="false">AL335-AT335</f>
        <v>0</v>
      </c>
      <c r="BB335" s="19" t="n">
        <f aca="false">AM335-AU335</f>
        <v>0.23521017151818</v>
      </c>
      <c r="BC335" s="19" t="n">
        <f aca="false">AN335-AV335</f>
        <v>0</v>
      </c>
    </row>
    <row r="336" customFormat="false" ht="15" hidden="false" customHeight="false" outlineLevel="0" collapsed="false">
      <c r="B336" s="18" t="n">
        <v>332</v>
      </c>
      <c r="C336" s="18" t="n">
        <f aca="false">RM_TERM-B336+1</f>
        <v>29</v>
      </c>
      <c r="D336" s="19" t="n">
        <f aca="false">K335</f>
        <v>0.235210171518271</v>
      </c>
      <c r="E336" s="19" t="n">
        <f aca="false">D336*(1-(1-RM_CDR_S)^(1/12))</f>
        <v>0.000798786255402571</v>
      </c>
      <c r="F336" s="19" t="n">
        <f aca="false">D336-E336</f>
        <v>0.234411385262868</v>
      </c>
      <c r="G336" s="19" t="n">
        <f aca="false">IF(F336&gt;0,F336*(RM_WAC/12)/(1-(1+RM_WAC/12)^(-C336)),0)</f>
        <v>0.00885228216205398</v>
      </c>
      <c r="H336" s="19" t="n">
        <f aca="false">F336*RM_WAC/12</f>
        <v>0.00144553687578769</v>
      </c>
      <c r="I336" s="19" t="n">
        <f aca="false">G336-H336+IF(C336&lt;=1,(F336-(G336-H336)-J336),0)</f>
        <v>0.00740674528626629</v>
      </c>
      <c r="J336" s="19" t="n">
        <f aca="false">(F336-(G336-H336))*(1-(1-RM_CPR_S)^(1/12))</f>
        <v>0.00305365438841363</v>
      </c>
      <c r="K336" s="19" t="n">
        <f aca="false">IF(C336&lt;=1,0,(F336-(G336-H336)-J336))</f>
        <v>0.223950985588188</v>
      </c>
      <c r="L336" s="19" t="n">
        <f aca="false">E336*(1-RM_SEV_S)</f>
        <v>0.000479271753241543</v>
      </c>
      <c r="M336" s="19" t="n">
        <f aca="false">E336-L336</f>
        <v>0.000319514502161028</v>
      </c>
      <c r="N336" s="19" t="n">
        <f aca="false">H336-D336*(RM_SERV+RM_TR)/12</f>
        <v>0.00139457467195873</v>
      </c>
      <c r="O336" s="19" t="n">
        <f aca="false">T336*RM_A1_CP/12+U336*RM_A2_CP/12+V336*RM_A3_CP/12+W336*RM_M1_CP/12+X336*RM_B1_CP/12+Y336*RM_B2_CP/12+Z336*RM_B3_CP/12</f>
        <v>0.0015680678101212</v>
      </c>
      <c r="P336" s="19" t="n">
        <f aca="false">MAX(0,N336-O336)</f>
        <v>0</v>
      </c>
      <c r="Q336" s="19" t="n">
        <f aca="false">MIN(P336,M336)</f>
        <v>0</v>
      </c>
      <c r="R336" s="19" t="n">
        <f aca="false">P336-Q336</f>
        <v>0</v>
      </c>
      <c r="S336" s="19" t="n">
        <f aca="false">I336+J336+L336+Q336</f>
        <v>0.0109396714279215</v>
      </c>
      <c r="T336" s="19" t="n">
        <f aca="false">AW335</f>
        <v>0</v>
      </c>
      <c r="U336" s="19" t="n">
        <f aca="false">AX335</f>
        <v>0</v>
      </c>
      <c r="V336" s="19" t="n">
        <f aca="false">AY335</f>
        <v>0</v>
      </c>
      <c r="W336" s="19" t="n">
        <f aca="false">AZ335</f>
        <v>0</v>
      </c>
      <c r="X336" s="19" t="n">
        <f aca="false">BA335</f>
        <v>0</v>
      </c>
      <c r="Y336" s="19" t="n">
        <f aca="false">BB335</f>
        <v>0.23521017151818</v>
      </c>
      <c r="Z336" s="19" t="n">
        <f aca="false">BC335</f>
        <v>0</v>
      </c>
      <c r="AA336" s="19" t="n">
        <f aca="false">MIN(T336,MAX(0,S336-(0)))</f>
        <v>0</v>
      </c>
      <c r="AB336" s="19" t="n">
        <f aca="false">MIN(U336,MAX(0,S336-(T336)))</f>
        <v>0</v>
      </c>
      <c r="AC336" s="19" t="n">
        <f aca="false">MIN(V336,MAX(0,S336-(T336+U336)))</f>
        <v>0</v>
      </c>
      <c r="AD336" s="19" t="n">
        <f aca="false">MIN(W336,MAX(0,S336-(T336+U336+V336)))</f>
        <v>0</v>
      </c>
      <c r="AE336" s="19" t="n">
        <f aca="false">MIN(X336,MAX(0,S336-(T336+U336+V336+W336)))</f>
        <v>0</v>
      </c>
      <c r="AF336" s="19" t="n">
        <f aca="false">MIN(Y336,MAX(0,S336-(T336+U336+V336+W336+X336)))</f>
        <v>0.0109396714279215</v>
      </c>
      <c r="AG336" s="19" t="n">
        <f aca="false">MIN(Z336,MAX(0,S336-(T336+U336+V336+W336+X336+Y336)))</f>
        <v>0</v>
      </c>
      <c r="AH336" s="19" t="n">
        <f aca="false">T336-AA336</f>
        <v>0</v>
      </c>
      <c r="AI336" s="19" t="n">
        <f aca="false">U336-AB336</f>
        <v>0</v>
      </c>
      <c r="AJ336" s="19" t="n">
        <f aca="false">V336-AC336</f>
        <v>0</v>
      </c>
      <c r="AK336" s="19" t="n">
        <f aca="false">W336-AD336</f>
        <v>0</v>
      </c>
      <c r="AL336" s="19" t="n">
        <f aca="false">X336-AE336</f>
        <v>0</v>
      </c>
      <c r="AM336" s="19" t="n">
        <f aca="false">Y336-AF336</f>
        <v>0.224270500090259</v>
      </c>
      <c r="AN336" s="19" t="n">
        <f aca="false">Z336-AG336</f>
        <v>0</v>
      </c>
      <c r="AO336" s="19" t="n">
        <f aca="false">M336-Q336</f>
        <v>0.000319514502161028</v>
      </c>
      <c r="AP336" s="19" t="n">
        <f aca="false">MIN(AH336,MAX(0,AO336-(AI336+AJ336+AK336+AL336+AM336+AN336)))</f>
        <v>0</v>
      </c>
      <c r="AQ336" s="19" t="n">
        <f aca="false">MIN(AI336,MAX(0,AO336-(AJ336+AK336+AL336+AM336+AN336)))</f>
        <v>0</v>
      </c>
      <c r="AR336" s="19" t="n">
        <f aca="false">MIN(AJ336,MAX(0,AO336-(AK336+AL336+AM336+AN336)))</f>
        <v>0</v>
      </c>
      <c r="AS336" s="19" t="n">
        <f aca="false">MIN(AK336,MAX(0,AO336-(AL336+AM336+AN336)))</f>
        <v>0</v>
      </c>
      <c r="AT336" s="19" t="n">
        <f aca="false">MIN(AL336,MAX(0,AO336-(AM336+AN336)))</f>
        <v>0</v>
      </c>
      <c r="AU336" s="19" t="n">
        <f aca="false">MIN(AM336,MAX(0,AO336-(AN336)))</f>
        <v>0.000319514502161028</v>
      </c>
      <c r="AV336" s="19" t="n">
        <f aca="false">MIN(AN336,MAX(0,AO336-(0)))</f>
        <v>0</v>
      </c>
      <c r="AW336" s="19" t="n">
        <f aca="false">AH336-AP336</f>
        <v>0</v>
      </c>
      <c r="AX336" s="19" t="n">
        <f aca="false">AI336-AQ336</f>
        <v>0</v>
      </c>
      <c r="AY336" s="19" t="n">
        <f aca="false">AJ336-AR336</f>
        <v>0</v>
      </c>
      <c r="AZ336" s="19" t="n">
        <f aca="false">AK336-AS336</f>
        <v>0</v>
      </c>
      <c r="BA336" s="19" t="n">
        <f aca="false">AL336-AT336</f>
        <v>0</v>
      </c>
      <c r="BB336" s="19" t="n">
        <f aca="false">AM336-AU336</f>
        <v>0.223950985588098</v>
      </c>
      <c r="BC336" s="19" t="n">
        <f aca="false">AN336-AV336</f>
        <v>0</v>
      </c>
    </row>
    <row r="337" customFormat="false" ht="15" hidden="false" customHeight="false" outlineLevel="0" collapsed="false">
      <c r="B337" s="18" t="n">
        <v>333</v>
      </c>
      <c r="C337" s="18" t="n">
        <f aca="false">RM_TERM-B337+1</f>
        <v>28</v>
      </c>
      <c r="D337" s="19" t="n">
        <f aca="false">K336</f>
        <v>0.223950985588188</v>
      </c>
      <c r="E337" s="19" t="n">
        <f aca="false">D337*(1-(1-RM_CDR_S)^(1/12))</f>
        <v>0.000760549461007507</v>
      </c>
      <c r="F337" s="19" t="n">
        <f aca="false">D337-E337</f>
        <v>0.223190436127181</v>
      </c>
      <c r="G337" s="19" t="n">
        <f aca="false">IF(F337&gt;0,F337*(RM_WAC/12)/(1-(1+RM_WAC/12)^(-C337)),0)</f>
        <v>0.00870354331379894</v>
      </c>
      <c r="H337" s="19" t="n">
        <f aca="false">F337*RM_WAC/12</f>
        <v>0.00137634102278428</v>
      </c>
      <c r="I337" s="19" t="n">
        <f aca="false">G337-H337+IF(C337&lt;=1,(F337-(G337-H337)-J337),0)</f>
        <v>0.00732720229101466</v>
      </c>
      <c r="J337" s="19" t="n">
        <f aca="false">(F337-(G337-H337))*(1-(1-RM_CPR_S)^(1/12))</f>
        <v>0.00290378078337477</v>
      </c>
      <c r="K337" s="19" t="n">
        <f aca="false">IF(C337&lt;=1,0,(F337-(G337-H337)-J337))</f>
        <v>0.212959453052791</v>
      </c>
      <c r="L337" s="19" t="n">
        <f aca="false">E337*(1-RM_SEV_S)</f>
        <v>0.000456329676604504</v>
      </c>
      <c r="M337" s="19" t="n">
        <f aca="false">E337-L337</f>
        <v>0.000304219784403003</v>
      </c>
      <c r="N337" s="19" t="n">
        <f aca="false">H337-D337*(RM_SERV+RM_TR)/12</f>
        <v>0.00132781830924017</v>
      </c>
      <c r="O337" s="19" t="n">
        <f aca="false">T337*RM_A1_CP/12+U337*RM_A2_CP/12+V337*RM_A3_CP/12+W337*RM_M1_CP/12+X337*RM_B1_CP/12+Y337*RM_B2_CP/12+Z337*RM_B3_CP/12</f>
        <v>0.00149300657058732</v>
      </c>
      <c r="P337" s="19" t="n">
        <f aca="false">MAX(0,N337-O337)</f>
        <v>0</v>
      </c>
      <c r="Q337" s="19" t="n">
        <f aca="false">MIN(P337,M337)</f>
        <v>0</v>
      </c>
      <c r="R337" s="19" t="n">
        <f aca="false">P337-Q337</f>
        <v>0</v>
      </c>
      <c r="S337" s="19" t="n">
        <f aca="false">I337+J337+L337+Q337</f>
        <v>0.0106873127509939</v>
      </c>
      <c r="T337" s="19" t="n">
        <f aca="false">AW336</f>
        <v>0</v>
      </c>
      <c r="U337" s="19" t="n">
        <f aca="false">AX336</f>
        <v>0</v>
      </c>
      <c r="V337" s="19" t="n">
        <f aca="false">AY336</f>
        <v>0</v>
      </c>
      <c r="W337" s="19" t="n">
        <f aca="false">AZ336</f>
        <v>0</v>
      </c>
      <c r="X337" s="19" t="n">
        <f aca="false">BA336</f>
        <v>0</v>
      </c>
      <c r="Y337" s="19" t="n">
        <f aca="false">BB336</f>
        <v>0.223950985588098</v>
      </c>
      <c r="Z337" s="19" t="n">
        <f aca="false">BC336</f>
        <v>0</v>
      </c>
      <c r="AA337" s="19" t="n">
        <f aca="false">MIN(T337,MAX(0,S337-(0)))</f>
        <v>0</v>
      </c>
      <c r="AB337" s="19" t="n">
        <f aca="false">MIN(U337,MAX(0,S337-(T337)))</f>
        <v>0</v>
      </c>
      <c r="AC337" s="19" t="n">
        <f aca="false">MIN(V337,MAX(0,S337-(T337+U337)))</f>
        <v>0</v>
      </c>
      <c r="AD337" s="19" t="n">
        <f aca="false">MIN(W337,MAX(0,S337-(T337+U337+V337)))</f>
        <v>0</v>
      </c>
      <c r="AE337" s="19" t="n">
        <f aca="false">MIN(X337,MAX(0,S337-(T337+U337+V337+W337)))</f>
        <v>0</v>
      </c>
      <c r="AF337" s="19" t="n">
        <f aca="false">MIN(Y337,MAX(0,S337-(T337+U337+V337+W337+X337)))</f>
        <v>0.0106873127509939</v>
      </c>
      <c r="AG337" s="19" t="n">
        <f aca="false">MIN(Z337,MAX(0,S337-(T337+U337+V337+W337+X337+Y337)))</f>
        <v>0</v>
      </c>
      <c r="AH337" s="19" t="n">
        <f aca="false">T337-AA337</f>
        <v>0</v>
      </c>
      <c r="AI337" s="19" t="n">
        <f aca="false">U337-AB337</f>
        <v>0</v>
      </c>
      <c r="AJ337" s="19" t="n">
        <f aca="false">V337-AC337</f>
        <v>0</v>
      </c>
      <c r="AK337" s="19" t="n">
        <f aca="false">W337-AD337</f>
        <v>0</v>
      </c>
      <c r="AL337" s="19" t="n">
        <f aca="false">X337-AE337</f>
        <v>0</v>
      </c>
      <c r="AM337" s="19" t="n">
        <f aca="false">Y337-AF337</f>
        <v>0.213263672837104</v>
      </c>
      <c r="AN337" s="19" t="n">
        <f aca="false">Z337-AG337</f>
        <v>0</v>
      </c>
      <c r="AO337" s="19" t="n">
        <f aca="false">M337-Q337</f>
        <v>0.000304219784403003</v>
      </c>
      <c r="AP337" s="19" t="n">
        <f aca="false">MIN(AH337,MAX(0,AO337-(AI337+AJ337+AK337+AL337+AM337+AN337)))</f>
        <v>0</v>
      </c>
      <c r="AQ337" s="19" t="n">
        <f aca="false">MIN(AI337,MAX(0,AO337-(AJ337+AK337+AL337+AM337+AN337)))</f>
        <v>0</v>
      </c>
      <c r="AR337" s="19" t="n">
        <f aca="false">MIN(AJ337,MAX(0,AO337-(AK337+AL337+AM337+AN337)))</f>
        <v>0</v>
      </c>
      <c r="AS337" s="19" t="n">
        <f aca="false">MIN(AK337,MAX(0,AO337-(AL337+AM337+AN337)))</f>
        <v>0</v>
      </c>
      <c r="AT337" s="19" t="n">
        <f aca="false">MIN(AL337,MAX(0,AO337-(AM337+AN337)))</f>
        <v>0</v>
      </c>
      <c r="AU337" s="19" t="n">
        <f aca="false">MIN(AM337,MAX(0,AO337-(AN337)))</f>
        <v>0.000304219784403003</v>
      </c>
      <c r="AV337" s="19" t="n">
        <f aca="false">MIN(AN337,MAX(0,AO337-(0)))</f>
        <v>0</v>
      </c>
      <c r="AW337" s="19" t="n">
        <f aca="false">AH337-AP337</f>
        <v>0</v>
      </c>
      <c r="AX337" s="19" t="n">
        <f aca="false">AI337-AQ337</f>
        <v>0</v>
      </c>
      <c r="AY337" s="19" t="n">
        <f aca="false">AJ337-AR337</f>
        <v>0</v>
      </c>
      <c r="AZ337" s="19" t="n">
        <f aca="false">AK337-AS337</f>
        <v>0</v>
      </c>
      <c r="BA337" s="19" t="n">
        <f aca="false">AL337-AT337</f>
        <v>0</v>
      </c>
      <c r="BB337" s="19" t="n">
        <f aca="false">AM337-AU337</f>
        <v>0.212959453052701</v>
      </c>
      <c r="BC337" s="19" t="n">
        <f aca="false">AN337-AV337</f>
        <v>0</v>
      </c>
    </row>
    <row r="338" customFormat="false" ht="15" hidden="false" customHeight="false" outlineLevel="0" collapsed="false">
      <c r="B338" s="18" t="n">
        <v>334</v>
      </c>
      <c r="C338" s="18" t="n">
        <f aca="false">RM_TERM-B338+1</f>
        <v>27</v>
      </c>
      <c r="D338" s="19" t="n">
        <f aca="false">K337</f>
        <v>0.212959453052791</v>
      </c>
      <c r="E338" s="19" t="n">
        <f aca="false">D338*(1-(1-RM_CDR_S)^(1/12))</f>
        <v>0.000723221631779666</v>
      </c>
      <c r="F338" s="19" t="n">
        <f aca="false">D338-E338</f>
        <v>0.212236231421012</v>
      </c>
      <c r="G338" s="19" t="n">
        <f aca="false">IF(F338&gt;0,F338*(RM_WAC/12)/(1-(1+RM_WAC/12)^(-C338)),0)</f>
        <v>0.00855730362277537</v>
      </c>
      <c r="H338" s="19" t="n">
        <f aca="false">F338*RM_WAC/12</f>
        <v>0.00130879009376291</v>
      </c>
      <c r="I338" s="19" t="n">
        <f aca="false">G338-H338+IF(C338&lt;=1,(F338-(G338-H338)-J338),0)</f>
        <v>0.00724851352901247</v>
      </c>
      <c r="J338" s="19" t="n">
        <f aca="false">(F338-(G338-H338))*(1-(1-RM_CPR_S)^(1/12))</f>
        <v>0.00275748391916711</v>
      </c>
      <c r="K338" s="19" t="n">
        <f aca="false">IF(C338&lt;=1,0,(F338-(G338-H338)-J338))</f>
        <v>0.202230233972832</v>
      </c>
      <c r="L338" s="19" t="n">
        <f aca="false">E338*(1-RM_SEV_S)</f>
        <v>0.000433932979067799</v>
      </c>
      <c r="M338" s="19" t="n">
        <f aca="false">E338-L338</f>
        <v>0.000289288652711866</v>
      </c>
      <c r="N338" s="19" t="n">
        <f aca="false">H338-D338*(RM_SERV+RM_TR)/12</f>
        <v>0.0012626488789348</v>
      </c>
      <c r="O338" s="19" t="n">
        <f aca="false">T338*RM_A1_CP/12+U338*RM_A2_CP/12+V338*RM_A3_CP/12+W338*RM_M1_CP/12+X338*RM_B1_CP/12+Y338*RM_B2_CP/12+Z338*RM_B3_CP/12</f>
        <v>0.00141972968701801</v>
      </c>
      <c r="P338" s="19" t="n">
        <f aca="false">MAX(0,N338-O338)</f>
        <v>0</v>
      </c>
      <c r="Q338" s="19" t="n">
        <f aca="false">MIN(P338,M338)</f>
        <v>0</v>
      </c>
      <c r="R338" s="19" t="n">
        <f aca="false">P338-Q338</f>
        <v>0</v>
      </c>
      <c r="S338" s="19" t="n">
        <f aca="false">I338+J338+L338+Q338</f>
        <v>0.0104399304272474</v>
      </c>
      <c r="T338" s="19" t="n">
        <f aca="false">AW337</f>
        <v>0</v>
      </c>
      <c r="U338" s="19" t="n">
        <f aca="false">AX337</f>
        <v>0</v>
      </c>
      <c r="V338" s="19" t="n">
        <f aca="false">AY337</f>
        <v>0</v>
      </c>
      <c r="W338" s="19" t="n">
        <f aca="false">AZ337</f>
        <v>0</v>
      </c>
      <c r="X338" s="19" t="n">
        <f aca="false">BA337</f>
        <v>0</v>
      </c>
      <c r="Y338" s="19" t="n">
        <f aca="false">BB337</f>
        <v>0.212959453052701</v>
      </c>
      <c r="Z338" s="19" t="n">
        <f aca="false">BC337</f>
        <v>0</v>
      </c>
      <c r="AA338" s="19" t="n">
        <f aca="false">MIN(T338,MAX(0,S338-(0)))</f>
        <v>0</v>
      </c>
      <c r="AB338" s="19" t="n">
        <f aca="false">MIN(U338,MAX(0,S338-(T338)))</f>
        <v>0</v>
      </c>
      <c r="AC338" s="19" t="n">
        <f aca="false">MIN(V338,MAX(0,S338-(T338+U338)))</f>
        <v>0</v>
      </c>
      <c r="AD338" s="19" t="n">
        <f aca="false">MIN(W338,MAX(0,S338-(T338+U338+V338)))</f>
        <v>0</v>
      </c>
      <c r="AE338" s="19" t="n">
        <f aca="false">MIN(X338,MAX(0,S338-(T338+U338+V338+W338)))</f>
        <v>0</v>
      </c>
      <c r="AF338" s="19" t="n">
        <f aca="false">MIN(Y338,MAX(0,S338-(T338+U338+V338+W338+X338)))</f>
        <v>0.0104399304272474</v>
      </c>
      <c r="AG338" s="19" t="n">
        <f aca="false">MIN(Z338,MAX(0,S338-(T338+U338+V338+W338+X338+Y338)))</f>
        <v>0</v>
      </c>
      <c r="AH338" s="19" t="n">
        <f aca="false">T338-AA338</f>
        <v>0</v>
      </c>
      <c r="AI338" s="19" t="n">
        <f aca="false">U338-AB338</f>
        <v>0</v>
      </c>
      <c r="AJ338" s="19" t="n">
        <f aca="false">V338-AC338</f>
        <v>0</v>
      </c>
      <c r="AK338" s="19" t="n">
        <f aca="false">W338-AD338</f>
        <v>0</v>
      </c>
      <c r="AL338" s="19" t="n">
        <f aca="false">X338-AE338</f>
        <v>0</v>
      </c>
      <c r="AM338" s="19" t="n">
        <f aca="false">Y338-AF338</f>
        <v>0.202519522625454</v>
      </c>
      <c r="AN338" s="19" t="n">
        <f aca="false">Z338-AG338</f>
        <v>0</v>
      </c>
      <c r="AO338" s="19" t="n">
        <f aca="false">M338-Q338</f>
        <v>0.000289288652711866</v>
      </c>
      <c r="AP338" s="19" t="n">
        <f aca="false">MIN(AH338,MAX(0,AO338-(AI338+AJ338+AK338+AL338+AM338+AN338)))</f>
        <v>0</v>
      </c>
      <c r="AQ338" s="19" t="n">
        <f aca="false">MIN(AI338,MAX(0,AO338-(AJ338+AK338+AL338+AM338+AN338)))</f>
        <v>0</v>
      </c>
      <c r="AR338" s="19" t="n">
        <f aca="false">MIN(AJ338,MAX(0,AO338-(AK338+AL338+AM338+AN338)))</f>
        <v>0</v>
      </c>
      <c r="AS338" s="19" t="n">
        <f aca="false">MIN(AK338,MAX(0,AO338-(AL338+AM338+AN338)))</f>
        <v>0</v>
      </c>
      <c r="AT338" s="19" t="n">
        <f aca="false">MIN(AL338,MAX(0,AO338-(AM338+AN338)))</f>
        <v>0</v>
      </c>
      <c r="AU338" s="19" t="n">
        <f aca="false">MIN(AM338,MAX(0,AO338-(AN338)))</f>
        <v>0.000289288652711866</v>
      </c>
      <c r="AV338" s="19" t="n">
        <f aca="false">MIN(AN338,MAX(0,AO338-(0)))</f>
        <v>0</v>
      </c>
      <c r="AW338" s="19" t="n">
        <f aca="false">AH338-AP338</f>
        <v>0</v>
      </c>
      <c r="AX338" s="19" t="n">
        <f aca="false">AI338-AQ338</f>
        <v>0</v>
      </c>
      <c r="AY338" s="19" t="n">
        <f aca="false">AJ338-AR338</f>
        <v>0</v>
      </c>
      <c r="AZ338" s="19" t="n">
        <f aca="false">AK338-AS338</f>
        <v>0</v>
      </c>
      <c r="BA338" s="19" t="n">
        <f aca="false">AL338-AT338</f>
        <v>0</v>
      </c>
      <c r="BB338" s="19" t="n">
        <f aca="false">AM338-AU338</f>
        <v>0.202230233972742</v>
      </c>
      <c r="BC338" s="19" t="n">
        <f aca="false">AN338-AV338</f>
        <v>0</v>
      </c>
    </row>
    <row r="339" customFormat="false" ht="15" hidden="false" customHeight="false" outlineLevel="0" collapsed="false">
      <c r="B339" s="18" t="n">
        <v>335</v>
      </c>
      <c r="C339" s="18" t="n">
        <f aca="false">RM_TERM-B339+1</f>
        <v>26</v>
      </c>
      <c r="D339" s="19" t="n">
        <f aca="false">K338</f>
        <v>0.202230233972832</v>
      </c>
      <c r="E339" s="19" t="n">
        <f aca="false">D339*(1-(1-RM_CDR_S)^(1/12))</f>
        <v>0.000686784633001283</v>
      </c>
      <c r="F339" s="19" t="n">
        <f aca="false">D339-E339</f>
        <v>0.201543449339831</v>
      </c>
      <c r="G339" s="19" t="n">
        <f aca="false">IF(F339&gt;0,F339*(RM_WAC/12)/(1-(1+RM_WAC/12)^(-C339)),0)</f>
        <v>0.00841352109735202</v>
      </c>
      <c r="H339" s="19" t="n">
        <f aca="false">F339*RM_WAC/12</f>
        <v>0.00124285127092896</v>
      </c>
      <c r="I339" s="19" t="n">
        <f aca="false">G339-H339+IF(C339&lt;=1,(F339-(G339-H339)-J339),0)</f>
        <v>0.00717066982642306</v>
      </c>
      <c r="J339" s="19" t="n">
        <f aca="false">(F339-(G339-H339))*(1-(1-RM_CPR_S)^(1/12))</f>
        <v>0.00261469233056404</v>
      </c>
      <c r="K339" s="19" t="n">
        <f aca="false">IF(C339&lt;=1,0,(F339-(G339-H339)-J339))</f>
        <v>0.191758087182844</v>
      </c>
      <c r="L339" s="19" t="n">
        <f aca="false">E339*(1-RM_SEV_S)</f>
        <v>0.00041207077980077</v>
      </c>
      <c r="M339" s="19" t="n">
        <f aca="false">E339-L339</f>
        <v>0.000274713853200513</v>
      </c>
      <c r="N339" s="19" t="n">
        <f aca="false">H339-D339*(RM_SERV+RM_TR)/12</f>
        <v>0.00119903472023484</v>
      </c>
      <c r="O339" s="19" t="n">
        <f aca="false">T339*RM_A1_CP/12+U339*RM_A2_CP/12+V339*RM_A3_CP/12+W339*RM_M1_CP/12+X339*RM_B1_CP/12+Y339*RM_B2_CP/12+Z339*RM_B3_CP/12</f>
        <v>0.00134820155981828</v>
      </c>
      <c r="P339" s="19" t="n">
        <f aca="false">MAX(0,N339-O339)</f>
        <v>0</v>
      </c>
      <c r="Q339" s="19" t="n">
        <f aca="false">MIN(P339,M339)</f>
        <v>0</v>
      </c>
      <c r="R339" s="19" t="n">
        <f aca="false">P339-Q339</f>
        <v>0</v>
      </c>
      <c r="S339" s="19" t="n">
        <f aca="false">I339+J339+L339+Q339</f>
        <v>0.0101974329367879</v>
      </c>
      <c r="T339" s="19" t="n">
        <f aca="false">AW338</f>
        <v>0</v>
      </c>
      <c r="U339" s="19" t="n">
        <f aca="false">AX338</f>
        <v>0</v>
      </c>
      <c r="V339" s="19" t="n">
        <f aca="false">AY338</f>
        <v>0</v>
      </c>
      <c r="W339" s="19" t="n">
        <f aca="false">AZ338</f>
        <v>0</v>
      </c>
      <c r="X339" s="19" t="n">
        <f aca="false">BA338</f>
        <v>0</v>
      </c>
      <c r="Y339" s="19" t="n">
        <f aca="false">BB338</f>
        <v>0.202230233972742</v>
      </c>
      <c r="Z339" s="19" t="n">
        <f aca="false">BC338</f>
        <v>0</v>
      </c>
      <c r="AA339" s="19" t="n">
        <f aca="false">MIN(T339,MAX(0,S339-(0)))</f>
        <v>0</v>
      </c>
      <c r="AB339" s="19" t="n">
        <f aca="false">MIN(U339,MAX(0,S339-(T339)))</f>
        <v>0</v>
      </c>
      <c r="AC339" s="19" t="n">
        <f aca="false">MIN(V339,MAX(0,S339-(T339+U339)))</f>
        <v>0</v>
      </c>
      <c r="AD339" s="19" t="n">
        <f aca="false">MIN(W339,MAX(0,S339-(T339+U339+V339)))</f>
        <v>0</v>
      </c>
      <c r="AE339" s="19" t="n">
        <f aca="false">MIN(X339,MAX(0,S339-(T339+U339+V339+W339)))</f>
        <v>0</v>
      </c>
      <c r="AF339" s="19" t="n">
        <f aca="false">MIN(Y339,MAX(0,S339-(T339+U339+V339+W339+X339)))</f>
        <v>0.0101974329367879</v>
      </c>
      <c r="AG339" s="19" t="n">
        <f aca="false">MIN(Z339,MAX(0,S339-(T339+U339+V339+W339+X339+Y339)))</f>
        <v>0</v>
      </c>
      <c r="AH339" s="19" t="n">
        <f aca="false">T339-AA339</f>
        <v>0</v>
      </c>
      <c r="AI339" s="19" t="n">
        <f aca="false">U339-AB339</f>
        <v>0</v>
      </c>
      <c r="AJ339" s="19" t="n">
        <f aca="false">V339-AC339</f>
        <v>0</v>
      </c>
      <c r="AK339" s="19" t="n">
        <f aca="false">W339-AD339</f>
        <v>0</v>
      </c>
      <c r="AL339" s="19" t="n">
        <f aca="false">X339-AE339</f>
        <v>0</v>
      </c>
      <c r="AM339" s="19" t="n">
        <f aca="false">Y339-AF339</f>
        <v>0.192032801035954</v>
      </c>
      <c r="AN339" s="19" t="n">
        <f aca="false">Z339-AG339</f>
        <v>0</v>
      </c>
      <c r="AO339" s="19" t="n">
        <f aca="false">M339-Q339</f>
        <v>0.000274713853200513</v>
      </c>
      <c r="AP339" s="19" t="n">
        <f aca="false">MIN(AH339,MAX(0,AO339-(AI339+AJ339+AK339+AL339+AM339+AN339)))</f>
        <v>0</v>
      </c>
      <c r="AQ339" s="19" t="n">
        <f aca="false">MIN(AI339,MAX(0,AO339-(AJ339+AK339+AL339+AM339+AN339)))</f>
        <v>0</v>
      </c>
      <c r="AR339" s="19" t="n">
        <f aca="false">MIN(AJ339,MAX(0,AO339-(AK339+AL339+AM339+AN339)))</f>
        <v>0</v>
      </c>
      <c r="AS339" s="19" t="n">
        <f aca="false">MIN(AK339,MAX(0,AO339-(AL339+AM339+AN339)))</f>
        <v>0</v>
      </c>
      <c r="AT339" s="19" t="n">
        <f aca="false">MIN(AL339,MAX(0,AO339-(AM339+AN339)))</f>
        <v>0</v>
      </c>
      <c r="AU339" s="19" t="n">
        <f aca="false">MIN(AM339,MAX(0,AO339-(AN339)))</f>
        <v>0.000274713853200513</v>
      </c>
      <c r="AV339" s="19" t="n">
        <f aca="false">MIN(AN339,MAX(0,AO339-(0)))</f>
        <v>0</v>
      </c>
      <c r="AW339" s="19" t="n">
        <f aca="false">AH339-AP339</f>
        <v>0</v>
      </c>
      <c r="AX339" s="19" t="n">
        <f aca="false">AI339-AQ339</f>
        <v>0</v>
      </c>
      <c r="AY339" s="19" t="n">
        <f aca="false">AJ339-AR339</f>
        <v>0</v>
      </c>
      <c r="AZ339" s="19" t="n">
        <f aca="false">AK339-AS339</f>
        <v>0</v>
      </c>
      <c r="BA339" s="19" t="n">
        <f aca="false">AL339-AT339</f>
        <v>0</v>
      </c>
      <c r="BB339" s="19" t="n">
        <f aca="false">AM339-AU339</f>
        <v>0.191758087182753</v>
      </c>
      <c r="BC339" s="19" t="n">
        <f aca="false">AN339-AV339</f>
        <v>0</v>
      </c>
    </row>
    <row r="340" customFormat="false" ht="15" hidden="false" customHeight="false" outlineLevel="0" collapsed="false">
      <c r="B340" s="18" t="n">
        <v>336</v>
      </c>
      <c r="C340" s="18" t="n">
        <f aca="false">RM_TERM-B340+1</f>
        <v>25</v>
      </c>
      <c r="D340" s="19" t="n">
        <f aca="false">K339</f>
        <v>0.191758087182844</v>
      </c>
      <c r="E340" s="19" t="n">
        <f aca="false">D340*(1-(1-RM_CDR_S)^(1/12))</f>
        <v>0.000651220665395608</v>
      </c>
      <c r="F340" s="19" t="n">
        <f aca="false">D340-E340</f>
        <v>0.191106866517448</v>
      </c>
      <c r="G340" s="19" t="n">
        <f aca="false">IF(F340&gt;0,F340*(RM_WAC/12)/(1-(1+RM_WAC/12)^(-C340)),0)</f>
        <v>0.00827215445145432</v>
      </c>
      <c r="H340" s="19" t="n">
        <f aca="false">F340*RM_WAC/12</f>
        <v>0.00117849234352426</v>
      </c>
      <c r="I340" s="19" t="n">
        <f aca="false">G340-H340+IF(C340&lt;=1,(F340-(G340-H340)-J340),0)</f>
        <v>0.00709366210793006</v>
      </c>
      <c r="J340" s="19" t="n">
        <f aca="false">(F340-(G340-H340))*(1-(1-RM_CPR_S)^(1/12))</f>
        <v>0.00247533587520104</v>
      </c>
      <c r="K340" s="19" t="n">
        <f aca="false">IF(C340&lt;=1,0,(F340-(G340-H340)-J340))</f>
        <v>0.181537868534317</v>
      </c>
      <c r="L340" s="19" t="n">
        <f aca="false">E340*(1-RM_SEV_S)</f>
        <v>0.000390732399237365</v>
      </c>
      <c r="M340" s="19" t="n">
        <f aca="false">E340-L340</f>
        <v>0.000260488266158243</v>
      </c>
      <c r="N340" s="19" t="n">
        <f aca="false">H340-D340*(RM_SERV+RM_TR)/12</f>
        <v>0.00113694475796798</v>
      </c>
      <c r="O340" s="19" t="n">
        <f aca="false">T340*RM_A1_CP/12+U340*RM_A2_CP/12+V340*RM_A3_CP/12+W340*RM_M1_CP/12+X340*RM_B1_CP/12+Y340*RM_B2_CP/12+Z340*RM_B3_CP/12</f>
        <v>0.00127838724788502</v>
      </c>
      <c r="P340" s="19" t="n">
        <f aca="false">MAX(0,N340-O340)</f>
        <v>0</v>
      </c>
      <c r="Q340" s="19" t="n">
        <f aca="false">MIN(P340,M340)</f>
        <v>0</v>
      </c>
      <c r="R340" s="19" t="n">
        <f aca="false">P340-Q340</f>
        <v>0</v>
      </c>
      <c r="S340" s="19" t="n">
        <f aca="false">I340+J340+L340+Q340</f>
        <v>0.00995973038236846</v>
      </c>
      <c r="T340" s="19" t="n">
        <f aca="false">AW339</f>
        <v>0</v>
      </c>
      <c r="U340" s="19" t="n">
        <f aca="false">AX339</f>
        <v>0</v>
      </c>
      <c r="V340" s="19" t="n">
        <f aca="false">AY339</f>
        <v>0</v>
      </c>
      <c r="W340" s="19" t="n">
        <f aca="false">AZ339</f>
        <v>0</v>
      </c>
      <c r="X340" s="19" t="n">
        <f aca="false">BA339</f>
        <v>0</v>
      </c>
      <c r="Y340" s="19" t="n">
        <f aca="false">BB339</f>
        <v>0.191758087182753</v>
      </c>
      <c r="Z340" s="19" t="n">
        <f aca="false">BC339</f>
        <v>0</v>
      </c>
      <c r="AA340" s="19" t="n">
        <f aca="false">MIN(T340,MAX(0,S340-(0)))</f>
        <v>0</v>
      </c>
      <c r="AB340" s="19" t="n">
        <f aca="false">MIN(U340,MAX(0,S340-(T340)))</f>
        <v>0</v>
      </c>
      <c r="AC340" s="19" t="n">
        <f aca="false">MIN(V340,MAX(0,S340-(T340+U340)))</f>
        <v>0</v>
      </c>
      <c r="AD340" s="19" t="n">
        <f aca="false">MIN(W340,MAX(0,S340-(T340+U340+V340)))</f>
        <v>0</v>
      </c>
      <c r="AE340" s="19" t="n">
        <f aca="false">MIN(X340,MAX(0,S340-(T340+U340+V340+W340)))</f>
        <v>0</v>
      </c>
      <c r="AF340" s="19" t="n">
        <f aca="false">MIN(Y340,MAX(0,S340-(T340+U340+V340+W340+X340)))</f>
        <v>0.00995973038236846</v>
      </c>
      <c r="AG340" s="19" t="n">
        <f aca="false">MIN(Z340,MAX(0,S340-(T340+U340+V340+W340+X340+Y340)))</f>
        <v>0</v>
      </c>
      <c r="AH340" s="19" t="n">
        <f aca="false">T340-AA340</f>
        <v>0</v>
      </c>
      <c r="AI340" s="19" t="n">
        <f aca="false">U340-AB340</f>
        <v>0</v>
      </c>
      <c r="AJ340" s="19" t="n">
        <f aca="false">V340-AC340</f>
        <v>0</v>
      </c>
      <c r="AK340" s="19" t="n">
        <f aca="false">W340-AD340</f>
        <v>0</v>
      </c>
      <c r="AL340" s="19" t="n">
        <f aca="false">X340-AE340</f>
        <v>0</v>
      </c>
      <c r="AM340" s="19" t="n">
        <f aca="false">Y340-AF340</f>
        <v>0.181798356800385</v>
      </c>
      <c r="AN340" s="19" t="n">
        <f aca="false">Z340-AG340</f>
        <v>0</v>
      </c>
      <c r="AO340" s="19" t="n">
        <f aca="false">M340-Q340</f>
        <v>0.000260488266158243</v>
      </c>
      <c r="AP340" s="19" t="n">
        <f aca="false">MIN(AH340,MAX(0,AO340-(AI340+AJ340+AK340+AL340+AM340+AN340)))</f>
        <v>0</v>
      </c>
      <c r="AQ340" s="19" t="n">
        <f aca="false">MIN(AI340,MAX(0,AO340-(AJ340+AK340+AL340+AM340+AN340)))</f>
        <v>0</v>
      </c>
      <c r="AR340" s="19" t="n">
        <f aca="false">MIN(AJ340,MAX(0,AO340-(AK340+AL340+AM340+AN340)))</f>
        <v>0</v>
      </c>
      <c r="AS340" s="19" t="n">
        <f aca="false">MIN(AK340,MAX(0,AO340-(AL340+AM340+AN340)))</f>
        <v>0</v>
      </c>
      <c r="AT340" s="19" t="n">
        <f aca="false">MIN(AL340,MAX(0,AO340-(AM340+AN340)))</f>
        <v>0</v>
      </c>
      <c r="AU340" s="19" t="n">
        <f aca="false">MIN(AM340,MAX(0,AO340-(AN340)))</f>
        <v>0.000260488266158243</v>
      </c>
      <c r="AV340" s="19" t="n">
        <f aca="false">MIN(AN340,MAX(0,AO340-(0)))</f>
        <v>0</v>
      </c>
      <c r="AW340" s="19" t="n">
        <f aca="false">AH340-AP340</f>
        <v>0</v>
      </c>
      <c r="AX340" s="19" t="n">
        <f aca="false">AI340-AQ340</f>
        <v>0</v>
      </c>
      <c r="AY340" s="19" t="n">
        <f aca="false">AJ340-AR340</f>
        <v>0</v>
      </c>
      <c r="AZ340" s="19" t="n">
        <f aca="false">AK340-AS340</f>
        <v>0</v>
      </c>
      <c r="BA340" s="19" t="n">
        <f aca="false">AL340-AT340</f>
        <v>0</v>
      </c>
      <c r="BB340" s="19" t="n">
        <f aca="false">AM340-AU340</f>
        <v>0.181537868534227</v>
      </c>
      <c r="BC340" s="19" t="n">
        <f aca="false">AN340-AV340</f>
        <v>0</v>
      </c>
    </row>
    <row r="341" customFormat="false" ht="15" hidden="false" customHeight="false" outlineLevel="0" collapsed="false">
      <c r="B341" s="18" t="n">
        <v>337</v>
      </c>
      <c r="C341" s="18" t="n">
        <f aca="false">RM_TERM-B341+1</f>
        <v>24</v>
      </c>
      <c r="D341" s="19" t="n">
        <f aca="false">K340</f>
        <v>0.181537868534317</v>
      </c>
      <c r="E341" s="19" t="n">
        <f aca="false">D341*(1-(1-RM_CDR_S)^(1/12))</f>
        <v>0.000616512259160642</v>
      </c>
      <c r="F341" s="19" t="n">
        <f aca="false">D341-E341</f>
        <v>0.180921356275156</v>
      </c>
      <c r="G341" s="19" t="n">
        <f aca="false">IF(F341&gt;0,F341*(RM_WAC/12)/(1-(1+RM_WAC/12)^(-C341)),0)</f>
        <v>0.00813316309270943</v>
      </c>
      <c r="H341" s="19" t="n">
        <f aca="false">F341*RM_WAC/12</f>
        <v>0.00111568169703013</v>
      </c>
      <c r="I341" s="19" t="n">
        <f aca="false">G341-H341+IF(C341&lt;=1,(F341-(G341-H341)-J341),0)</f>
        <v>0.0070174813956793</v>
      </c>
      <c r="J341" s="19" t="n">
        <f aca="false">(F341-(G341-H341))*(1-(1-RM_CPR_S)^(1/12))</f>
        <v>0.00233934571003741</v>
      </c>
      <c r="K341" s="19" t="n">
        <f aca="false">IF(C341&lt;=1,0,(F341-(G341-H341)-J341))</f>
        <v>0.17156452916944</v>
      </c>
      <c r="L341" s="19" t="n">
        <f aca="false">E341*(1-RM_SEV_S)</f>
        <v>0.000369907355496385</v>
      </c>
      <c r="M341" s="19" t="n">
        <f aca="false">E341-L341</f>
        <v>0.000246604903664257</v>
      </c>
      <c r="N341" s="19" t="n">
        <f aca="false">H341-D341*(RM_SERV+RM_TR)/12</f>
        <v>0.00107634849218103</v>
      </c>
      <c r="O341" s="19" t="n">
        <f aca="false">T341*RM_A1_CP/12+U341*RM_A2_CP/12+V341*RM_A3_CP/12+W341*RM_M1_CP/12+X341*RM_B1_CP/12+Y341*RM_B2_CP/12+Z341*RM_B3_CP/12</f>
        <v>0.00121025245689484</v>
      </c>
      <c r="P341" s="19" t="n">
        <f aca="false">MAX(0,N341-O341)</f>
        <v>0</v>
      </c>
      <c r="Q341" s="19" t="n">
        <f aca="false">MIN(P341,M341)</f>
        <v>0</v>
      </c>
      <c r="R341" s="19" t="n">
        <f aca="false">P341-Q341</f>
        <v>0</v>
      </c>
      <c r="S341" s="19" t="n">
        <f aca="false">I341+J341+L341+Q341</f>
        <v>0.00972673446121309</v>
      </c>
      <c r="T341" s="19" t="n">
        <f aca="false">AW340</f>
        <v>0</v>
      </c>
      <c r="U341" s="19" t="n">
        <f aca="false">AX340</f>
        <v>0</v>
      </c>
      <c r="V341" s="19" t="n">
        <f aca="false">AY340</f>
        <v>0</v>
      </c>
      <c r="W341" s="19" t="n">
        <f aca="false">AZ340</f>
        <v>0</v>
      </c>
      <c r="X341" s="19" t="n">
        <f aca="false">BA340</f>
        <v>0</v>
      </c>
      <c r="Y341" s="19" t="n">
        <f aca="false">BB340</f>
        <v>0.181537868534227</v>
      </c>
      <c r="Z341" s="19" t="n">
        <f aca="false">BC340</f>
        <v>0</v>
      </c>
      <c r="AA341" s="19" t="n">
        <f aca="false">MIN(T341,MAX(0,S341-(0)))</f>
        <v>0</v>
      </c>
      <c r="AB341" s="19" t="n">
        <f aca="false">MIN(U341,MAX(0,S341-(T341)))</f>
        <v>0</v>
      </c>
      <c r="AC341" s="19" t="n">
        <f aca="false">MIN(V341,MAX(0,S341-(T341+U341)))</f>
        <v>0</v>
      </c>
      <c r="AD341" s="19" t="n">
        <f aca="false">MIN(W341,MAX(0,S341-(T341+U341+V341)))</f>
        <v>0</v>
      </c>
      <c r="AE341" s="19" t="n">
        <f aca="false">MIN(X341,MAX(0,S341-(T341+U341+V341+W341)))</f>
        <v>0</v>
      </c>
      <c r="AF341" s="19" t="n">
        <f aca="false">MIN(Y341,MAX(0,S341-(T341+U341+V341+W341+X341)))</f>
        <v>0.00972673446121309</v>
      </c>
      <c r="AG341" s="19" t="n">
        <f aca="false">MIN(Z341,MAX(0,S341-(T341+U341+V341+W341+X341+Y341)))</f>
        <v>0</v>
      </c>
      <c r="AH341" s="19" t="n">
        <f aca="false">T341-AA341</f>
        <v>0</v>
      </c>
      <c r="AI341" s="19" t="n">
        <f aca="false">U341-AB341</f>
        <v>0</v>
      </c>
      <c r="AJ341" s="19" t="n">
        <f aca="false">V341-AC341</f>
        <v>0</v>
      </c>
      <c r="AK341" s="19" t="n">
        <f aca="false">W341-AD341</f>
        <v>0</v>
      </c>
      <c r="AL341" s="19" t="n">
        <f aca="false">X341-AE341</f>
        <v>0</v>
      </c>
      <c r="AM341" s="19" t="n">
        <f aca="false">Y341-AF341</f>
        <v>0.171811134073014</v>
      </c>
      <c r="AN341" s="19" t="n">
        <f aca="false">Z341-AG341</f>
        <v>0</v>
      </c>
      <c r="AO341" s="19" t="n">
        <f aca="false">M341-Q341</f>
        <v>0.000246604903664257</v>
      </c>
      <c r="AP341" s="19" t="n">
        <f aca="false">MIN(AH341,MAX(0,AO341-(AI341+AJ341+AK341+AL341+AM341+AN341)))</f>
        <v>0</v>
      </c>
      <c r="AQ341" s="19" t="n">
        <f aca="false">MIN(AI341,MAX(0,AO341-(AJ341+AK341+AL341+AM341+AN341)))</f>
        <v>0</v>
      </c>
      <c r="AR341" s="19" t="n">
        <f aca="false">MIN(AJ341,MAX(0,AO341-(AK341+AL341+AM341+AN341)))</f>
        <v>0</v>
      </c>
      <c r="AS341" s="19" t="n">
        <f aca="false">MIN(AK341,MAX(0,AO341-(AL341+AM341+AN341)))</f>
        <v>0</v>
      </c>
      <c r="AT341" s="19" t="n">
        <f aca="false">MIN(AL341,MAX(0,AO341-(AM341+AN341)))</f>
        <v>0</v>
      </c>
      <c r="AU341" s="19" t="n">
        <f aca="false">MIN(AM341,MAX(0,AO341-(AN341)))</f>
        <v>0.000246604903664257</v>
      </c>
      <c r="AV341" s="19" t="n">
        <f aca="false">MIN(AN341,MAX(0,AO341-(0)))</f>
        <v>0</v>
      </c>
      <c r="AW341" s="19" t="n">
        <f aca="false">AH341-AP341</f>
        <v>0</v>
      </c>
      <c r="AX341" s="19" t="n">
        <f aca="false">AI341-AQ341</f>
        <v>0</v>
      </c>
      <c r="AY341" s="19" t="n">
        <f aca="false">AJ341-AR341</f>
        <v>0</v>
      </c>
      <c r="AZ341" s="19" t="n">
        <f aca="false">AK341-AS341</f>
        <v>0</v>
      </c>
      <c r="BA341" s="19" t="n">
        <f aca="false">AL341-AT341</f>
        <v>0</v>
      </c>
      <c r="BB341" s="19" t="n">
        <f aca="false">AM341-AU341</f>
        <v>0.171564529169349</v>
      </c>
      <c r="BC341" s="19" t="n">
        <f aca="false">AN341-AV341</f>
        <v>0</v>
      </c>
    </row>
    <row r="342" customFormat="false" ht="15" hidden="false" customHeight="false" outlineLevel="0" collapsed="false">
      <c r="B342" s="18" t="n">
        <v>338</v>
      </c>
      <c r="C342" s="18" t="n">
        <f aca="false">RM_TERM-B342+1</f>
        <v>23</v>
      </c>
      <c r="D342" s="19" t="n">
        <f aca="false">K341</f>
        <v>0.17156452916944</v>
      </c>
      <c r="E342" s="19" t="n">
        <f aca="false">D342*(1-(1-RM_CDR_S)^(1/12))</f>
        <v>0.00058264226810666</v>
      </c>
      <c r="F342" s="19" t="n">
        <f aca="false">D342-E342</f>
        <v>0.170981886901333</v>
      </c>
      <c r="G342" s="19" t="n">
        <f aca="false">IF(F342&gt;0,F342*(RM_WAC/12)/(1-(1+RM_WAC/12)^(-C342)),0)</f>
        <v>0.00799650711079038</v>
      </c>
      <c r="H342" s="19" t="n">
        <f aca="false">F342*RM_WAC/12</f>
        <v>0.00105438830255822</v>
      </c>
      <c r="I342" s="19" t="n">
        <f aca="false">G342-H342+IF(C342&lt;=1,(F342-(G342-H342)-J342),0)</f>
        <v>0.00694211880823216</v>
      </c>
      <c r="J342" s="19" t="n">
        <f aca="false">(F342-(G342-H342))*(1-(1-RM_CPR_S)^(1/12))</f>
        <v>0.00220665426822766</v>
      </c>
      <c r="K342" s="19" t="n">
        <f aca="false">IF(C342&lt;=1,0,(F342-(G342-H342)-J342))</f>
        <v>0.161833113824873</v>
      </c>
      <c r="L342" s="19" t="n">
        <f aca="false">E342*(1-RM_SEV_S)</f>
        <v>0.000349585360863996</v>
      </c>
      <c r="M342" s="19" t="n">
        <f aca="false">E342-L342</f>
        <v>0.000233056907242664</v>
      </c>
      <c r="N342" s="19" t="n">
        <f aca="false">H342-D342*(RM_SERV+RM_TR)/12</f>
        <v>0.00101721598790484</v>
      </c>
      <c r="O342" s="19" t="n">
        <f aca="false">T342*RM_A1_CP/12+U342*RM_A2_CP/12+V342*RM_A3_CP/12+W342*RM_M1_CP/12+X342*RM_B1_CP/12+Y342*RM_B2_CP/12+Z342*RM_B3_CP/12</f>
        <v>0.00114376352779566</v>
      </c>
      <c r="P342" s="19" t="n">
        <f aca="false">MAX(0,N342-O342)</f>
        <v>0</v>
      </c>
      <c r="Q342" s="19" t="n">
        <f aca="false">MIN(P342,M342)</f>
        <v>0</v>
      </c>
      <c r="R342" s="19" t="n">
        <f aca="false">P342-Q342</f>
        <v>0</v>
      </c>
      <c r="S342" s="19" t="n">
        <f aca="false">I342+J342+L342+Q342</f>
        <v>0.00949835843732381</v>
      </c>
      <c r="T342" s="19" t="n">
        <f aca="false">AW341</f>
        <v>0</v>
      </c>
      <c r="U342" s="19" t="n">
        <f aca="false">AX341</f>
        <v>0</v>
      </c>
      <c r="V342" s="19" t="n">
        <f aca="false">AY341</f>
        <v>0</v>
      </c>
      <c r="W342" s="19" t="n">
        <f aca="false">AZ341</f>
        <v>0</v>
      </c>
      <c r="X342" s="19" t="n">
        <f aca="false">BA341</f>
        <v>0</v>
      </c>
      <c r="Y342" s="19" t="n">
        <f aca="false">BB341</f>
        <v>0.171564529169349</v>
      </c>
      <c r="Z342" s="19" t="n">
        <f aca="false">BC341</f>
        <v>0</v>
      </c>
      <c r="AA342" s="19" t="n">
        <f aca="false">MIN(T342,MAX(0,S342-(0)))</f>
        <v>0</v>
      </c>
      <c r="AB342" s="19" t="n">
        <f aca="false">MIN(U342,MAX(0,S342-(T342)))</f>
        <v>0</v>
      </c>
      <c r="AC342" s="19" t="n">
        <f aca="false">MIN(V342,MAX(0,S342-(T342+U342)))</f>
        <v>0</v>
      </c>
      <c r="AD342" s="19" t="n">
        <f aca="false">MIN(W342,MAX(0,S342-(T342+U342+V342)))</f>
        <v>0</v>
      </c>
      <c r="AE342" s="19" t="n">
        <f aca="false">MIN(X342,MAX(0,S342-(T342+U342+V342+W342)))</f>
        <v>0</v>
      </c>
      <c r="AF342" s="19" t="n">
        <f aca="false">MIN(Y342,MAX(0,S342-(T342+U342+V342+W342+X342)))</f>
        <v>0.00949835843732381</v>
      </c>
      <c r="AG342" s="19" t="n">
        <f aca="false">MIN(Z342,MAX(0,S342-(T342+U342+V342+W342+X342+Y342)))</f>
        <v>0</v>
      </c>
      <c r="AH342" s="19" t="n">
        <f aca="false">T342-AA342</f>
        <v>0</v>
      </c>
      <c r="AI342" s="19" t="n">
        <f aca="false">U342-AB342</f>
        <v>0</v>
      </c>
      <c r="AJ342" s="19" t="n">
        <f aca="false">V342-AC342</f>
        <v>0</v>
      </c>
      <c r="AK342" s="19" t="n">
        <f aca="false">W342-AD342</f>
        <v>0</v>
      </c>
      <c r="AL342" s="19" t="n">
        <f aca="false">X342-AE342</f>
        <v>0</v>
      </c>
      <c r="AM342" s="19" t="n">
        <f aca="false">Y342-AF342</f>
        <v>0.162066170732025</v>
      </c>
      <c r="AN342" s="19" t="n">
        <f aca="false">Z342-AG342</f>
        <v>0</v>
      </c>
      <c r="AO342" s="19" t="n">
        <f aca="false">M342-Q342</f>
        <v>0.000233056907242664</v>
      </c>
      <c r="AP342" s="19" t="n">
        <f aca="false">MIN(AH342,MAX(0,AO342-(AI342+AJ342+AK342+AL342+AM342+AN342)))</f>
        <v>0</v>
      </c>
      <c r="AQ342" s="19" t="n">
        <f aca="false">MIN(AI342,MAX(0,AO342-(AJ342+AK342+AL342+AM342+AN342)))</f>
        <v>0</v>
      </c>
      <c r="AR342" s="19" t="n">
        <f aca="false">MIN(AJ342,MAX(0,AO342-(AK342+AL342+AM342+AN342)))</f>
        <v>0</v>
      </c>
      <c r="AS342" s="19" t="n">
        <f aca="false">MIN(AK342,MAX(0,AO342-(AL342+AM342+AN342)))</f>
        <v>0</v>
      </c>
      <c r="AT342" s="19" t="n">
        <f aca="false">MIN(AL342,MAX(0,AO342-(AM342+AN342)))</f>
        <v>0</v>
      </c>
      <c r="AU342" s="19" t="n">
        <f aca="false">MIN(AM342,MAX(0,AO342-(AN342)))</f>
        <v>0.000233056907242664</v>
      </c>
      <c r="AV342" s="19" t="n">
        <f aca="false">MIN(AN342,MAX(0,AO342-(0)))</f>
        <v>0</v>
      </c>
      <c r="AW342" s="19" t="n">
        <f aca="false">AH342-AP342</f>
        <v>0</v>
      </c>
      <c r="AX342" s="19" t="n">
        <f aca="false">AI342-AQ342</f>
        <v>0</v>
      </c>
      <c r="AY342" s="19" t="n">
        <f aca="false">AJ342-AR342</f>
        <v>0</v>
      </c>
      <c r="AZ342" s="19" t="n">
        <f aca="false">AK342-AS342</f>
        <v>0</v>
      </c>
      <c r="BA342" s="19" t="n">
        <f aca="false">AL342-AT342</f>
        <v>0</v>
      </c>
      <c r="BB342" s="19" t="n">
        <f aca="false">AM342-AU342</f>
        <v>0.161833113824783</v>
      </c>
      <c r="BC342" s="19" t="n">
        <f aca="false">AN342-AV342</f>
        <v>0</v>
      </c>
    </row>
    <row r="343" customFormat="false" ht="15" hidden="false" customHeight="false" outlineLevel="0" collapsed="false">
      <c r="B343" s="18" t="n">
        <v>339</v>
      </c>
      <c r="C343" s="18" t="n">
        <f aca="false">RM_TERM-B343+1</f>
        <v>22</v>
      </c>
      <c r="D343" s="19" t="n">
        <f aca="false">K342</f>
        <v>0.161833113824873</v>
      </c>
      <c r="E343" s="19" t="n">
        <f aca="false">D343*(1-(1-RM_CDR_S)^(1/12))</f>
        <v>0.00054959386389575</v>
      </c>
      <c r="F343" s="19" t="n">
        <f aca="false">D343-E343</f>
        <v>0.161283519960977</v>
      </c>
      <c r="G343" s="19" t="n">
        <f aca="false">IF(F343&gt;0,F343*(RM_WAC/12)/(1-(1+RM_WAC/12)^(-C343)),0)</f>
        <v>0.00786214726595618</v>
      </c>
      <c r="H343" s="19" t="n">
        <f aca="false">F343*RM_WAC/12</f>
        <v>0.000994581706426027</v>
      </c>
      <c r="I343" s="19" t="n">
        <f aca="false">G343-H343+IF(C343&lt;=1,(F343-(G343-H343)-J343),0)</f>
        <v>0.00686756555953015</v>
      </c>
      <c r="J343" s="19" t="n">
        <f aca="false">(F343-(G343-H343))*(1-(1-RM_CPR_S)^(1/12))</f>
        <v>0.00207719523639543</v>
      </c>
      <c r="K343" s="19" t="n">
        <f aca="false">IF(C343&lt;=1,0,(F343-(G343-H343)-J343))</f>
        <v>0.152338759165052</v>
      </c>
      <c r="L343" s="19" t="n">
        <f aca="false">E343*(1-RM_SEV_S)</f>
        <v>0.00032975631833745</v>
      </c>
      <c r="M343" s="19" t="n">
        <f aca="false">E343-L343</f>
        <v>0.0002198375455583</v>
      </c>
      <c r="N343" s="19" t="n">
        <f aca="false">H343-D343*(RM_SERV+RM_TR)/12</f>
        <v>0.000959517865097305</v>
      </c>
      <c r="O343" s="19" t="n">
        <f aca="false">T343*RM_A1_CP/12+U343*RM_A2_CP/12+V343*RM_A3_CP/12+W343*RM_M1_CP/12+X343*RM_B1_CP/12+Y343*RM_B2_CP/12+Z343*RM_B3_CP/12</f>
        <v>0.00107888742549855</v>
      </c>
      <c r="P343" s="19" t="n">
        <f aca="false">MAX(0,N343-O343)</f>
        <v>0</v>
      </c>
      <c r="Q343" s="19" t="n">
        <f aca="false">MIN(P343,M343)</f>
        <v>0</v>
      </c>
      <c r="R343" s="19" t="n">
        <f aca="false">P343-Q343</f>
        <v>0</v>
      </c>
      <c r="S343" s="19" t="n">
        <f aca="false">I343+J343+L343+Q343</f>
        <v>0.00927451711426303</v>
      </c>
      <c r="T343" s="19" t="n">
        <f aca="false">AW342</f>
        <v>0</v>
      </c>
      <c r="U343" s="19" t="n">
        <f aca="false">AX342</f>
        <v>0</v>
      </c>
      <c r="V343" s="19" t="n">
        <f aca="false">AY342</f>
        <v>0</v>
      </c>
      <c r="W343" s="19" t="n">
        <f aca="false">AZ342</f>
        <v>0</v>
      </c>
      <c r="X343" s="19" t="n">
        <f aca="false">BA342</f>
        <v>0</v>
      </c>
      <c r="Y343" s="19" t="n">
        <f aca="false">BB342</f>
        <v>0.161833113824783</v>
      </c>
      <c r="Z343" s="19" t="n">
        <f aca="false">BC342</f>
        <v>0</v>
      </c>
      <c r="AA343" s="19" t="n">
        <f aca="false">MIN(T343,MAX(0,S343-(0)))</f>
        <v>0</v>
      </c>
      <c r="AB343" s="19" t="n">
        <f aca="false">MIN(U343,MAX(0,S343-(T343)))</f>
        <v>0</v>
      </c>
      <c r="AC343" s="19" t="n">
        <f aca="false">MIN(V343,MAX(0,S343-(T343+U343)))</f>
        <v>0</v>
      </c>
      <c r="AD343" s="19" t="n">
        <f aca="false">MIN(W343,MAX(0,S343-(T343+U343+V343)))</f>
        <v>0</v>
      </c>
      <c r="AE343" s="19" t="n">
        <f aca="false">MIN(X343,MAX(0,S343-(T343+U343+V343+W343)))</f>
        <v>0</v>
      </c>
      <c r="AF343" s="19" t="n">
        <f aca="false">MIN(Y343,MAX(0,S343-(T343+U343+V343+W343+X343)))</f>
        <v>0.00927451711426303</v>
      </c>
      <c r="AG343" s="19" t="n">
        <f aca="false">MIN(Z343,MAX(0,S343-(T343+U343+V343+W343+X343+Y343)))</f>
        <v>0</v>
      </c>
      <c r="AH343" s="19" t="n">
        <f aca="false">T343-AA343</f>
        <v>0</v>
      </c>
      <c r="AI343" s="19" t="n">
        <f aca="false">U343-AB343</f>
        <v>0</v>
      </c>
      <c r="AJ343" s="19" t="n">
        <f aca="false">V343-AC343</f>
        <v>0</v>
      </c>
      <c r="AK343" s="19" t="n">
        <f aca="false">W343-AD343</f>
        <v>0</v>
      </c>
      <c r="AL343" s="19" t="n">
        <f aca="false">X343-AE343</f>
        <v>0</v>
      </c>
      <c r="AM343" s="19" t="n">
        <f aca="false">Y343-AF343</f>
        <v>0.15255859671052</v>
      </c>
      <c r="AN343" s="19" t="n">
        <f aca="false">Z343-AG343</f>
        <v>0</v>
      </c>
      <c r="AO343" s="19" t="n">
        <f aca="false">M343-Q343</f>
        <v>0.0002198375455583</v>
      </c>
      <c r="AP343" s="19" t="n">
        <f aca="false">MIN(AH343,MAX(0,AO343-(AI343+AJ343+AK343+AL343+AM343+AN343)))</f>
        <v>0</v>
      </c>
      <c r="AQ343" s="19" t="n">
        <f aca="false">MIN(AI343,MAX(0,AO343-(AJ343+AK343+AL343+AM343+AN343)))</f>
        <v>0</v>
      </c>
      <c r="AR343" s="19" t="n">
        <f aca="false">MIN(AJ343,MAX(0,AO343-(AK343+AL343+AM343+AN343)))</f>
        <v>0</v>
      </c>
      <c r="AS343" s="19" t="n">
        <f aca="false">MIN(AK343,MAX(0,AO343-(AL343+AM343+AN343)))</f>
        <v>0</v>
      </c>
      <c r="AT343" s="19" t="n">
        <f aca="false">MIN(AL343,MAX(0,AO343-(AM343+AN343)))</f>
        <v>0</v>
      </c>
      <c r="AU343" s="19" t="n">
        <f aca="false">MIN(AM343,MAX(0,AO343-(AN343)))</f>
        <v>0.0002198375455583</v>
      </c>
      <c r="AV343" s="19" t="n">
        <f aca="false">MIN(AN343,MAX(0,AO343-(0)))</f>
        <v>0</v>
      </c>
      <c r="AW343" s="19" t="n">
        <f aca="false">AH343-AP343</f>
        <v>0</v>
      </c>
      <c r="AX343" s="19" t="n">
        <f aca="false">AI343-AQ343</f>
        <v>0</v>
      </c>
      <c r="AY343" s="19" t="n">
        <f aca="false">AJ343-AR343</f>
        <v>0</v>
      </c>
      <c r="AZ343" s="19" t="n">
        <f aca="false">AK343-AS343</f>
        <v>0</v>
      </c>
      <c r="BA343" s="19" t="n">
        <f aca="false">AL343-AT343</f>
        <v>0</v>
      </c>
      <c r="BB343" s="19" t="n">
        <f aca="false">AM343-AU343</f>
        <v>0.152338759164961</v>
      </c>
      <c r="BC343" s="19" t="n">
        <f aca="false">AN343-AV343</f>
        <v>0</v>
      </c>
    </row>
    <row r="344" customFormat="false" ht="15" hidden="false" customHeight="false" outlineLevel="0" collapsed="false">
      <c r="B344" s="18" t="n">
        <v>340</v>
      </c>
      <c r="C344" s="18" t="n">
        <f aca="false">RM_TERM-B344+1</f>
        <v>21</v>
      </c>
      <c r="D344" s="19" t="n">
        <f aca="false">K343</f>
        <v>0.152338759165052</v>
      </c>
      <c r="E344" s="19" t="n">
        <f aca="false">D344*(1-(1-RM_CDR_S)^(1/12))</f>
        <v>0.000517350530381606</v>
      </c>
      <c r="F344" s="19" t="n">
        <f aca="false">D344-E344</f>
        <v>0.15182140863467</v>
      </c>
      <c r="G344" s="19" t="n">
        <f aca="false">IF(F344&gt;0,F344*(RM_WAC/12)/(1-(1+RM_WAC/12)^(-C344)),0)</f>
        <v>0.00773004497778437</v>
      </c>
      <c r="H344" s="19" t="n">
        <f aca="false">F344*RM_WAC/12</f>
        <v>0.000936232019913799</v>
      </c>
      <c r="I344" s="19" t="n">
        <f aca="false">G344-H344+IF(C344&lt;=1,(F344-(G344-H344)-J344),0)</f>
        <v>0.00679381295787057</v>
      </c>
      <c r="J344" s="19" t="n">
        <f aca="false">(F344-(G344-H344))*(1-(1-RM_CPR_S)^(1/12))</f>
        <v>0.00195090353230306</v>
      </c>
      <c r="K344" s="19" t="n">
        <f aca="false">IF(C344&lt;=1,0,(F344-(G344-H344)-J344))</f>
        <v>0.143076692144497</v>
      </c>
      <c r="L344" s="19" t="n">
        <f aca="false">E344*(1-RM_SEV_S)</f>
        <v>0.000310410318228964</v>
      </c>
      <c r="M344" s="19" t="n">
        <f aca="false">E344-L344</f>
        <v>0.000206940212152642</v>
      </c>
      <c r="N344" s="19" t="n">
        <f aca="false">H344-D344*(RM_SERV+RM_TR)/12</f>
        <v>0.000903225288761372</v>
      </c>
      <c r="O344" s="19" t="n">
        <f aca="false">T344*RM_A1_CP/12+U344*RM_A2_CP/12+V344*RM_A3_CP/12+W344*RM_M1_CP/12+X344*RM_B1_CP/12+Y344*RM_B2_CP/12+Z344*RM_B3_CP/12</f>
        <v>0.00101559172776641</v>
      </c>
      <c r="P344" s="19" t="n">
        <f aca="false">MAX(0,N344-O344)</f>
        <v>0</v>
      </c>
      <c r="Q344" s="19" t="n">
        <f aca="false">MIN(P344,M344)</f>
        <v>0</v>
      </c>
      <c r="R344" s="19" t="n">
        <f aca="false">P344-Q344</f>
        <v>0</v>
      </c>
      <c r="S344" s="19" t="n">
        <f aca="false">I344+J344+L344+Q344</f>
        <v>0.00905512680840259</v>
      </c>
      <c r="T344" s="19" t="n">
        <f aca="false">AW343</f>
        <v>0</v>
      </c>
      <c r="U344" s="19" t="n">
        <f aca="false">AX343</f>
        <v>0</v>
      </c>
      <c r="V344" s="19" t="n">
        <f aca="false">AY343</f>
        <v>0</v>
      </c>
      <c r="W344" s="19" t="n">
        <f aca="false">AZ343</f>
        <v>0</v>
      </c>
      <c r="X344" s="19" t="n">
        <f aca="false">BA343</f>
        <v>0</v>
      </c>
      <c r="Y344" s="19" t="n">
        <f aca="false">BB343</f>
        <v>0.152338759164961</v>
      </c>
      <c r="Z344" s="19" t="n">
        <f aca="false">BC343</f>
        <v>0</v>
      </c>
      <c r="AA344" s="19" t="n">
        <f aca="false">MIN(T344,MAX(0,S344-(0)))</f>
        <v>0</v>
      </c>
      <c r="AB344" s="19" t="n">
        <f aca="false">MIN(U344,MAX(0,S344-(T344)))</f>
        <v>0</v>
      </c>
      <c r="AC344" s="19" t="n">
        <f aca="false">MIN(V344,MAX(0,S344-(T344+U344)))</f>
        <v>0</v>
      </c>
      <c r="AD344" s="19" t="n">
        <f aca="false">MIN(W344,MAX(0,S344-(T344+U344+V344)))</f>
        <v>0</v>
      </c>
      <c r="AE344" s="19" t="n">
        <f aca="false">MIN(X344,MAX(0,S344-(T344+U344+V344+W344)))</f>
        <v>0</v>
      </c>
      <c r="AF344" s="19" t="n">
        <f aca="false">MIN(Y344,MAX(0,S344-(T344+U344+V344+W344+X344)))</f>
        <v>0.00905512680840259</v>
      </c>
      <c r="AG344" s="19" t="n">
        <f aca="false">MIN(Z344,MAX(0,S344-(T344+U344+V344+W344+X344+Y344)))</f>
        <v>0</v>
      </c>
      <c r="AH344" s="19" t="n">
        <f aca="false">T344-AA344</f>
        <v>0</v>
      </c>
      <c r="AI344" s="19" t="n">
        <f aca="false">U344-AB344</f>
        <v>0</v>
      </c>
      <c r="AJ344" s="19" t="n">
        <f aca="false">V344-AC344</f>
        <v>0</v>
      </c>
      <c r="AK344" s="19" t="n">
        <f aca="false">W344-AD344</f>
        <v>0</v>
      </c>
      <c r="AL344" s="19" t="n">
        <f aca="false">X344-AE344</f>
        <v>0</v>
      </c>
      <c r="AM344" s="19" t="n">
        <f aca="false">Y344-AF344</f>
        <v>0.143283632356559</v>
      </c>
      <c r="AN344" s="19" t="n">
        <f aca="false">Z344-AG344</f>
        <v>0</v>
      </c>
      <c r="AO344" s="19" t="n">
        <f aca="false">M344-Q344</f>
        <v>0.000206940212152642</v>
      </c>
      <c r="AP344" s="19" t="n">
        <f aca="false">MIN(AH344,MAX(0,AO344-(AI344+AJ344+AK344+AL344+AM344+AN344)))</f>
        <v>0</v>
      </c>
      <c r="AQ344" s="19" t="n">
        <f aca="false">MIN(AI344,MAX(0,AO344-(AJ344+AK344+AL344+AM344+AN344)))</f>
        <v>0</v>
      </c>
      <c r="AR344" s="19" t="n">
        <f aca="false">MIN(AJ344,MAX(0,AO344-(AK344+AL344+AM344+AN344)))</f>
        <v>0</v>
      </c>
      <c r="AS344" s="19" t="n">
        <f aca="false">MIN(AK344,MAX(0,AO344-(AL344+AM344+AN344)))</f>
        <v>0</v>
      </c>
      <c r="AT344" s="19" t="n">
        <f aca="false">MIN(AL344,MAX(0,AO344-(AM344+AN344)))</f>
        <v>0</v>
      </c>
      <c r="AU344" s="19" t="n">
        <f aca="false">MIN(AM344,MAX(0,AO344-(AN344)))</f>
        <v>0.000206940212152642</v>
      </c>
      <c r="AV344" s="19" t="n">
        <f aca="false">MIN(AN344,MAX(0,AO344-(0)))</f>
        <v>0</v>
      </c>
      <c r="AW344" s="19" t="n">
        <f aca="false">AH344-AP344</f>
        <v>0</v>
      </c>
      <c r="AX344" s="19" t="n">
        <f aca="false">AI344-AQ344</f>
        <v>0</v>
      </c>
      <c r="AY344" s="19" t="n">
        <f aca="false">AJ344-AR344</f>
        <v>0</v>
      </c>
      <c r="AZ344" s="19" t="n">
        <f aca="false">AK344-AS344</f>
        <v>0</v>
      </c>
      <c r="BA344" s="19" t="n">
        <f aca="false">AL344-AT344</f>
        <v>0</v>
      </c>
      <c r="BB344" s="19" t="n">
        <f aca="false">AM344-AU344</f>
        <v>0.143076692144406</v>
      </c>
      <c r="BC344" s="19" t="n">
        <f aca="false">AN344-AV344</f>
        <v>0</v>
      </c>
    </row>
    <row r="345" customFormat="false" ht="15" hidden="false" customHeight="false" outlineLevel="0" collapsed="false">
      <c r="B345" s="18" t="n">
        <v>341</v>
      </c>
      <c r="C345" s="18" t="n">
        <f aca="false">RM_TERM-B345+1</f>
        <v>20</v>
      </c>
      <c r="D345" s="19" t="n">
        <f aca="false">K344</f>
        <v>0.143076692144497</v>
      </c>
      <c r="E345" s="19" t="n">
        <f aca="false">D345*(1-(1-RM_CDR_S)^(1/12))</f>
        <v>0.00048589605804786</v>
      </c>
      <c r="F345" s="19" t="n">
        <f aca="false">D345-E345</f>
        <v>0.142590796086449</v>
      </c>
      <c r="G345" s="19" t="n">
        <f aca="false">IF(F345&gt;0,F345*(RM_WAC/12)/(1-(1+RM_WAC/12)^(-C345)),0)</f>
        <v>0.00760016231409299</v>
      </c>
      <c r="H345" s="19" t="n">
        <f aca="false">F345*RM_WAC/12</f>
        <v>0.000879309909199767</v>
      </c>
      <c r="I345" s="19" t="n">
        <f aca="false">G345-H345+IF(C345&lt;=1,(F345-(G345-H345)-J345),0)</f>
        <v>0.00672085240489322</v>
      </c>
      <c r="J345" s="19" t="n">
        <f aca="false">(F345-(G345-H345))*(1-(1-RM_CPR_S)^(1/12))</f>
        <v>0.0018277152829099</v>
      </c>
      <c r="K345" s="19" t="n">
        <f aca="false">IF(C345&lt;=1,0,(F345-(G345-H345)-J345))</f>
        <v>0.134042228398646</v>
      </c>
      <c r="L345" s="19" t="n">
        <f aca="false">E345*(1-RM_SEV_S)</f>
        <v>0.000291537634828716</v>
      </c>
      <c r="M345" s="19" t="n">
        <f aca="false">E345-L345</f>
        <v>0.000194358423219144</v>
      </c>
      <c r="N345" s="19" t="n">
        <f aca="false">H345-D345*(RM_SERV+RM_TR)/12</f>
        <v>0.000848309959235126</v>
      </c>
      <c r="O345" s="19" t="n">
        <f aca="false">T345*RM_A1_CP/12+U345*RM_A2_CP/12+V345*RM_A3_CP/12+W345*RM_M1_CP/12+X345*RM_B1_CP/12+Y345*RM_B2_CP/12+Z345*RM_B3_CP/12</f>
        <v>0.000953844614296041</v>
      </c>
      <c r="P345" s="19" t="n">
        <f aca="false">MAX(0,N345-O345)</f>
        <v>0</v>
      </c>
      <c r="Q345" s="19" t="n">
        <f aca="false">MIN(P345,M345)</f>
        <v>0</v>
      </c>
      <c r="R345" s="19" t="n">
        <f aca="false">P345-Q345</f>
        <v>0</v>
      </c>
      <c r="S345" s="19" t="n">
        <f aca="false">I345+J345+L345+Q345</f>
        <v>0.00884010532263184</v>
      </c>
      <c r="T345" s="19" t="n">
        <f aca="false">AW344</f>
        <v>0</v>
      </c>
      <c r="U345" s="19" t="n">
        <f aca="false">AX344</f>
        <v>0</v>
      </c>
      <c r="V345" s="19" t="n">
        <f aca="false">AY344</f>
        <v>0</v>
      </c>
      <c r="W345" s="19" t="n">
        <f aca="false">AZ344</f>
        <v>0</v>
      </c>
      <c r="X345" s="19" t="n">
        <f aca="false">BA344</f>
        <v>0</v>
      </c>
      <c r="Y345" s="19" t="n">
        <f aca="false">BB344</f>
        <v>0.143076692144406</v>
      </c>
      <c r="Z345" s="19" t="n">
        <f aca="false">BC344</f>
        <v>0</v>
      </c>
      <c r="AA345" s="19" t="n">
        <f aca="false">MIN(T345,MAX(0,S345-(0)))</f>
        <v>0</v>
      </c>
      <c r="AB345" s="19" t="n">
        <f aca="false">MIN(U345,MAX(0,S345-(T345)))</f>
        <v>0</v>
      </c>
      <c r="AC345" s="19" t="n">
        <f aca="false">MIN(V345,MAX(0,S345-(T345+U345)))</f>
        <v>0</v>
      </c>
      <c r="AD345" s="19" t="n">
        <f aca="false">MIN(W345,MAX(0,S345-(T345+U345+V345)))</f>
        <v>0</v>
      </c>
      <c r="AE345" s="19" t="n">
        <f aca="false">MIN(X345,MAX(0,S345-(T345+U345+V345+W345)))</f>
        <v>0</v>
      </c>
      <c r="AF345" s="19" t="n">
        <f aca="false">MIN(Y345,MAX(0,S345-(T345+U345+V345+W345+X345)))</f>
        <v>0.00884010532263184</v>
      </c>
      <c r="AG345" s="19" t="n">
        <f aca="false">MIN(Z345,MAX(0,S345-(T345+U345+V345+W345+X345+Y345)))</f>
        <v>0</v>
      </c>
      <c r="AH345" s="19" t="n">
        <f aca="false">T345-AA345</f>
        <v>0</v>
      </c>
      <c r="AI345" s="19" t="n">
        <f aca="false">U345-AB345</f>
        <v>0</v>
      </c>
      <c r="AJ345" s="19" t="n">
        <f aca="false">V345-AC345</f>
        <v>0</v>
      </c>
      <c r="AK345" s="19" t="n">
        <f aca="false">W345-AD345</f>
        <v>0</v>
      </c>
      <c r="AL345" s="19" t="n">
        <f aca="false">X345-AE345</f>
        <v>0</v>
      </c>
      <c r="AM345" s="19" t="n">
        <f aca="false">Y345-AF345</f>
        <v>0.134236586821774</v>
      </c>
      <c r="AN345" s="19" t="n">
        <f aca="false">Z345-AG345</f>
        <v>0</v>
      </c>
      <c r="AO345" s="19" t="n">
        <f aca="false">M345-Q345</f>
        <v>0.000194358423219144</v>
      </c>
      <c r="AP345" s="19" t="n">
        <f aca="false">MIN(AH345,MAX(0,AO345-(AI345+AJ345+AK345+AL345+AM345+AN345)))</f>
        <v>0</v>
      </c>
      <c r="AQ345" s="19" t="n">
        <f aca="false">MIN(AI345,MAX(0,AO345-(AJ345+AK345+AL345+AM345+AN345)))</f>
        <v>0</v>
      </c>
      <c r="AR345" s="19" t="n">
        <f aca="false">MIN(AJ345,MAX(0,AO345-(AK345+AL345+AM345+AN345)))</f>
        <v>0</v>
      </c>
      <c r="AS345" s="19" t="n">
        <f aca="false">MIN(AK345,MAX(0,AO345-(AL345+AM345+AN345)))</f>
        <v>0</v>
      </c>
      <c r="AT345" s="19" t="n">
        <f aca="false">MIN(AL345,MAX(0,AO345-(AM345+AN345)))</f>
        <v>0</v>
      </c>
      <c r="AU345" s="19" t="n">
        <f aca="false">MIN(AM345,MAX(0,AO345-(AN345)))</f>
        <v>0.000194358423219144</v>
      </c>
      <c r="AV345" s="19" t="n">
        <f aca="false">MIN(AN345,MAX(0,AO345-(0)))</f>
        <v>0</v>
      </c>
      <c r="AW345" s="19" t="n">
        <f aca="false">AH345-AP345</f>
        <v>0</v>
      </c>
      <c r="AX345" s="19" t="n">
        <f aca="false">AI345-AQ345</f>
        <v>0</v>
      </c>
      <c r="AY345" s="19" t="n">
        <f aca="false">AJ345-AR345</f>
        <v>0</v>
      </c>
      <c r="AZ345" s="19" t="n">
        <f aca="false">AK345-AS345</f>
        <v>0</v>
      </c>
      <c r="BA345" s="19" t="n">
        <f aca="false">AL345-AT345</f>
        <v>0</v>
      </c>
      <c r="BB345" s="19" t="n">
        <f aca="false">AM345-AU345</f>
        <v>0.134042228398555</v>
      </c>
      <c r="BC345" s="19" t="n">
        <f aca="false">AN345-AV345</f>
        <v>0</v>
      </c>
    </row>
    <row r="346" customFormat="false" ht="15" hidden="false" customHeight="false" outlineLevel="0" collapsed="false">
      <c r="B346" s="18" t="n">
        <v>342</v>
      </c>
      <c r="C346" s="18" t="n">
        <f aca="false">RM_TERM-B346+1</f>
        <v>19</v>
      </c>
      <c r="D346" s="19" t="n">
        <f aca="false">K345</f>
        <v>0.134042228398646</v>
      </c>
      <c r="E346" s="19" t="n">
        <f aca="false">D346*(1-(1-RM_CDR_S)^(1/12))</f>
        <v>0.000455214538543258</v>
      </c>
      <c r="F346" s="19" t="n">
        <f aca="false">D346-E346</f>
        <v>0.133587013860102</v>
      </c>
      <c r="G346" s="19" t="n">
        <f aca="false">IF(F346&gt;0,F346*(RM_WAC/12)/(1-(1+RM_WAC/12)^(-C346)),0)</f>
        <v>0.0074724619800486</v>
      </c>
      <c r="H346" s="19" t="n">
        <f aca="false">F346*RM_WAC/12</f>
        <v>0.000823786585470631</v>
      </c>
      <c r="I346" s="19" t="n">
        <f aca="false">G346-H346+IF(C346&lt;=1,(F346-(G346-H346)-J346),0)</f>
        <v>0.00664867539457797</v>
      </c>
      <c r="J346" s="19" t="n">
        <f aca="false">(F346-(G346-H346))*(1-(1-RM_CPR_S)^(1/12))</f>
        <v>0.00170756780281292</v>
      </c>
      <c r="K346" s="19" t="n">
        <f aca="false">IF(C346&lt;=1,0,(F346-(G346-H346)-J346))</f>
        <v>0.125230770662711</v>
      </c>
      <c r="L346" s="19" t="n">
        <f aca="false">E346*(1-RM_SEV_S)</f>
        <v>0.000273128723125955</v>
      </c>
      <c r="M346" s="19" t="n">
        <f aca="false">E346-L346</f>
        <v>0.000182085815417303</v>
      </c>
      <c r="N346" s="19" t="n">
        <f aca="false">H346-D346*(RM_SERV+RM_TR)/12</f>
        <v>0.000794744102650924</v>
      </c>
      <c r="O346" s="19" t="n">
        <f aca="false">T346*RM_A1_CP/12+U346*RM_A2_CP/12+V346*RM_A3_CP/12+W346*RM_M1_CP/12+X346*RM_B1_CP/12+Y346*RM_B2_CP/12+Z346*RM_B3_CP/12</f>
        <v>0.000893614855990369</v>
      </c>
      <c r="P346" s="19" t="n">
        <f aca="false">MAX(0,N346-O346)</f>
        <v>0</v>
      </c>
      <c r="Q346" s="19" t="n">
        <f aca="false">MIN(P346,M346)</f>
        <v>0</v>
      </c>
      <c r="R346" s="19" t="n">
        <f aca="false">P346-Q346</f>
        <v>0</v>
      </c>
      <c r="S346" s="19" t="n">
        <f aca="false">I346+J346+L346+Q346</f>
        <v>0.00862937192051684</v>
      </c>
      <c r="T346" s="19" t="n">
        <f aca="false">AW345</f>
        <v>0</v>
      </c>
      <c r="U346" s="19" t="n">
        <f aca="false">AX345</f>
        <v>0</v>
      </c>
      <c r="V346" s="19" t="n">
        <f aca="false">AY345</f>
        <v>0</v>
      </c>
      <c r="W346" s="19" t="n">
        <f aca="false">AZ345</f>
        <v>0</v>
      </c>
      <c r="X346" s="19" t="n">
        <f aca="false">BA345</f>
        <v>0</v>
      </c>
      <c r="Y346" s="19" t="n">
        <f aca="false">BB345</f>
        <v>0.134042228398555</v>
      </c>
      <c r="Z346" s="19" t="n">
        <f aca="false">BC345</f>
        <v>0</v>
      </c>
      <c r="AA346" s="19" t="n">
        <f aca="false">MIN(T346,MAX(0,S346-(0)))</f>
        <v>0</v>
      </c>
      <c r="AB346" s="19" t="n">
        <f aca="false">MIN(U346,MAX(0,S346-(T346)))</f>
        <v>0</v>
      </c>
      <c r="AC346" s="19" t="n">
        <f aca="false">MIN(V346,MAX(0,S346-(T346+U346)))</f>
        <v>0</v>
      </c>
      <c r="AD346" s="19" t="n">
        <f aca="false">MIN(W346,MAX(0,S346-(T346+U346+V346)))</f>
        <v>0</v>
      </c>
      <c r="AE346" s="19" t="n">
        <f aca="false">MIN(X346,MAX(0,S346-(T346+U346+V346+W346)))</f>
        <v>0</v>
      </c>
      <c r="AF346" s="19" t="n">
        <f aca="false">MIN(Y346,MAX(0,S346-(T346+U346+V346+W346+X346)))</f>
        <v>0.00862937192051684</v>
      </c>
      <c r="AG346" s="19" t="n">
        <f aca="false">MIN(Z346,MAX(0,S346-(T346+U346+V346+W346+X346+Y346)))</f>
        <v>0</v>
      </c>
      <c r="AH346" s="19" t="n">
        <f aca="false">T346-AA346</f>
        <v>0</v>
      </c>
      <c r="AI346" s="19" t="n">
        <f aca="false">U346-AB346</f>
        <v>0</v>
      </c>
      <c r="AJ346" s="19" t="n">
        <f aca="false">V346-AC346</f>
        <v>0</v>
      </c>
      <c r="AK346" s="19" t="n">
        <f aca="false">W346-AD346</f>
        <v>0</v>
      </c>
      <c r="AL346" s="19" t="n">
        <f aca="false">X346-AE346</f>
        <v>0</v>
      </c>
      <c r="AM346" s="19" t="n">
        <f aca="false">Y346-AF346</f>
        <v>0.125412856478038</v>
      </c>
      <c r="AN346" s="19" t="n">
        <f aca="false">Z346-AG346</f>
        <v>0</v>
      </c>
      <c r="AO346" s="19" t="n">
        <f aca="false">M346-Q346</f>
        <v>0.000182085815417303</v>
      </c>
      <c r="AP346" s="19" t="n">
        <f aca="false">MIN(AH346,MAX(0,AO346-(AI346+AJ346+AK346+AL346+AM346+AN346)))</f>
        <v>0</v>
      </c>
      <c r="AQ346" s="19" t="n">
        <f aca="false">MIN(AI346,MAX(0,AO346-(AJ346+AK346+AL346+AM346+AN346)))</f>
        <v>0</v>
      </c>
      <c r="AR346" s="19" t="n">
        <f aca="false">MIN(AJ346,MAX(0,AO346-(AK346+AL346+AM346+AN346)))</f>
        <v>0</v>
      </c>
      <c r="AS346" s="19" t="n">
        <f aca="false">MIN(AK346,MAX(0,AO346-(AL346+AM346+AN346)))</f>
        <v>0</v>
      </c>
      <c r="AT346" s="19" t="n">
        <f aca="false">MIN(AL346,MAX(0,AO346-(AM346+AN346)))</f>
        <v>0</v>
      </c>
      <c r="AU346" s="19" t="n">
        <f aca="false">MIN(AM346,MAX(0,AO346-(AN346)))</f>
        <v>0.000182085815417303</v>
      </c>
      <c r="AV346" s="19" t="n">
        <f aca="false">MIN(AN346,MAX(0,AO346-(0)))</f>
        <v>0</v>
      </c>
      <c r="AW346" s="19" t="n">
        <f aca="false">AH346-AP346</f>
        <v>0</v>
      </c>
      <c r="AX346" s="19" t="n">
        <f aca="false">AI346-AQ346</f>
        <v>0</v>
      </c>
      <c r="AY346" s="19" t="n">
        <f aca="false">AJ346-AR346</f>
        <v>0</v>
      </c>
      <c r="AZ346" s="19" t="n">
        <f aca="false">AK346-AS346</f>
        <v>0</v>
      </c>
      <c r="BA346" s="19" t="n">
        <f aca="false">AL346-AT346</f>
        <v>0</v>
      </c>
      <c r="BB346" s="19" t="n">
        <f aca="false">AM346-AU346</f>
        <v>0.125230770662621</v>
      </c>
      <c r="BC346" s="19" t="n">
        <f aca="false">AN346-AV346</f>
        <v>0</v>
      </c>
    </row>
    <row r="347" customFormat="false" ht="15" hidden="false" customHeight="false" outlineLevel="0" collapsed="false">
      <c r="B347" s="18" t="n">
        <v>343</v>
      </c>
      <c r="C347" s="18" t="n">
        <f aca="false">RM_TERM-B347+1</f>
        <v>18</v>
      </c>
      <c r="D347" s="19" t="n">
        <f aca="false">K346</f>
        <v>0.125230770662711</v>
      </c>
      <c r="E347" s="19" t="n">
        <f aca="false">D347*(1-(1-RM_CDR_S)^(1/12))</f>
        <v>0.000425290359312012</v>
      </c>
      <c r="F347" s="19" t="n">
        <f aca="false">D347-E347</f>
        <v>0.124805480303399</v>
      </c>
      <c r="G347" s="19" t="n">
        <f aca="false">IF(F347&gt;0,F347*(RM_WAC/12)/(1-(1+RM_WAC/12)^(-C347)),0)</f>
        <v>0.00734690730745736</v>
      </c>
      <c r="H347" s="19" t="n">
        <f aca="false">F347*RM_WAC/12</f>
        <v>0.000769633795204296</v>
      </c>
      <c r="I347" s="19" t="n">
        <f aca="false">G347-H347+IF(C347&lt;=1,(F347-(G347-H347)-J347),0)</f>
        <v>0.00657727351225306</v>
      </c>
      <c r="J347" s="19" t="n">
        <f aca="false">(F347-(G347-H347))*(1-(1-RM_CPR_S)^(1/12))</f>
        <v>0.00159039957306278</v>
      </c>
      <c r="K347" s="19" t="n">
        <f aca="false">IF(C347&lt;=1,0,(F347-(G347-H347)-J347))</f>
        <v>0.116637807218084</v>
      </c>
      <c r="L347" s="19" t="n">
        <f aca="false">E347*(1-RM_SEV_S)</f>
        <v>0.000255174215587207</v>
      </c>
      <c r="M347" s="19" t="n">
        <f aca="false">E347-L347</f>
        <v>0.000170116143724805</v>
      </c>
      <c r="N347" s="19" t="n">
        <f aca="false">H347-D347*(RM_SERV+RM_TR)/12</f>
        <v>0.000742500461560709</v>
      </c>
      <c r="O347" s="19" t="n">
        <f aca="false">T347*RM_A1_CP/12+U347*RM_A2_CP/12+V347*RM_A3_CP/12+W347*RM_M1_CP/12+X347*RM_B1_CP/12+Y347*RM_B2_CP/12+Z347*RM_B3_CP/12</f>
        <v>0.000834871804417474</v>
      </c>
      <c r="P347" s="19" t="n">
        <f aca="false">MAX(0,N347-O347)</f>
        <v>0</v>
      </c>
      <c r="Q347" s="19" t="n">
        <f aca="false">MIN(P347,M347)</f>
        <v>0</v>
      </c>
      <c r="R347" s="19" t="n">
        <f aca="false">P347-Q347</f>
        <v>0</v>
      </c>
      <c r="S347" s="19" t="n">
        <f aca="false">I347+J347+L347+Q347</f>
        <v>0.00842284730090305</v>
      </c>
      <c r="T347" s="19" t="n">
        <f aca="false">AW346</f>
        <v>0</v>
      </c>
      <c r="U347" s="19" t="n">
        <f aca="false">AX346</f>
        <v>0</v>
      </c>
      <c r="V347" s="19" t="n">
        <f aca="false">AY346</f>
        <v>0</v>
      </c>
      <c r="W347" s="19" t="n">
        <f aca="false">AZ346</f>
        <v>0</v>
      </c>
      <c r="X347" s="19" t="n">
        <f aca="false">BA346</f>
        <v>0</v>
      </c>
      <c r="Y347" s="19" t="n">
        <f aca="false">BB346</f>
        <v>0.125230770662621</v>
      </c>
      <c r="Z347" s="19" t="n">
        <f aca="false">BC346</f>
        <v>0</v>
      </c>
      <c r="AA347" s="19" t="n">
        <f aca="false">MIN(T347,MAX(0,S347-(0)))</f>
        <v>0</v>
      </c>
      <c r="AB347" s="19" t="n">
        <f aca="false">MIN(U347,MAX(0,S347-(T347)))</f>
        <v>0</v>
      </c>
      <c r="AC347" s="19" t="n">
        <f aca="false">MIN(V347,MAX(0,S347-(T347+U347)))</f>
        <v>0</v>
      </c>
      <c r="AD347" s="19" t="n">
        <f aca="false">MIN(W347,MAX(0,S347-(T347+U347+V347)))</f>
        <v>0</v>
      </c>
      <c r="AE347" s="19" t="n">
        <f aca="false">MIN(X347,MAX(0,S347-(T347+U347+V347+W347)))</f>
        <v>0</v>
      </c>
      <c r="AF347" s="19" t="n">
        <f aca="false">MIN(Y347,MAX(0,S347-(T347+U347+V347+W347+X347)))</f>
        <v>0.00842284730090305</v>
      </c>
      <c r="AG347" s="19" t="n">
        <f aca="false">MIN(Z347,MAX(0,S347-(T347+U347+V347+W347+X347+Y347)))</f>
        <v>0</v>
      </c>
      <c r="AH347" s="19" t="n">
        <f aca="false">T347-AA347</f>
        <v>0</v>
      </c>
      <c r="AI347" s="19" t="n">
        <f aca="false">U347-AB347</f>
        <v>0</v>
      </c>
      <c r="AJ347" s="19" t="n">
        <f aca="false">V347-AC347</f>
        <v>0</v>
      </c>
      <c r="AK347" s="19" t="n">
        <f aca="false">W347-AD347</f>
        <v>0</v>
      </c>
      <c r="AL347" s="19" t="n">
        <f aca="false">X347-AE347</f>
        <v>0</v>
      </c>
      <c r="AM347" s="19" t="n">
        <f aca="false">Y347-AF347</f>
        <v>0.116807923361718</v>
      </c>
      <c r="AN347" s="19" t="n">
        <f aca="false">Z347-AG347</f>
        <v>0</v>
      </c>
      <c r="AO347" s="19" t="n">
        <f aca="false">M347-Q347</f>
        <v>0.000170116143724805</v>
      </c>
      <c r="AP347" s="19" t="n">
        <f aca="false">MIN(AH347,MAX(0,AO347-(AI347+AJ347+AK347+AL347+AM347+AN347)))</f>
        <v>0</v>
      </c>
      <c r="AQ347" s="19" t="n">
        <f aca="false">MIN(AI347,MAX(0,AO347-(AJ347+AK347+AL347+AM347+AN347)))</f>
        <v>0</v>
      </c>
      <c r="AR347" s="19" t="n">
        <f aca="false">MIN(AJ347,MAX(0,AO347-(AK347+AL347+AM347+AN347)))</f>
        <v>0</v>
      </c>
      <c r="AS347" s="19" t="n">
        <f aca="false">MIN(AK347,MAX(0,AO347-(AL347+AM347+AN347)))</f>
        <v>0</v>
      </c>
      <c r="AT347" s="19" t="n">
        <f aca="false">MIN(AL347,MAX(0,AO347-(AM347+AN347)))</f>
        <v>0</v>
      </c>
      <c r="AU347" s="19" t="n">
        <f aca="false">MIN(AM347,MAX(0,AO347-(AN347)))</f>
        <v>0.000170116143724805</v>
      </c>
      <c r="AV347" s="19" t="n">
        <f aca="false">MIN(AN347,MAX(0,AO347-(0)))</f>
        <v>0</v>
      </c>
      <c r="AW347" s="19" t="n">
        <f aca="false">AH347-AP347</f>
        <v>0</v>
      </c>
      <c r="AX347" s="19" t="n">
        <f aca="false">AI347-AQ347</f>
        <v>0</v>
      </c>
      <c r="AY347" s="19" t="n">
        <f aca="false">AJ347-AR347</f>
        <v>0</v>
      </c>
      <c r="AZ347" s="19" t="n">
        <f aca="false">AK347-AS347</f>
        <v>0</v>
      </c>
      <c r="BA347" s="19" t="n">
        <f aca="false">AL347-AT347</f>
        <v>0</v>
      </c>
      <c r="BB347" s="19" t="n">
        <f aca="false">AM347-AU347</f>
        <v>0.116637807217993</v>
      </c>
      <c r="BC347" s="19" t="n">
        <f aca="false">AN347-AV347</f>
        <v>0</v>
      </c>
    </row>
    <row r="348" customFormat="false" ht="15" hidden="false" customHeight="false" outlineLevel="0" collapsed="false">
      <c r="B348" s="18" t="n">
        <v>344</v>
      </c>
      <c r="C348" s="18" t="n">
        <f aca="false">RM_TERM-B348+1</f>
        <v>17</v>
      </c>
      <c r="D348" s="19" t="n">
        <f aca="false">K347</f>
        <v>0.116637807218084</v>
      </c>
      <c r="E348" s="19" t="n">
        <f aca="false">D348*(1-(1-RM_CDR_S)^(1/12))</f>
        <v>0.000396108198317702</v>
      </c>
      <c r="F348" s="19" t="n">
        <f aca="false">D348-E348</f>
        <v>0.116241699019766</v>
      </c>
      <c r="G348" s="19" t="n">
        <f aca="false">IF(F348&gt;0,F348*(RM_WAC/12)/(1-(1+RM_WAC/12)^(-C348)),0)</f>
        <v>0.00722346224423604</v>
      </c>
      <c r="H348" s="19" t="n">
        <f aca="false">F348*RM_WAC/12</f>
        <v>0.00071682381062189</v>
      </c>
      <c r="I348" s="19" t="n">
        <f aca="false">G348-H348+IF(C348&lt;=1,(F348-(G348-H348)-J348),0)</f>
        <v>0.00650663843361415</v>
      </c>
      <c r="J348" s="19" t="n">
        <f aca="false">(F348-(G348-H348))*(1-(1-RM_CPR_S)^(1/12))</f>
        <v>0.00147615022034914</v>
      </c>
      <c r="K348" s="19" t="n">
        <f aca="false">IF(C348&lt;=1,0,(F348-(G348-H348)-J348))</f>
        <v>0.108258910365803</v>
      </c>
      <c r="L348" s="19" t="n">
        <f aca="false">E348*(1-RM_SEV_S)</f>
        <v>0.000237664918990621</v>
      </c>
      <c r="M348" s="19" t="n">
        <f aca="false">E348-L348</f>
        <v>0.000158443279327081</v>
      </c>
      <c r="N348" s="19" t="n">
        <f aca="false">H348-D348*(RM_SERV+RM_TR)/12</f>
        <v>0.000691552285724638</v>
      </c>
      <c r="O348" s="19" t="n">
        <f aca="false">T348*RM_A1_CP/12+U348*RM_A2_CP/12+V348*RM_A3_CP/12+W348*RM_M1_CP/12+X348*RM_B1_CP/12+Y348*RM_B2_CP/12+Z348*RM_B3_CP/12</f>
        <v>0.000777585381453289</v>
      </c>
      <c r="P348" s="19" t="n">
        <f aca="false">MAX(0,N348-O348)</f>
        <v>0</v>
      </c>
      <c r="Q348" s="19" t="n">
        <f aca="false">MIN(P348,M348)</f>
        <v>0</v>
      </c>
      <c r="R348" s="19" t="n">
        <f aca="false">P348-Q348</f>
        <v>0</v>
      </c>
      <c r="S348" s="19" t="n">
        <f aca="false">I348+J348+L348+Q348</f>
        <v>0.00822045357295391</v>
      </c>
      <c r="T348" s="19" t="n">
        <f aca="false">AW347</f>
        <v>0</v>
      </c>
      <c r="U348" s="19" t="n">
        <f aca="false">AX347</f>
        <v>0</v>
      </c>
      <c r="V348" s="19" t="n">
        <f aca="false">AY347</f>
        <v>0</v>
      </c>
      <c r="W348" s="19" t="n">
        <f aca="false">AZ347</f>
        <v>0</v>
      </c>
      <c r="X348" s="19" t="n">
        <f aca="false">BA347</f>
        <v>0</v>
      </c>
      <c r="Y348" s="19" t="n">
        <f aca="false">BB347</f>
        <v>0.116637807217993</v>
      </c>
      <c r="Z348" s="19" t="n">
        <f aca="false">BC347</f>
        <v>0</v>
      </c>
      <c r="AA348" s="19" t="n">
        <f aca="false">MIN(T348,MAX(0,S348-(0)))</f>
        <v>0</v>
      </c>
      <c r="AB348" s="19" t="n">
        <f aca="false">MIN(U348,MAX(0,S348-(T348)))</f>
        <v>0</v>
      </c>
      <c r="AC348" s="19" t="n">
        <f aca="false">MIN(V348,MAX(0,S348-(T348+U348)))</f>
        <v>0</v>
      </c>
      <c r="AD348" s="19" t="n">
        <f aca="false">MIN(W348,MAX(0,S348-(T348+U348+V348)))</f>
        <v>0</v>
      </c>
      <c r="AE348" s="19" t="n">
        <f aca="false">MIN(X348,MAX(0,S348-(T348+U348+V348+W348)))</f>
        <v>0</v>
      </c>
      <c r="AF348" s="19" t="n">
        <f aca="false">MIN(Y348,MAX(0,S348-(T348+U348+V348+W348+X348)))</f>
        <v>0.00822045357295391</v>
      </c>
      <c r="AG348" s="19" t="n">
        <f aca="false">MIN(Z348,MAX(0,S348-(T348+U348+V348+W348+X348+Y348)))</f>
        <v>0</v>
      </c>
      <c r="AH348" s="19" t="n">
        <f aca="false">T348-AA348</f>
        <v>0</v>
      </c>
      <c r="AI348" s="19" t="n">
        <f aca="false">U348-AB348</f>
        <v>0</v>
      </c>
      <c r="AJ348" s="19" t="n">
        <f aca="false">V348-AC348</f>
        <v>0</v>
      </c>
      <c r="AK348" s="19" t="n">
        <f aca="false">W348-AD348</f>
        <v>0</v>
      </c>
      <c r="AL348" s="19" t="n">
        <f aca="false">X348-AE348</f>
        <v>0</v>
      </c>
      <c r="AM348" s="19" t="n">
        <f aca="false">Y348-AF348</f>
        <v>0.108417353645039</v>
      </c>
      <c r="AN348" s="19" t="n">
        <f aca="false">Z348-AG348</f>
        <v>0</v>
      </c>
      <c r="AO348" s="19" t="n">
        <f aca="false">M348-Q348</f>
        <v>0.000158443279327081</v>
      </c>
      <c r="AP348" s="19" t="n">
        <f aca="false">MIN(AH348,MAX(0,AO348-(AI348+AJ348+AK348+AL348+AM348+AN348)))</f>
        <v>0</v>
      </c>
      <c r="AQ348" s="19" t="n">
        <f aca="false">MIN(AI348,MAX(0,AO348-(AJ348+AK348+AL348+AM348+AN348)))</f>
        <v>0</v>
      </c>
      <c r="AR348" s="19" t="n">
        <f aca="false">MIN(AJ348,MAX(0,AO348-(AK348+AL348+AM348+AN348)))</f>
        <v>0</v>
      </c>
      <c r="AS348" s="19" t="n">
        <f aca="false">MIN(AK348,MAX(0,AO348-(AL348+AM348+AN348)))</f>
        <v>0</v>
      </c>
      <c r="AT348" s="19" t="n">
        <f aca="false">MIN(AL348,MAX(0,AO348-(AM348+AN348)))</f>
        <v>0</v>
      </c>
      <c r="AU348" s="19" t="n">
        <f aca="false">MIN(AM348,MAX(0,AO348-(AN348)))</f>
        <v>0.000158443279327081</v>
      </c>
      <c r="AV348" s="19" t="n">
        <f aca="false">MIN(AN348,MAX(0,AO348-(0)))</f>
        <v>0</v>
      </c>
      <c r="AW348" s="19" t="n">
        <f aca="false">AH348-AP348</f>
        <v>0</v>
      </c>
      <c r="AX348" s="19" t="n">
        <f aca="false">AI348-AQ348</f>
        <v>0</v>
      </c>
      <c r="AY348" s="19" t="n">
        <f aca="false">AJ348-AR348</f>
        <v>0</v>
      </c>
      <c r="AZ348" s="19" t="n">
        <f aca="false">AK348-AS348</f>
        <v>0</v>
      </c>
      <c r="BA348" s="19" t="n">
        <f aca="false">AL348-AT348</f>
        <v>0</v>
      </c>
      <c r="BB348" s="19" t="n">
        <f aca="false">AM348-AU348</f>
        <v>0.108258910365712</v>
      </c>
      <c r="BC348" s="19" t="n">
        <f aca="false">AN348-AV348</f>
        <v>0</v>
      </c>
    </row>
    <row r="349" customFormat="false" ht="15" hidden="false" customHeight="false" outlineLevel="0" collapsed="false">
      <c r="B349" s="18" t="n">
        <v>345</v>
      </c>
      <c r="C349" s="18" t="n">
        <f aca="false">RM_TERM-B349+1</f>
        <v>16</v>
      </c>
      <c r="D349" s="19" t="n">
        <f aca="false">K348</f>
        <v>0.108258910365803</v>
      </c>
      <c r="E349" s="19" t="n">
        <f aca="false">D349*(1-(1-RM_CDR_S)^(1/12))</f>
        <v>0.000367653018859113</v>
      </c>
      <c r="F349" s="19" t="n">
        <f aca="false">D349-E349</f>
        <v>0.107891257346943</v>
      </c>
      <c r="G349" s="19" t="n">
        <f aca="false">IF(F349&gt;0,F349*(RM_WAC/12)/(1-(1+RM_WAC/12)^(-C349)),0)</f>
        <v>0.00710209134405993</v>
      </c>
      <c r="H349" s="19" t="n">
        <f aca="false">F349*RM_WAC/12</f>
        <v>0.000665329420306151</v>
      </c>
      <c r="I349" s="19" t="n">
        <f aca="false">G349-H349+IF(C349&lt;=1,(F349-(G349-H349)-J349),0)</f>
        <v>0.00643676192375377</v>
      </c>
      <c r="J349" s="19" t="n">
        <f aca="false">(F349-(G349-H349))*(1-(1-RM_CPR_S)^(1/12))</f>
        <v>0.00136476049654865</v>
      </c>
      <c r="K349" s="19" t="n">
        <f aca="false">IF(C349&lt;=1,0,(F349-(G349-H349)-J349))</f>
        <v>0.100089734926641</v>
      </c>
      <c r="L349" s="19" t="n">
        <f aca="false">E349*(1-RM_SEV_S)</f>
        <v>0.000220591811315468</v>
      </c>
      <c r="M349" s="19" t="n">
        <f aca="false">E349-L349</f>
        <v>0.000147061207543645</v>
      </c>
      <c r="N349" s="19" t="n">
        <f aca="false">H349-D349*(RM_SERV+RM_TR)/12</f>
        <v>0.000641873323060228</v>
      </c>
      <c r="O349" s="19" t="n">
        <f aca="false">T349*RM_A1_CP/12+U349*RM_A2_CP/12+V349*RM_A3_CP/12+W349*RM_M1_CP/12+X349*RM_B1_CP/12+Y349*RM_B2_CP/12+Z349*RM_B3_CP/12</f>
        <v>0.000721726069104749</v>
      </c>
      <c r="P349" s="19" t="n">
        <f aca="false">MAX(0,N349-O349)</f>
        <v>0</v>
      </c>
      <c r="Q349" s="19" t="n">
        <f aca="false">MIN(P349,M349)</f>
        <v>0</v>
      </c>
      <c r="R349" s="19" t="n">
        <f aca="false">P349-Q349</f>
        <v>0</v>
      </c>
      <c r="S349" s="19" t="n">
        <f aca="false">I349+J349+L349+Q349</f>
        <v>0.00802211423161789</v>
      </c>
      <c r="T349" s="19" t="n">
        <f aca="false">AW348</f>
        <v>0</v>
      </c>
      <c r="U349" s="19" t="n">
        <f aca="false">AX348</f>
        <v>0</v>
      </c>
      <c r="V349" s="19" t="n">
        <f aca="false">AY348</f>
        <v>0</v>
      </c>
      <c r="W349" s="19" t="n">
        <f aca="false">AZ348</f>
        <v>0</v>
      </c>
      <c r="X349" s="19" t="n">
        <f aca="false">BA348</f>
        <v>0</v>
      </c>
      <c r="Y349" s="19" t="n">
        <f aca="false">BB348</f>
        <v>0.108258910365712</v>
      </c>
      <c r="Z349" s="19" t="n">
        <f aca="false">BC348</f>
        <v>0</v>
      </c>
      <c r="AA349" s="19" t="n">
        <f aca="false">MIN(T349,MAX(0,S349-(0)))</f>
        <v>0</v>
      </c>
      <c r="AB349" s="19" t="n">
        <f aca="false">MIN(U349,MAX(0,S349-(T349)))</f>
        <v>0</v>
      </c>
      <c r="AC349" s="19" t="n">
        <f aca="false">MIN(V349,MAX(0,S349-(T349+U349)))</f>
        <v>0</v>
      </c>
      <c r="AD349" s="19" t="n">
        <f aca="false">MIN(W349,MAX(0,S349-(T349+U349+V349)))</f>
        <v>0</v>
      </c>
      <c r="AE349" s="19" t="n">
        <f aca="false">MIN(X349,MAX(0,S349-(T349+U349+V349+W349)))</f>
        <v>0</v>
      </c>
      <c r="AF349" s="19" t="n">
        <f aca="false">MIN(Y349,MAX(0,S349-(T349+U349+V349+W349+X349)))</f>
        <v>0.00802211423161789</v>
      </c>
      <c r="AG349" s="19" t="n">
        <f aca="false">MIN(Z349,MAX(0,S349-(T349+U349+V349+W349+X349+Y349)))</f>
        <v>0</v>
      </c>
      <c r="AH349" s="19" t="n">
        <f aca="false">T349-AA349</f>
        <v>0</v>
      </c>
      <c r="AI349" s="19" t="n">
        <f aca="false">U349-AB349</f>
        <v>0</v>
      </c>
      <c r="AJ349" s="19" t="n">
        <f aca="false">V349-AC349</f>
        <v>0</v>
      </c>
      <c r="AK349" s="19" t="n">
        <f aca="false">W349-AD349</f>
        <v>0</v>
      </c>
      <c r="AL349" s="19" t="n">
        <f aca="false">X349-AE349</f>
        <v>0</v>
      </c>
      <c r="AM349" s="19" t="n">
        <f aca="false">Y349-AF349</f>
        <v>0.100236796134094</v>
      </c>
      <c r="AN349" s="19" t="n">
        <f aca="false">Z349-AG349</f>
        <v>0</v>
      </c>
      <c r="AO349" s="19" t="n">
        <f aca="false">M349-Q349</f>
        <v>0.000147061207543645</v>
      </c>
      <c r="AP349" s="19" t="n">
        <f aca="false">MIN(AH349,MAX(0,AO349-(AI349+AJ349+AK349+AL349+AM349+AN349)))</f>
        <v>0</v>
      </c>
      <c r="AQ349" s="19" t="n">
        <f aca="false">MIN(AI349,MAX(0,AO349-(AJ349+AK349+AL349+AM349+AN349)))</f>
        <v>0</v>
      </c>
      <c r="AR349" s="19" t="n">
        <f aca="false">MIN(AJ349,MAX(0,AO349-(AK349+AL349+AM349+AN349)))</f>
        <v>0</v>
      </c>
      <c r="AS349" s="19" t="n">
        <f aca="false">MIN(AK349,MAX(0,AO349-(AL349+AM349+AN349)))</f>
        <v>0</v>
      </c>
      <c r="AT349" s="19" t="n">
        <f aca="false">MIN(AL349,MAX(0,AO349-(AM349+AN349)))</f>
        <v>0</v>
      </c>
      <c r="AU349" s="19" t="n">
        <f aca="false">MIN(AM349,MAX(0,AO349-(AN349)))</f>
        <v>0.000147061207543645</v>
      </c>
      <c r="AV349" s="19" t="n">
        <f aca="false">MIN(AN349,MAX(0,AO349-(0)))</f>
        <v>0</v>
      </c>
      <c r="AW349" s="19" t="n">
        <f aca="false">AH349-AP349</f>
        <v>0</v>
      </c>
      <c r="AX349" s="19" t="n">
        <f aca="false">AI349-AQ349</f>
        <v>0</v>
      </c>
      <c r="AY349" s="19" t="n">
        <f aca="false">AJ349-AR349</f>
        <v>0</v>
      </c>
      <c r="AZ349" s="19" t="n">
        <f aca="false">AK349-AS349</f>
        <v>0</v>
      </c>
      <c r="BA349" s="19" t="n">
        <f aca="false">AL349-AT349</f>
        <v>0</v>
      </c>
      <c r="BB349" s="19" t="n">
        <f aca="false">AM349-AU349</f>
        <v>0.100089734926551</v>
      </c>
      <c r="BC349" s="19" t="n">
        <f aca="false">AN349-AV349</f>
        <v>0</v>
      </c>
    </row>
    <row r="350" customFormat="false" ht="15" hidden="false" customHeight="false" outlineLevel="0" collapsed="false">
      <c r="B350" s="18" t="n">
        <v>346</v>
      </c>
      <c r="C350" s="18" t="n">
        <f aca="false">RM_TERM-B350+1</f>
        <v>15</v>
      </c>
      <c r="D350" s="19" t="n">
        <f aca="false">K349</f>
        <v>0.100089734926641</v>
      </c>
      <c r="E350" s="19" t="n">
        <f aca="false">D350*(1-(1-RM_CDR_S)^(1/12))</f>
        <v>0.00033991006447643</v>
      </c>
      <c r="F350" s="19" t="n">
        <f aca="false">D350-E350</f>
        <v>0.0997498248621646</v>
      </c>
      <c r="G350" s="19" t="n">
        <f aca="false">IF(F350&gt;0,F350*(RM_WAC/12)/(1-(1+RM_WAC/12)^(-C350)),0)</f>
        <v>0.0069827597561847</v>
      </c>
      <c r="H350" s="19" t="n">
        <f aca="false">F350*RM_WAC/12</f>
        <v>0.000615123919983349</v>
      </c>
      <c r="I350" s="19" t="n">
        <f aca="false">G350-H350+IF(C350&lt;=1,(F350-(G350-H350)-J350),0)</f>
        <v>0.00636763583620135</v>
      </c>
      <c r="J350" s="19" t="n">
        <f aca="false">(F350-(G350-H350))*(1-(1-RM_CPR_S)^(1/12))</f>
        <v>0.00125617225862958</v>
      </c>
      <c r="K350" s="19" t="n">
        <f aca="false">IF(C350&lt;=1,0,(F350-(G350-H350)-J350))</f>
        <v>0.0921260167673337</v>
      </c>
      <c r="L350" s="19" t="n">
        <f aca="false">E350*(1-RM_SEV_S)</f>
        <v>0.000203946038685858</v>
      </c>
      <c r="M350" s="19" t="n">
        <f aca="false">E350-L350</f>
        <v>0.000135964025790572</v>
      </c>
      <c r="N350" s="19" t="n">
        <f aca="false">H350-D350*(RM_SERV+RM_TR)/12</f>
        <v>0.000593437810749243</v>
      </c>
      <c r="O350" s="19" t="n">
        <f aca="false">T350*RM_A1_CP/12+U350*RM_A2_CP/12+V350*RM_A3_CP/12+W350*RM_M1_CP/12+X350*RM_B1_CP/12+Y350*RM_B2_CP/12+Z350*RM_B3_CP/12</f>
        <v>0.000667264899510338</v>
      </c>
      <c r="P350" s="19" t="n">
        <f aca="false">MAX(0,N350-O350)</f>
        <v>0</v>
      </c>
      <c r="Q350" s="19" t="n">
        <f aca="false">MIN(P350,M350)</f>
        <v>0</v>
      </c>
      <c r="R350" s="19" t="n">
        <f aca="false">P350-Q350</f>
        <v>0</v>
      </c>
      <c r="S350" s="19" t="n">
        <f aca="false">I350+J350+L350+Q350</f>
        <v>0.00782775413351679</v>
      </c>
      <c r="T350" s="19" t="n">
        <f aca="false">AW349</f>
        <v>0</v>
      </c>
      <c r="U350" s="19" t="n">
        <f aca="false">AX349</f>
        <v>0</v>
      </c>
      <c r="V350" s="19" t="n">
        <f aca="false">AY349</f>
        <v>0</v>
      </c>
      <c r="W350" s="19" t="n">
        <f aca="false">AZ349</f>
        <v>0</v>
      </c>
      <c r="X350" s="19" t="n">
        <f aca="false">BA349</f>
        <v>0</v>
      </c>
      <c r="Y350" s="19" t="n">
        <f aca="false">BB349</f>
        <v>0.100089734926551</v>
      </c>
      <c r="Z350" s="19" t="n">
        <f aca="false">BC349</f>
        <v>0</v>
      </c>
      <c r="AA350" s="19" t="n">
        <f aca="false">MIN(T350,MAX(0,S350-(0)))</f>
        <v>0</v>
      </c>
      <c r="AB350" s="19" t="n">
        <f aca="false">MIN(U350,MAX(0,S350-(T350)))</f>
        <v>0</v>
      </c>
      <c r="AC350" s="19" t="n">
        <f aca="false">MIN(V350,MAX(0,S350-(T350+U350)))</f>
        <v>0</v>
      </c>
      <c r="AD350" s="19" t="n">
        <f aca="false">MIN(W350,MAX(0,S350-(T350+U350+V350)))</f>
        <v>0</v>
      </c>
      <c r="AE350" s="19" t="n">
        <f aca="false">MIN(X350,MAX(0,S350-(T350+U350+V350+W350)))</f>
        <v>0</v>
      </c>
      <c r="AF350" s="19" t="n">
        <f aca="false">MIN(Y350,MAX(0,S350-(T350+U350+V350+W350+X350)))</f>
        <v>0.00782775413351679</v>
      </c>
      <c r="AG350" s="19" t="n">
        <f aca="false">MIN(Z350,MAX(0,S350-(T350+U350+V350+W350+X350+Y350)))</f>
        <v>0</v>
      </c>
      <c r="AH350" s="19" t="n">
        <f aca="false">T350-AA350</f>
        <v>0</v>
      </c>
      <c r="AI350" s="19" t="n">
        <f aca="false">U350-AB350</f>
        <v>0</v>
      </c>
      <c r="AJ350" s="19" t="n">
        <f aca="false">V350-AC350</f>
        <v>0</v>
      </c>
      <c r="AK350" s="19" t="n">
        <f aca="false">W350-AD350</f>
        <v>0</v>
      </c>
      <c r="AL350" s="19" t="n">
        <f aca="false">X350-AE350</f>
        <v>0</v>
      </c>
      <c r="AM350" s="19" t="n">
        <f aca="false">Y350-AF350</f>
        <v>0.092261980793034</v>
      </c>
      <c r="AN350" s="19" t="n">
        <f aca="false">Z350-AG350</f>
        <v>0</v>
      </c>
      <c r="AO350" s="19" t="n">
        <f aca="false">M350-Q350</f>
        <v>0.000135964025790572</v>
      </c>
      <c r="AP350" s="19" t="n">
        <f aca="false">MIN(AH350,MAX(0,AO350-(AI350+AJ350+AK350+AL350+AM350+AN350)))</f>
        <v>0</v>
      </c>
      <c r="AQ350" s="19" t="n">
        <f aca="false">MIN(AI350,MAX(0,AO350-(AJ350+AK350+AL350+AM350+AN350)))</f>
        <v>0</v>
      </c>
      <c r="AR350" s="19" t="n">
        <f aca="false">MIN(AJ350,MAX(0,AO350-(AK350+AL350+AM350+AN350)))</f>
        <v>0</v>
      </c>
      <c r="AS350" s="19" t="n">
        <f aca="false">MIN(AK350,MAX(0,AO350-(AL350+AM350+AN350)))</f>
        <v>0</v>
      </c>
      <c r="AT350" s="19" t="n">
        <f aca="false">MIN(AL350,MAX(0,AO350-(AM350+AN350)))</f>
        <v>0</v>
      </c>
      <c r="AU350" s="19" t="n">
        <f aca="false">MIN(AM350,MAX(0,AO350-(AN350)))</f>
        <v>0.000135964025790572</v>
      </c>
      <c r="AV350" s="19" t="n">
        <f aca="false">MIN(AN350,MAX(0,AO350-(0)))</f>
        <v>0</v>
      </c>
      <c r="AW350" s="19" t="n">
        <f aca="false">AH350-AP350</f>
        <v>0</v>
      </c>
      <c r="AX350" s="19" t="n">
        <f aca="false">AI350-AQ350</f>
        <v>0</v>
      </c>
      <c r="AY350" s="19" t="n">
        <f aca="false">AJ350-AR350</f>
        <v>0</v>
      </c>
      <c r="AZ350" s="19" t="n">
        <f aca="false">AK350-AS350</f>
        <v>0</v>
      </c>
      <c r="BA350" s="19" t="n">
        <f aca="false">AL350-AT350</f>
        <v>0</v>
      </c>
      <c r="BB350" s="19" t="n">
        <f aca="false">AM350-AU350</f>
        <v>0.0921260167672434</v>
      </c>
      <c r="BC350" s="19" t="n">
        <f aca="false">AN350-AV350</f>
        <v>0</v>
      </c>
    </row>
    <row r="351" customFormat="false" ht="15" hidden="false" customHeight="false" outlineLevel="0" collapsed="false">
      <c r="B351" s="18" t="n">
        <v>347</v>
      </c>
      <c r="C351" s="18" t="n">
        <f aca="false">RM_TERM-B351+1</f>
        <v>14</v>
      </c>
      <c r="D351" s="19" t="n">
        <f aca="false">K350</f>
        <v>0.0921260167673337</v>
      </c>
      <c r="E351" s="19" t="n">
        <f aca="false">D351*(1-(1-RM_CDR_S)^(1/12))</f>
        <v>0.000312864853946236</v>
      </c>
      <c r="F351" s="19" t="n">
        <f aca="false">D351-E351</f>
        <v>0.0918131519133874</v>
      </c>
      <c r="G351" s="19" t="n">
        <f aca="false">IF(F351&gt;0,F351*(RM_WAC/12)/(1-(1+RM_WAC/12)^(-C351)),0)</f>
        <v>0.00686543321543923</v>
      </c>
      <c r="H351" s="19" t="n">
        <f aca="false">F351*RM_WAC/12</f>
        <v>0.000566181103465889</v>
      </c>
      <c r="I351" s="19" t="n">
        <f aca="false">G351-H351+IF(C351&lt;=1,(F351-(G351-H351)-J351),0)</f>
        <v>0.00629925211197335</v>
      </c>
      <c r="J351" s="19" t="n">
        <f aca="false">(F351-(G351-H351))*(1-(1-RM_CPR_S)^(1/12))</f>
        <v>0.00115032844890689</v>
      </c>
      <c r="K351" s="19" t="n">
        <f aca="false">IF(C351&lt;=1,0,(F351-(G351-H351)-J351))</f>
        <v>0.0843635713525072</v>
      </c>
      <c r="L351" s="19" t="n">
        <f aca="false">E351*(1-RM_SEV_S)</f>
        <v>0.000187718912367742</v>
      </c>
      <c r="M351" s="19" t="n">
        <f aca="false">E351-L351</f>
        <v>0.000125145941578495</v>
      </c>
      <c r="N351" s="19" t="n">
        <f aca="false">H351-D351*(RM_SERV+RM_TR)/12</f>
        <v>0.000546220466499634</v>
      </c>
      <c r="O351" s="19" t="n">
        <f aca="false">T351*RM_A1_CP/12+U351*RM_A2_CP/12+V351*RM_A3_CP/12+W351*RM_M1_CP/12+X351*RM_B1_CP/12+Y351*RM_B2_CP/12+Z351*RM_B3_CP/12</f>
        <v>0.000614173445114956</v>
      </c>
      <c r="P351" s="19" t="n">
        <f aca="false">MAX(0,N351-O351)</f>
        <v>0</v>
      </c>
      <c r="Q351" s="19" t="n">
        <f aca="false">MIN(P351,M351)</f>
        <v>0</v>
      </c>
      <c r="R351" s="19" t="n">
        <f aca="false">P351-Q351</f>
        <v>0</v>
      </c>
      <c r="S351" s="19" t="n">
        <f aca="false">I351+J351+L351+Q351</f>
        <v>0.00763729947324798</v>
      </c>
      <c r="T351" s="19" t="n">
        <f aca="false">AW350</f>
        <v>0</v>
      </c>
      <c r="U351" s="19" t="n">
        <f aca="false">AX350</f>
        <v>0</v>
      </c>
      <c r="V351" s="19" t="n">
        <f aca="false">AY350</f>
        <v>0</v>
      </c>
      <c r="W351" s="19" t="n">
        <f aca="false">AZ350</f>
        <v>0</v>
      </c>
      <c r="X351" s="19" t="n">
        <f aca="false">BA350</f>
        <v>0</v>
      </c>
      <c r="Y351" s="19" t="n">
        <f aca="false">BB350</f>
        <v>0.0921260167672434</v>
      </c>
      <c r="Z351" s="19" t="n">
        <f aca="false">BC350</f>
        <v>0</v>
      </c>
      <c r="AA351" s="19" t="n">
        <f aca="false">MIN(T351,MAX(0,S351-(0)))</f>
        <v>0</v>
      </c>
      <c r="AB351" s="19" t="n">
        <f aca="false">MIN(U351,MAX(0,S351-(T351)))</f>
        <v>0</v>
      </c>
      <c r="AC351" s="19" t="n">
        <f aca="false">MIN(V351,MAX(0,S351-(T351+U351)))</f>
        <v>0</v>
      </c>
      <c r="AD351" s="19" t="n">
        <f aca="false">MIN(W351,MAX(0,S351-(T351+U351+V351)))</f>
        <v>0</v>
      </c>
      <c r="AE351" s="19" t="n">
        <f aca="false">MIN(X351,MAX(0,S351-(T351+U351+V351+W351)))</f>
        <v>0</v>
      </c>
      <c r="AF351" s="19" t="n">
        <f aca="false">MIN(Y351,MAX(0,S351-(T351+U351+V351+W351+X351)))</f>
        <v>0.00763729947324798</v>
      </c>
      <c r="AG351" s="19" t="n">
        <f aca="false">MIN(Z351,MAX(0,S351-(T351+U351+V351+W351+X351+Y351)))</f>
        <v>0</v>
      </c>
      <c r="AH351" s="19" t="n">
        <f aca="false">T351-AA351</f>
        <v>0</v>
      </c>
      <c r="AI351" s="19" t="n">
        <f aca="false">U351-AB351</f>
        <v>0</v>
      </c>
      <c r="AJ351" s="19" t="n">
        <f aca="false">V351-AC351</f>
        <v>0</v>
      </c>
      <c r="AK351" s="19" t="n">
        <f aca="false">W351-AD351</f>
        <v>0</v>
      </c>
      <c r="AL351" s="19" t="n">
        <f aca="false">X351-AE351</f>
        <v>0</v>
      </c>
      <c r="AM351" s="19" t="n">
        <f aca="false">Y351-AF351</f>
        <v>0.0844887172939954</v>
      </c>
      <c r="AN351" s="19" t="n">
        <f aca="false">Z351-AG351</f>
        <v>0</v>
      </c>
      <c r="AO351" s="19" t="n">
        <f aca="false">M351-Q351</f>
        <v>0.000125145941578495</v>
      </c>
      <c r="AP351" s="19" t="n">
        <f aca="false">MIN(AH351,MAX(0,AO351-(AI351+AJ351+AK351+AL351+AM351+AN351)))</f>
        <v>0</v>
      </c>
      <c r="AQ351" s="19" t="n">
        <f aca="false">MIN(AI351,MAX(0,AO351-(AJ351+AK351+AL351+AM351+AN351)))</f>
        <v>0</v>
      </c>
      <c r="AR351" s="19" t="n">
        <f aca="false">MIN(AJ351,MAX(0,AO351-(AK351+AL351+AM351+AN351)))</f>
        <v>0</v>
      </c>
      <c r="AS351" s="19" t="n">
        <f aca="false">MIN(AK351,MAX(0,AO351-(AL351+AM351+AN351)))</f>
        <v>0</v>
      </c>
      <c r="AT351" s="19" t="n">
        <f aca="false">MIN(AL351,MAX(0,AO351-(AM351+AN351)))</f>
        <v>0</v>
      </c>
      <c r="AU351" s="19" t="n">
        <f aca="false">MIN(AM351,MAX(0,AO351-(AN351)))</f>
        <v>0.000125145941578495</v>
      </c>
      <c r="AV351" s="19" t="n">
        <f aca="false">MIN(AN351,MAX(0,AO351-(0)))</f>
        <v>0</v>
      </c>
      <c r="AW351" s="19" t="n">
        <f aca="false">AH351-AP351</f>
        <v>0</v>
      </c>
      <c r="AX351" s="19" t="n">
        <f aca="false">AI351-AQ351</f>
        <v>0</v>
      </c>
      <c r="AY351" s="19" t="n">
        <f aca="false">AJ351-AR351</f>
        <v>0</v>
      </c>
      <c r="AZ351" s="19" t="n">
        <f aca="false">AK351-AS351</f>
        <v>0</v>
      </c>
      <c r="BA351" s="19" t="n">
        <f aca="false">AL351-AT351</f>
        <v>0</v>
      </c>
      <c r="BB351" s="19" t="n">
        <f aca="false">AM351-AU351</f>
        <v>0.0843635713524169</v>
      </c>
      <c r="BC351" s="19" t="n">
        <f aca="false">AN351-AV351</f>
        <v>0</v>
      </c>
    </row>
    <row r="352" customFormat="false" ht="15" hidden="false" customHeight="false" outlineLevel="0" collapsed="false">
      <c r="B352" s="18" t="n">
        <v>348</v>
      </c>
      <c r="C352" s="18" t="n">
        <f aca="false">RM_TERM-B352+1</f>
        <v>13</v>
      </c>
      <c r="D352" s="19" t="n">
        <f aca="false">K351</f>
        <v>0.0843635713525072</v>
      </c>
      <c r="E352" s="19" t="n">
        <f aca="false">D352*(1-(1-RM_CDR_S)^(1/12))</f>
        <v>0.000286503176363792</v>
      </c>
      <c r="F352" s="19" t="n">
        <f aca="false">D352-E352</f>
        <v>0.0840770681761434</v>
      </c>
      <c r="G352" s="19" t="n">
        <f aca="false">IF(F352&gt;0,F352*(RM_WAC/12)/(1-(1+RM_WAC/12)^(-C352)),0)</f>
        <v>0.00675007803238672</v>
      </c>
      <c r="H352" s="19" t="n">
        <f aca="false">F352*RM_WAC/12</f>
        <v>0.000518475253752885</v>
      </c>
      <c r="I352" s="19" t="n">
        <f aca="false">G352-H352+IF(C352&lt;=1,(F352-(G352-H352)-J352),0)</f>
        <v>0.00623160277863384</v>
      </c>
      <c r="J352" s="19" t="n">
        <f aca="false">(F352-(G352-H352))*(1-(1-RM_CPR_S)^(1/12))</f>
        <v>0.00104717307564157</v>
      </c>
      <c r="K352" s="19" t="n">
        <f aca="false">IF(C352&lt;=1,0,(F352-(G352-H352)-J352))</f>
        <v>0.076798292321868</v>
      </c>
      <c r="L352" s="19" t="n">
        <f aca="false">E352*(1-RM_SEV_S)</f>
        <v>0.000171901905818275</v>
      </c>
      <c r="M352" s="19" t="n">
        <f aca="false">E352-L352</f>
        <v>0.000114601270545517</v>
      </c>
      <c r="N352" s="19" t="n">
        <f aca="false">H352-D352*(RM_SERV+RM_TR)/12</f>
        <v>0.000500196479959841</v>
      </c>
      <c r="O352" s="19" t="n">
        <f aca="false">T352*RM_A1_CP/12+U352*RM_A2_CP/12+V352*RM_A3_CP/12+W352*RM_M1_CP/12+X352*RM_B1_CP/12+Y352*RM_B2_CP/12+Z352*RM_B3_CP/12</f>
        <v>0.000562423809016113</v>
      </c>
      <c r="P352" s="19" t="n">
        <f aca="false">MAX(0,N352-O352)</f>
        <v>0</v>
      </c>
      <c r="Q352" s="19" t="n">
        <f aca="false">MIN(P352,M352)</f>
        <v>0</v>
      </c>
      <c r="R352" s="19" t="n">
        <f aca="false">P352-Q352</f>
        <v>0</v>
      </c>
      <c r="S352" s="19" t="n">
        <f aca="false">I352+J352+L352+Q352</f>
        <v>0.00745067776009368</v>
      </c>
      <c r="T352" s="19" t="n">
        <f aca="false">AW351</f>
        <v>0</v>
      </c>
      <c r="U352" s="19" t="n">
        <f aca="false">AX351</f>
        <v>0</v>
      </c>
      <c r="V352" s="19" t="n">
        <f aca="false">AY351</f>
        <v>0</v>
      </c>
      <c r="W352" s="19" t="n">
        <f aca="false">AZ351</f>
        <v>0</v>
      </c>
      <c r="X352" s="19" t="n">
        <f aca="false">BA351</f>
        <v>0</v>
      </c>
      <c r="Y352" s="19" t="n">
        <f aca="false">BB351</f>
        <v>0.0843635713524169</v>
      </c>
      <c r="Z352" s="19" t="n">
        <f aca="false">BC351</f>
        <v>0</v>
      </c>
      <c r="AA352" s="19" t="n">
        <f aca="false">MIN(T352,MAX(0,S352-(0)))</f>
        <v>0</v>
      </c>
      <c r="AB352" s="19" t="n">
        <f aca="false">MIN(U352,MAX(0,S352-(T352)))</f>
        <v>0</v>
      </c>
      <c r="AC352" s="19" t="n">
        <f aca="false">MIN(V352,MAX(0,S352-(T352+U352)))</f>
        <v>0</v>
      </c>
      <c r="AD352" s="19" t="n">
        <f aca="false">MIN(W352,MAX(0,S352-(T352+U352+V352)))</f>
        <v>0</v>
      </c>
      <c r="AE352" s="19" t="n">
        <f aca="false">MIN(X352,MAX(0,S352-(T352+U352+V352+W352)))</f>
        <v>0</v>
      </c>
      <c r="AF352" s="19" t="n">
        <f aca="false">MIN(Y352,MAX(0,S352-(T352+U352+V352+W352+X352)))</f>
        <v>0.00745067776009368</v>
      </c>
      <c r="AG352" s="19" t="n">
        <f aca="false">MIN(Z352,MAX(0,S352-(T352+U352+V352+W352+X352+Y352)))</f>
        <v>0</v>
      </c>
      <c r="AH352" s="19" t="n">
        <f aca="false">T352-AA352</f>
        <v>0</v>
      </c>
      <c r="AI352" s="19" t="n">
        <f aca="false">U352-AB352</f>
        <v>0</v>
      </c>
      <c r="AJ352" s="19" t="n">
        <f aca="false">V352-AC352</f>
        <v>0</v>
      </c>
      <c r="AK352" s="19" t="n">
        <f aca="false">W352-AD352</f>
        <v>0</v>
      </c>
      <c r="AL352" s="19" t="n">
        <f aca="false">X352-AE352</f>
        <v>0</v>
      </c>
      <c r="AM352" s="19" t="n">
        <f aca="false">Y352-AF352</f>
        <v>0.0769128935923232</v>
      </c>
      <c r="AN352" s="19" t="n">
        <f aca="false">Z352-AG352</f>
        <v>0</v>
      </c>
      <c r="AO352" s="19" t="n">
        <f aca="false">M352-Q352</f>
        <v>0.000114601270545517</v>
      </c>
      <c r="AP352" s="19" t="n">
        <f aca="false">MIN(AH352,MAX(0,AO352-(AI352+AJ352+AK352+AL352+AM352+AN352)))</f>
        <v>0</v>
      </c>
      <c r="AQ352" s="19" t="n">
        <f aca="false">MIN(AI352,MAX(0,AO352-(AJ352+AK352+AL352+AM352+AN352)))</f>
        <v>0</v>
      </c>
      <c r="AR352" s="19" t="n">
        <f aca="false">MIN(AJ352,MAX(0,AO352-(AK352+AL352+AM352+AN352)))</f>
        <v>0</v>
      </c>
      <c r="AS352" s="19" t="n">
        <f aca="false">MIN(AK352,MAX(0,AO352-(AL352+AM352+AN352)))</f>
        <v>0</v>
      </c>
      <c r="AT352" s="19" t="n">
        <f aca="false">MIN(AL352,MAX(0,AO352-(AM352+AN352)))</f>
        <v>0</v>
      </c>
      <c r="AU352" s="19" t="n">
        <f aca="false">MIN(AM352,MAX(0,AO352-(AN352)))</f>
        <v>0.000114601270545517</v>
      </c>
      <c r="AV352" s="19" t="n">
        <f aca="false">MIN(AN352,MAX(0,AO352-(0)))</f>
        <v>0</v>
      </c>
      <c r="AW352" s="19" t="n">
        <f aca="false">AH352-AP352</f>
        <v>0</v>
      </c>
      <c r="AX352" s="19" t="n">
        <f aca="false">AI352-AQ352</f>
        <v>0</v>
      </c>
      <c r="AY352" s="19" t="n">
        <f aca="false">AJ352-AR352</f>
        <v>0</v>
      </c>
      <c r="AZ352" s="19" t="n">
        <f aca="false">AK352-AS352</f>
        <v>0</v>
      </c>
      <c r="BA352" s="19" t="n">
        <f aca="false">AL352-AT352</f>
        <v>0</v>
      </c>
      <c r="BB352" s="19" t="n">
        <f aca="false">AM352-AU352</f>
        <v>0.0767982923217777</v>
      </c>
      <c r="BC352" s="19" t="n">
        <f aca="false">AN352-AV352</f>
        <v>0</v>
      </c>
    </row>
    <row r="353" customFormat="false" ht="15" hidden="false" customHeight="false" outlineLevel="0" collapsed="false">
      <c r="B353" s="18" t="n">
        <v>349</v>
      </c>
      <c r="C353" s="18" t="n">
        <f aca="false">RM_TERM-B353+1</f>
        <v>12</v>
      </c>
      <c r="D353" s="19" t="n">
        <f aca="false">K352</f>
        <v>0.076798292321868</v>
      </c>
      <c r="E353" s="19" t="n">
        <f aca="false">D353*(1-(1-RM_CDR_S)^(1/12))</f>
        <v>0.000260811086311086</v>
      </c>
      <c r="F353" s="19" t="n">
        <f aca="false">D353-E353</f>
        <v>0.0765374812355569</v>
      </c>
      <c r="G353" s="19" t="n">
        <f aca="false">IF(F353&gt;0,F353*(RM_WAC/12)/(1-(1+RM_WAC/12)^(-C353)),0)</f>
        <v>0.00663666108365088</v>
      </c>
      <c r="H353" s="19" t="n">
        <f aca="false">F353*RM_WAC/12</f>
        <v>0.000471981134285934</v>
      </c>
      <c r="I353" s="19" t="n">
        <f aca="false">G353-H353+IF(C353&lt;=1,(F353-(G353-H353)-J353),0)</f>
        <v>0.00616467994936494</v>
      </c>
      <c r="J353" s="19" t="n">
        <f aca="false">(F353-(G353-H353))*(1-(1-RM_CPR_S)^(1/12))</f>
        <v>0.000946651193978635</v>
      </c>
      <c r="K353" s="19" t="n">
        <f aca="false">IF(C353&lt;=1,0,(F353-(G353-H353)-J353))</f>
        <v>0.0694261500922134</v>
      </c>
      <c r="L353" s="19" t="n">
        <f aca="false">E353*(1-RM_SEV_S)</f>
        <v>0.000156486651786651</v>
      </c>
      <c r="M353" s="19" t="n">
        <f aca="false">E353-L353</f>
        <v>0.000104324434524434</v>
      </c>
      <c r="N353" s="19" t="n">
        <f aca="false">H353-D353*(RM_SERV+RM_TR)/12</f>
        <v>0.000455341504282863</v>
      </c>
      <c r="O353" s="19" t="n">
        <f aca="false">T353*RM_A1_CP/12+U353*RM_A2_CP/12+V353*RM_A3_CP/12+W353*RM_M1_CP/12+X353*RM_B1_CP/12+Y353*RM_B2_CP/12+Z353*RM_B3_CP/12</f>
        <v>0.000511988615478518</v>
      </c>
      <c r="P353" s="19" t="n">
        <f aca="false">MAX(0,N353-O353)</f>
        <v>0</v>
      </c>
      <c r="Q353" s="19" t="n">
        <f aca="false">MIN(P353,M353)</f>
        <v>0</v>
      </c>
      <c r="R353" s="19" t="n">
        <f aca="false">P353-Q353</f>
        <v>0</v>
      </c>
      <c r="S353" s="19" t="n">
        <f aca="false">I353+J353+L353+Q353</f>
        <v>0.00726781779513023</v>
      </c>
      <c r="T353" s="19" t="n">
        <f aca="false">AW352</f>
        <v>0</v>
      </c>
      <c r="U353" s="19" t="n">
        <f aca="false">AX352</f>
        <v>0</v>
      </c>
      <c r="V353" s="19" t="n">
        <f aca="false">AY352</f>
        <v>0</v>
      </c>
      <c r="W353" s="19" t="n">
        <f aca="false">AZ352</f>
        <v>0</v>
      </c>
      <c r="X353" s="19" t="n">
        <f aca="false">BA352</f>
        <v>0</v>
      </c>
      <c r="Y353" s="19" t="n">
        <f aca="false">BB352</f>
        <v>0.0767982923217777</v>
      </c>
      <c r="Z353" s="19" t="n">
        <f aca="false">BC352</f>
        <v>0</v>
      </c>
      <c r="AA353" s="19" t="n">
        <f aca="false">MIN(T353,MAX(0,S353-(0)))</f>
        <v>0</v>
      </c>
      <c r="AB353" s="19" t="n">
        <f aca="false">MIN(U353,MAX(0,S353-(T353)))</f>
        <v>0</v>
      </c>
      <c r="AC353" s="19" t="n">
        <f aca="false">MIN(V353,MAX(0,S353-(T353+U353)))</f>
        <v>0</v>
      </c>
      <c r="AD353" s="19" t="n">
        <f aca="false">MIN(W353,MAX(0,S353-(T353+U353+V353)))</f>
        <v>0</v>
      </c>
      <c r="AE353" s="19" t="n">
        <f aca="false">MIN(X353,MAX(0,S353-(T353+U353+V353+W353)))</f>
        <v>0</v>
      </c>
      <c r="AF353" s="19" t="n">
        <f aca="false">MIN(Y353,MAX(0,S353-(T353+U353+V353+W353+X353)))</f>
        <v>0.00726781779513023</v>
      </c>
      <c r="AG353" s="19" t="n">
        <f aca="false">MIN(Z353,MAX(0,S353-(T353+U353+V353+W353+X353+Y353)))</f>
        <v>0</v>
      </c>
      <c r="AH353" s="19" t="n">
        <f aca="false">T353-AA353</f>
        <v>0</v>
      </c>
      <c r="AI353" s="19" t="n">
        <f aca="false">U353-AB353</f>
        <v>0</v>
      </c>
      <c r="AJ353" s="19" t="n">
        <f aca="false">V353-AC353</f>
        <v>0</v>
      </c>
      <c r="AK353" s="19" t="n">
        <f aca="false">W353-AD353</f>
        <v>0</v>
      </c>
      <c r="AL353" s="19" t="n">
        <f aca="false">X353-AE353</f>
        <v>0</v>
      </c>
      <c r="AM353" s="19" t="n">
        <f aca="false">Y353-AF353</f>
        <v>0.0695304745266475</v>
      </c>
      <c r="AN353" s="19" t="n">
        <f aca="false">Z353-AG353</f>
        <v>0</v>
      </c>
      <c r="AO353" s="19" t="n">
        <f aca="false">M353-Q353</f>
        <v>0.000104324434524434</v>
      </c>
      <c r="AP353" s="19" t="n">
        <f aca="false">MIN(AH353,MAX(0,AO353-(AI353+AJ353+AK353+AL353+AM353+AN353)))</f>
        <v>0</v>
      </c>
      <c r="AQ353" s="19" t="n">
        <f aca="false">MIN(AI353,MAX(0,AO353-(AJ353+AK353+AL353+AM353+AN353)))</f>
        <v>0</v>
      </c>
      <c r="AR353" s="19" t="n">
        <f aca="false">MIN(AJ353,MAX(0,AO353-(AK353+AL353+AM353+AN353)))</f>
        <v>0</v>
      </c>
      <c r="AS353" s="19" t="n">
        <f aca="false">MIN(AK353,MAX(0,AO353-(AL353+AM353+AN353)))</f>
        <v>0</v>
      </c>
      <c r="AT353" s="19" t="n">
        <f aca="false">MIN(AL353,MAX(0,AO353-(AM353+AN353)))</f>
        <v>0</v>
      </c>
      <c r="AU353" s="19" t="n">
        <f aca="false">MIN(AM353,MAX(0,AO353-(AN353)))</f>
        <v>0.000104324434524434</v>
      </c>
      <c r="AV353" s="19" t="n">
        <f aca="false">MIN(AN353,MAX(0,AO353-(0)))</f>
        <v>0</v>
      </c>
      <c r="AW353" s="19" t="n">
        <f aca="false">AH353-AP353</f>
        <v>0</v>
      </c>
      <c r="AX353" s="19" t="n">
        <f aca="false">AI353-AQ353</f>
        <v>0</v>
      </c>
      <c r="AY353" s="19" t="n">
        <f aca="false">AJ353-AR353</f>
        <v>0</v>
      </c>
      <c r="AZ353" s="19" t="n">
        <f aca="false">AK353-AS353</f>
        <v>0</v>
      </c>
      <c r="BA353" s="19" t="n">
        <f aca="false">AL353-AT353</f>
        <v>0</v>
      </c>
      <c r="BB353" s="19" t="n">
        <f aca="false">AM353-AU353</f>
        <v>0.069426150092123</v>
      </c>
      <c r="BC353" s="19" t="n">
        <f aca="false">AN353-AV353</f>
        <v>0</v>
      </c>
    </row>
    <row r="354" customFormat="false" ht="15" hidden="false" customHeight="false" outlineLevel="0" collapsed="false">
      <c r="B354" s="18" t="n">
        <v>350</v>
      </c>
      <c r="C354" s="18" t="n">
        <f aca="false">RM_TERM-B354+1</f>
        <v>11</v>
      </c>
      <c r="D354" s="19" t="n">
        <f aca="false">K353</f>
        <v>0.0694261500922134</v>
      </c>
      <c r="E354" s="19" t="n">
        <f aca="false">D354*(1-(1-RM_CDR_S)^(1/12))</f>
        <v>0.000235774899109192</v>
      </c>
      <c r="F354" s="19" t="n">
        <f aca="false">D354-E354</f>
        <v>0.0691903751931042</v>
      </c>
      <c r="G354" s="19" t="n">
        <f aca="false">IF(F354&gt;0,F354*(RM_WAC/12)/(1-(1+RM_WAC/12)^(-C354)),0)</f>
        <v>0.00652514980240494</v>
      </c>
      <c r="H354" s="19" t="n">
        <f aca="false">F354*RM_WAC/12</f>
        <v>0.000426673980357476</v>
      </c>
      <c r="I354" s="19" t="n">
        <f aca="false">G354-H354+IF(C354&lt;=1,(F354-(G354-H354)-J354),0)</f>
        <v>0.00609847582204746</v>
      </c>
      <c r="J354" s="19" t="n">
        <f aca="false">(F354-(G354-H354))*(1-(1-RM_CPR_S)^(1/12))</f>
        <v>0.00084870888721762</v>
      </c>
      <c r="K354" s="19" t="n">
        <f aca="false">IF(C354&lt;=1,0,(F354-(G354-H354)-J354))</f>
        <v>0.0622431904838391</v>
      </c>
      <c r="L354" s="19" t="n">
        <f aca="false">E354*(1-RM_SEV_S)</f>
        <v>0.000141464939465515</v>
      </c>
      <c r="M354" s="19" t="n">
        <f aca="false">E354-L354</f>
        <v>9.43099596436767E-005</v>
      </c>
      <c r="N354" s="19" t="n">
        <f aca="false">H354-D354*(RM_SERV+RM_TR)/12</f>
        <v>0.000411631647837496</v>
      </c>
      <c r="O354" s="19" t="n">
        <f aca="false">T354*RM_A1_CP/12+U354*RM_A2_CP/12+V354*RM_A3_CP/12+W354*RM_M1_CP/12+X354*RM_B1_CP/12+Y354*RM_B2_CP/12+Z354*RM_B3_CP/12</f>
        <v>0.000462841000614154</v>
      </c>
      <c r="P354" s="19" t="n">
        <f aca="false">MAX(0,N354-O354)</f>
        <v>0</v>
      </c>
      <c r="Q354" s="19" t="n">
        <f aca="false">MIN(P354,M354)</f>
        <v>0</v>
      </c>
      <c r="R354" s="19" t="n">
        <f aca="false">P354-Q354</f>
        <v>0</v>
      </c>
      <c r="S354" s="19" t="n">
        <f aca="false">I354+J354+L354+Q354</f>
        <v>0.0070886496487306</v>
      </c>
      <c r="T354" s="19" t="n">
        <f aca="false">AW353</f>
        <v>0</v>
      </c>
      <c r="U354" s="19" t="n">
        <f aca="false">AX353</f>
        <v>0</v>
      </c>
      <c r="V354" s="19" t="n">
        <f aca="false">AY353</f>
        <v>0</v>
      </c>
      <c r="W354" s="19" t="n">
        <f aca="false">AZ353</f>
        <v>0</v>
      </c>
      <c r="X354" s="19" t="n">
        <f aca="false">BA353</f>
        <v>0</v>
      </c>
      <c r="Y354" s="19" t="n">
        <f aca="false">BB353</f>
        <v>0.069426150092123</v>
      </c>
      <c r="Z354" s="19" t="n">
        <f aca="false">BC353</f>
        <v>0</v>
      </c>
      <c r="AA354" s="19" t="n">
        <f aca="false">MIN(T354,MAX(0,S354-(0)))</f>
        <v>0</v>
      </c>
      <c r="AB354" s="19" t="n">
        <f aca="false">MIN(U354,MAX(0,S354-(T354)))</f>
        <v>0</v>
      </c>
      <c r="AC354" s="19" t="n">
        <f aca="false">MIN(V354,MAX(0,S354-(T354+U354)))</f>
        <v>0</v>
      </c>
      <c r="AD354" s="19" t="n">
        <f aca="false">MIN(W354,MAX(0,S354-(T354+U354+V354)))</f>
        <v>0</v>
      </c>
      <c r="AE354" s="19" t="n">
        <f aca="false">MIN(X354,MAX(0,S354-(T354+U354+V354+W354)))</f>
        <v>0</v>
      </c>
      <c r="AF354" s="19" t="n">
        <f aca="false">MIN(Y354,MAX(0,S354-(T354+U354+V354+W354+X354)))</f>
        <v>0.0070886496487306</v>
      </c>
      <c r="AG354" s="19" t="n">
        <f aca="false">MIN(Z354,MAX(0,S354-(T354+U354+V354+W354+X354+Y354)))</f>
        <v>0</v>
      </c>
      <c r="AH354" s="19" t="n">
        <f aca="false">T354-AA354</f>
        <v>0</v>
      </c>
      <c r="AI354" s="19" t="n">
        <f aca="false">U354-AB354</f>
        <v>0</v>
      </c>
      <c r="AJ354" s="19" t="n">
        <f aca="false">V354-AC354</f>
        <v>0</v>
      </c>
      <c r="AK354" s="19" t="n">
        <f aca="false">W354-AD354</f>
        <v>0</v>
      </c>
      <c r="AL354" s="19" t="n">
        <f aca="false">X354-AE354</f>
        <v>0</v>
      </c>
      <c r="AM354" s="19" t="n">
        <f aca="false">Y354-AF354</f>
        <v>0.0623375004433924</v>
      </c>
      <c r="AN354" s="19" t="n">
        <f aca="false">Z354-AG354</f>
        <v>0</v>
      </c>
      <c r="AO354" s="19" t="n">
        <f aca="false">M354-Q354</f>
        <v>9.43099596436767E-005</v>
      </c>
      <c r="AP354" s="19" t="n">
        <f aca="false">MIN(AH354,MAX(0,AO354-(AI354+AJ354+AK354+AL354+AM354+AN354)))</f>
        <v>0</v>
      </c>
      <c r="AQ354" s="19" t="n">
        <f aca="false">MIN(AI354,MAX(0,AO354-(AJ354+AK354+AL354+AM354+AN354)))</f>
        <v>0</v>
      </c>
      <c r="AR354" s="19" t="n">
        <f aca="false">MIN(AJ354,MAX(0,AO354-(AK354+AL354+AM354+AN354)))</f>
        <v>0</v>
      </c>
      <c r="AS354" s="19" t="n">
        <f aca="false">MIN(AK354,MAX(0,AO354-(AL354+AM354+AN354)))</f>
        <v>0</v>
      </c>
      <c r="AT354" s="19" t="n">
        <f aca="false">MIN(AL354,MAX(0,AO354-(AM354+AN354)))</f>
        <v>0</v>
      </c>
      <c r="AU354" s="19" t="n">
        <f aca="false">MIN(AM354,MAX(0,AO354-(AN354)))</f>
        <v>9.43099596436767E-005</v>
      </c>
      <c r="AV354" s="19" t="n">
        <f aca="false">MIN(AN354,MAX(0,AO354-(0)))</f>
        <v>0</v>
      </c>
      <c r="AW354" s="19" t="n">
        <f aca="false">AH354-AP354</f>
        <v>0</v>
      </c>
      <c r="AX354" s="19" t="n">
        <f aca="false">AI354-AQ354</f>
        <v>0</v>
      </c>
      <c r="AY354" s="19" t="n">
        <f aca="false">AJ354-AR354</f>
        <v>0</v>
      </c>
      <c r="AZ354" s="19" t="n">
        <f aca="false">AK354-AS354</f>
        <v>0</v>
      </c>
      <c r="BA354" s="19" t="n">
        <f aca="false">AL354-AT354</f>
        <v>0</v>
      </c>
      <c r="BB354" s="19" t="n">
        <f aca="false">AM354-AU354</f>
        <v>0.0622431904837488</v>
      </c>
      <c r="BC354" s="19" t="n">
        <f aca="false">AN354-AV354</f>
        <v>0</v>
      </c>
    </row>
    <row r="355" customFormat="false" ht="15" hidden="false" customHeight="false" outlineLevel="0" collapsed="false">
      <c r="B355" s="18" t="n">
        <v>351</v>
      </c>
      <c r="C355" s="18" t="n">
        <f aca="false">RM_TERM-B355+1</f>
        <v>10</v>
      </c>
      <c r="D355" s="19" t="n">
        <f aca="false">K354</f>
        <v>0.0622431904838391</v>
      </c>
      <c r="E355" s="19" t="n">
        <f aca="false">D355*(1-(1-RM_CDR_S)^(1/12))</f>
        <v>0.000211381186153477</v>
      </c>
      <c r="F355" s="19" t="n">
        <f aca="false">D355-E355</f>
        <v>0.0620318092976856</v>
      </c>
      <c r="G355" s="19" t="n">
        <f aca="false">IF(F355&gt;0,F355*(RM_WAC/12)/(1-(1+RM_WAC/12)^(-C355)),0)</f>
        <v>0.00641551216902023</v>
      </c>
      <c r="H355" s="19" t="n">
        <f aca="false">F355*RM_WAC/12</f>
        <v>0.000382529490669061</v>
      </c>
      <c r="I355" s="19" t="n">
        <f aca="false">G355-H355+IF(C355&lt;=1,(F355-(G355-H355)-J355),0)</f>
        <v>0.00603298267835117</v>
      </c>
      <c r="J355" s="19" t="n">
        <f aca="false">(F355-(G355-H355))*(1-(1-RM_CPR_S)^(1/12))</f>
        <v>0.000753293248410121</v>
      </c>
      <c r="K355" s="19" t="n">
        <f aca="false">IF(C355&lt;=1,0,(F355-(G355-H355)-J355))</f>
        <v>0.0552455333709243</v>
      </c>
      <c r="L355" s="19" t="n">
        <f aca="false">E355*(1-RM_SEV_S)</f>
        <v>0.000126828711692086</v>
      </c>
      <c r="M355" s="19" t="n">
        <f aca="false">E355-L355</f>
        <v>8.45524744613907E-005</v>
      </c>
      <c r="N355" s="19" t="n">
        <f aca="false">H355-D355*(RM_SERV+RM_TR)/12</f>
        <v>0.000369043466064229</v>
      </c>
      <c r="O355" s="19" t="n">
        <f aca="false">T355*RM_A1_CP/12+U355*RM_A2_CP/12+V355*RM_A3_CP/12+W355*RM_M1_CP/12+X355*RM_B1_CP/12+Y355*RM_B2_CP/12+Z355*RM_B3_CP/12</f>
        <v>0.000414954603224992</v>
      </c>
      <c r="P355" s="19" t="n">
        <f aca="false">MAX(0,N355-O355)</f>
        <v>0</v>
      </c>
      <c r="Q355" s="19" t="n">
        <f aca="false">MIN(P355,M355)</f>
        <v>0</v>
      </c>
      <c r="R355" s="19" t="n">
        <f aca="false">P355-Q355</f>
        <v>0</v>
      </c>
      <c r="S355" s="19" t="n">
        <f aca="false">I355+J355+L355+Q355</f>
        <v>0.00691310463845338</v>
      </c>
      <c r="T355" s="19" t="n">
        <f aca="false">AW354</f>
        <v>0</v>
      </c>
      <c r="U355" s="19" t="n">
        <f aca="false">AX354</f>
        <v>0</v>
      </c>
      <c r="V355" s="19" t="n">
        <f aca="false">AY354</f>
        <v>0</v>
      </c>
      <c r="W355" s="19" t="n">
        <f aca="false">AZ354</f>
        <v>0</v>
      </c>
      <c r="X355" s="19" t="n">
        <f aca="false">BA354</f>
        <v>0</v>
      </c>
      <c r="Y355" s="19" t="n">
        <f aca="false">BB354</f>
        <v>0.0622431904837488</v>
      </c>
      <c r="Z355" s="19" t="n">
        <f aca="false">BC354</f>
        <v>0</v>
      </c>
      <c r="AA355" s="19" t="n">
        <f aca="false">MIN(T355,MAX(0,S355-(0)))</f>
        <v>0</v>
      </c>
      <c r="AB355" s="19" t="n">
        <f aca="false">MIN(U355,MAX(0,S355-(T355)))</f>
        <v>0</v>
      </c>
      <c r="AC355" s="19" t="n">
        <f aca="false">MIN(V355,MAX(0,S355-(T355+U355)))</f>
        <v>0</v>
      </c>
      <c r="AD355" s="19" t="n">
        <f aca="false">MIN(W355,MAX(0,S355-(T355+U355+V355)))</f>
        <v>0</v>
      </c>
      <c r="AE355" s="19" t="n">
        <f aca="false">MIN(X355,MAX(0,S355-(T355+U355+V355+W355)))</f>
        <v>0</v>
      </c>
      <c r="AF355" s="19" t="n">
        <f aca="false">MIN(Y355,MAX(0,S355-(T355+U355+V355+W355+X355)))</f>
        <v>0.00691310463845338</v>
      </c>
      <c r="AG355" s="19" t="n">
        <f aca="false">MIN(Z355,MAX(0,S355-(T355+U355+V355+W355+X355+Y355)))</f>
        <v>0</v>
      </c>
      <c r="AH355" s="19" t="n">
        <f aca="false">T355-AA355</f>
        <v>0</v>
      </c>
      <c r="AI355" s="19" t="n">
        <f aca="false">U355-AB355</f>
        <v>0</v>
      </c>
      <c r="AJ355" s="19" t="n">
        <f aca="false">V355-AC355</f>
        <v>0</v>
      </c>
      <c r="AK355" s="19" t="n">
        <f aca="false">W355-AD355</f>
        <v>0</v>
      </c>
      <c r="AL355" s="19" t="n">
        <f aca="false">X355-AE355</f>
        <v>0</v>
      </c>
      <c r="AM355" s="19" t="n">
        <f aca="false">Y355-AF355</f>
        <v>0.0553300858452954</v>
      </c>
      <c r="AN355" s="19" t="n">
        <f aca="false">Z355-AG355</f>
        <v>0</v>
      </c>
      <c r="AO355" s="19" t="n">
        <f aca="false">M355-Q355</f>
        <v>8.45524744613907E-005</v>
      </c>
      <c r="AP355" s="19" t="n">
        <f aca="false">MIN(AH355,MAX(0,AO355-(AI355+AJ355+AK355+AL355+AM355+AN355)))</f>
        <v>0</v>
      </c>
      <c r="AQ355" s="19" t="n">
        <f aca="false">MIN(AI355,MAX(0,AO355-(AJ355+AK355+AL355+AM355+AN355)))</f>
        <v>0</v>
      </c>
      <c r="AR355" s="19" t="n">
        <f aca="false">MIN(AJ355,MAX(0,AO355-(AK355+AL355+AM355+AN355)))</f>
        <v>0</v>
      </c>
      <c r="AS355" s="19" t="n">
        <f aca="false">MIN(AK355,MAX(0,AO355-(AL355+AM355+AN355)))</f>
        <v>0</v>
      </c>
      <c r="AT355" s="19" t="n">
        <f aca="false">MIN(AL355,MAX(0,AO355-(AM355+AN355)))</f>
        <v>0</v>
      </c>
      <c r="AU355" s="19" t="n">
        <f aca="false">MIN(AM355,MAX(0,AO355-(AN355)))</f>
        <v>8.45524744613907E-005</v>
      </c>
      <c r="AV355" s="19" t="n">
        <f aca="false">MIN(AN355,MAX(0,AO355-(0)))</f>
        <v>0</v>
      </c>
      <c r="AW355" s="19" t="n">
        <f aca="false">AH355-AP355</f>
        <v>0</v>
      </c>
      <c r="AX355" s="19" t="n">
        <f aca="false">AI355-AQ355</f>
        <v>0</v>
      </c>
      <c r="AY355" s="19" t="n">
        <f aca="false">AJ355-AR355</f>
        <v>0</v>
      </c>
      <c r="AZ355" s="19" t="n">
        <f aca="false">AK355-AS355</f>
        <v>0</v>
      </c>
      <c r="BA355" s="19" t="n">
        <f aca="false">AL355-AT355</f>
        <v>0</v>
      </c>
      <c r="BB355" s="19" t="n">
        <f aca="false">AM355-AU355</f>
        <v>0.055245533370834</v>
      </c>
      <c r="BC355" s="19" t="n">
        <f aca="false">AN355-AV355</f>
        <v>0</v>
      </c>
    </row>
    <row r="356" customFormat="false" ht="15" hidden="false" customHeight="false" outlineLevel="0" collapsed="false">
      <c r="B356" s="18" t="n">
        <v>352</v>
      </c>
      <c r="C356" s="18" t="n">
        <f aca="false">RM_TERM-B356+1</f>
        <v>9</v>
      </c>
      <c r="D356" s="19" t="n">
        <f aca="false">K355</f>
        <v>0.0552455333709243</v>
      </c>
      <c r="E356" s="19" t="n">
        <f aca="false">D356*(1-(1-RM_CDR_S)^(1/12))</f>
        <v>0.000187616770330234</v>
      </c>
      <c r="F356" s="19" t="n">
        <f aca="false">D356-E356</f>
        <v>0.0550579166005941</v>
      </c>
      <c r="G356" s="19" t="n">
        <f aca="false">IF(F356&gt;0,F356*(RM_WAC/12)/(1-(1+RM_WAC/12)^(-C356)),0)</f>
        <v>0.00630771670187204</v>
      </c>
      <c r="H356" s="19" t="n">
        <f aca="false">F356*RM_WAC/12</f>
        <v>0.000339523819036997</v>
      </c>
      <c r="I356" s="19" t="n">
        <f aca="false">G356-H356+IF(C356&lt;=1,(F356-(G356-H356)-J356),0)</f>
        <v>0.00596819288283504</v>
      </c>
      <c r="J356" s="19" t="n">
        <f aca="false">(F356-(G356-H356))*(1-(1-RM_CPR_S)^(1/12))</f>
        <v>0.000660352362278579</v>
      </c>
      <c r="K356" s="19" t="n">
        <f aca="false">IF(C356&lt;=1,0,(F356-(G356-H356)-J356))</f>
        <v>0.0484293713554805</v>
      </c>
      <c r="L356" s="19" t="n">
        <f aca="false">E356*(1-RM_SEV_S)</f>
        <v>0.000112570062198141</v>
      </c>
      <c r="M356" s="19" t="n">
        <f aca="false">E356-L356</f>
        <v>7.50467081320937E-005</v>
      </c>
      <c r="N356" s="19" t="n">
        <f aca="false">H356-D356*(RM_SERV+RM_TR)/12</f>
        <v>0.000327553953473297</v>
      </c>
      <c r="O356" s="19" t="n">
        <f aca="false">T356*RM_A1_CP/12+U356*RM_A2_CP/12+V356*RM_A3_CP/12+W356*RM_M1_CP/12+X356*RM_B1_CP/12+Y356*RM_B2_CP/12+Z356*RM_B3_CP/12</f>
        <v>0.00036830355580556</v>
      </c>
      <c r="P356" s="19" t="n">
        <f aca="false">MAX(0,N356-O356)</f>
        <v>0</v>
      </c>
      <c r="Q356" s="19" t="n">
        <f aca="false">MIN(P356,M356)</f>
        <v>0</v>
      </c>
      <c r="R356" s="19" t="n">
        <f aca="false">P356-Q356</f>
        <v>0</v>
      </c>
      <c r="S356" s="19" t="n">
        <f aca="false">I356+J356+L356+Q356</f>
        <v>0.00674111530731176</v>
      </c>
      <c r="T356" s="19" t="n">
        <f aca="false">AW355</f>
        <v>0</v>
      </c>
      <c r="U356" s="19" t="n">
        <f aca="false">AX355</f>
        <v>0</v>
      </c>
      <c r="V356" s="19" t="n">
        <f aca="false">AY355</f>
        <v>0</v>
      </c>
      <c r="W356" s="19" t="n">
        <f aca="false">AZ355</f>
        <v>0</v>
      </c>
      <c r="X356" s="19" t="n">
        <f aca="false">BA355</f>
        <v>0</v>
      </c>
      <c r="Y356" s="19" t="n">
        <f aca="false">BB355</f>
        <v>0.055245533370834</v>
      </c>
      <c r="Z356" s="19" t="n">
        <f aca="false">BC355</f>
        <v>0</v>
      </c>
      <c r="AA356" s="19" t="n">
        <f aca="false">MIN(T356,MAX(0,S356-(0)))</f>
        <v>0</v>
      </c>
      <c r="AB356" s="19" t="n">
        <f aca="false">MIN(U356,MAX(0,S356-(T356)))</f>
        <v>0</v>
      </c>
      <c r="AC356" s="19" t="n">
        <f aca="false">MIN(V356,MAX(0,S356-(T356+U356)))</f>
        <v>0</v>
      </c>
      <c r="AD356" s="19" t="n">
        <f aca="false">MIN(W356,MAX(0,S356-(T356+U356+V356)))</f>
        <v>0</v>
      </c>
      <c r="AE356" s="19" t="n">
        <f aca="false">MIN(X356,MAX(0,S356-(T356+U356+V356+W356)))</f>
        <v>0</v>
      </c>
      <c r="AF356" s="19" t="n">
        <f aca="false">MIN(Y356,MAX(0,S356-(T356+U356+V356+W356+X356)))</f>
        <v>0.00674111530731176</v>
      </c>
      <c r="AG356" s="19" t="n">
        <f aca="false">MIN(Z356,MAX(0,S356-(T356+U356+V356+W356+X356+Y356)))</f>
        <v>0</v>
      </c>
      <c r="AH356" s="19" t="n">
        <f aca="false">T356-AA356</f>
        <v>0</v>
      </c>
      <c r="AI356" s="19" t="n">
        <f aca="false">U356-AB356</f>
        <v>0</v>
      </c>
      <c r="AJ356" s="19" t="n">
        <f aca="false">V356-AC356</f>
        <v>0</v>
      </c>
      <c r="AK356" s="19" t="n">
        <f aca="false">W356-AD356</f>
        <v>0</v>
      </c>
      <c r="AL356" s="19" t="n">
        <f aca="false">X356-AE356</f>
        <v>0</v>
      </c>
      <c r="AM356" s="19" t="n">
        <f aca="false">Y356-AF356</f>
        <v>0.0485044180635222</v>
      </c>
      <c r="AN356" s="19" t="n">
        <f aca="false">Z356-AG356</f>
        <v>0</v>
      </c>
      <c r="AO356" s="19" t="n">
        <f aca="false">M356-Q356</f>
        <v>7.50467081320937E-005</v>
      </c>
      <c r="AP356" s="19" t="n">
        <f aca="false">MIN(AH356,MAX(0,AO356-(AI356+AJ356+AK356+AL356+AM356+AN356)))</f>
        <v>0</v>
      </c>
      <c r="AQ356" s="19" t="n">
        <f aca="false">MIN(AI356,MAX(0,AO356-(AJ356+AK356+AL356+AM356+AN356)))</f>
        <v>0</v>
      </c>
      <c r="AR356" s="19" t="n">
        <f aca="false">MIN(AJ356,MAX(0,AO356-(AK356+AL356+AM356+AN356)))</f>
        <v>0</v>
      </c>
      <c r="AS356" s="19" t="n">
        <f aca="false">MIN(AK356,MAX(0,AO356-(AL356+AM356+AN356)))</f>
        <v>0</v>
      </c>
      <c r="AT356" s="19" t="n">
        <f aca="false">MIN(AL356,MAX(0,AO356-(AM356+AN356)))</f>
        <v>0</v>
      </c>
      <c r="AU356" s="19" t="n">
        <f aca="false">MIN(AM356,MAX(0,AO356-(AN356)))</f>
        <v>7.50467081320937E-005</v>
      </c>
      <c r="AV356" s="19" t="n">
        <f aca="false">MIN(AN356,MAX(0,AO356-(0)))</f>
        <v>0</v>
      </c>
      <c r="AW356" s="19" t="n">
        <f aca="false">AH356-AP356</f>
        <v>0</v>
      </c>
      <c r="AX356" s="19" t="n">
        <f aca="false">AI356-AQ356</f>
        <v>0</v>
      </c>
      <c r="AY356" s="19" t="n">
        <f aca="false">AJ356-AR356</f>
        <v>0</v>
      </c>
      <c r="AZ356" s="19" t="n">
        <f aca="false">AK356-AS356</f>
        <v>0</v>
      </c>
      <c r="BA356" s="19" t="n">
        <f aca="false">AL356-AT356</f>
        <v>0</v>
      </c>
      <c r="BB356" s="19" t="n">
        <f aca="false">AM356-AU356</f>
        <v>0.0484293713553901</v>
      </c>
      <c r="BC356" s="19" t="n">
        <f aca="false">AN356-AV356</f>
        <v>0</v>
      </c>
    </row>
    <row r="357" customFormat="false" ht="15" hidden="false" customHeight="false" outlineLevel="0" collapsed="false">
      <c r="B357" s="18" t="n">
        <v>353</v>
      </c>
      <c r="C357" s="18" t="n">
        <f aca="false">RM_TERM-B357+1</f>
        <v>8</v>
      </c>
      <c r="D357" s="19" t="n">
        <f aca="false">K356</f>
        <v>0.0484293713554805</v>
      </c>
      <c r="E357" s="19" t="n">
        <f aca="false">D357*(1-(1-RM_CDR_S)^(1/12))</f>
        <v>0.000164468721513346</v>
      </c>
      <c r="F357" s="19" t="n">
        <f aca="false">D357-E357</f>
        <v>0.0482649026339671</v>
      </c>
      <c r="G357" s="19" t="n">
        <f aca="false">IF(F357&gt;0,F357*(RM_WAC/12)/(1-(1+RM_WAC/12)^(-C357)),0)</f>
        <v>0.00620173244829986</v>
      </c>
      <c r="H357" s="19" t="n">
        <f aca="false">F357*RM_WAC/12</f>
        <v>0.000297633566242797</v>
      </c>
      <c r="I357" s="19" t="n">
        <f aca="false">G357-H357+IF(C357&lt;=1,(F357-(G357-H357)-J357),0)</f>
        <v>0.00590409888205706</v>
      </c>
      <c r="J357" s="19" t="n">
        <f aca="false">(F357-(G357-H357))*(1-(1-RM_CPR_S)^(1/12))</f>
        <v>0.000569835287450872</v>
      </c>
      <c r="K357" s="19" t="n">
        <f aca="false">IF(C357&lt;=1,0,(F357-(G357-H357)-J357))</f>
        <v>0.0417909684644592</v>
      </c>
      <c r="L357" s="19" t="n">
        <f aca="false">E357*(1-RM_SEV_S)</f>
        <v>9.86812329080075E-005</v>
      </c>
      <c r="M357" s="19" t="n">
        <f aca="false">E357-L357</f>
        <v>6.57874886053383E-005</v>
      </c>
      <c r="N357" s="19" t="n">
        <f aca="false">H357-D357*(RM_SERV+RM_TR)/12</f>
        <v>0.000287140535782443</v>
      </c>
      <c r="O357" s="19" t="n">
        <f aca="false">T357*RM_A1_CP/12+U357*RM_A2_CP/12+V357*RM_A3_CP/12+W357*RM_M1_CP/12+X357*RM_B1_CP/12+Y357*RM_B2_CP/12+Z357*RM_B3_CP/12</f>
        <v>0.000322862475702601</v>
      </c>
      <c r="P357" s="19" t="n">
        <f aca="false">MAX(0,N357-O357)</f>
        <v>0</v>
      </c>
      <c r="Q357" s="19" t="n">
        <f aca="false">MIN(P357,M357)</f>
        <v>0</v>
      </c>
      <c r="R357" s="19" t="n">
        <f aca="false">P357-Q357</f>
        <v>0</v>
      </c>
      <c r="S357" s="19" t="n">
        <f aca="false">I357+J357+L357+Q357</f>
        <v>0.00657261540241594</v>
      </c>
      <c r="T357" s="19" t="n">
        <f aca="false">AW356</f>
        <v>0</v>
      </c>
      <c r="U357" s="19" t="n">
        <f aca="false">AX356</f>
        <v>0</v>
      </c>
      <c r="V357" s="19" t="n">
        <f aca="false">AY356</f>
        <v>0</v>
      </c>
      <c r="W357" s="19" t="n">
        <f aca="false">AZ356</f>
        <v>0</v>
      </c>
      <c r="X357" s="19" t="n">
        <f aca="false">BA356</f>
        <v>0</v>
      </c>
      <c r="Y357" s="19" t="n">
        <f aca="false">BB356</f>
        <v>0.0484293713553901</v>
      </c>
      <c r="Z357" s="19" t="n">
        <f aca="false">BC356</f>
        <v>0</v>
      </c>
      <c r="AA357" s="19" t="n">
        <f aca="false">MIN(T357,MAX(0,S357-(0)))</f>
        <v>0</v>
      </c>
      <c r="AB357" s="19" t="n">
        <f aca="false">MIN(U357,MAX(0,S357-(T357)))</f>
        <v>0</v>
      </c>
      <c r="AC357" s="19" t="n">
        <f aca="false">MIN(V357,MAX(0,S357-(T357+U357)))</f>
        <v>0</v>
      </c>
      <c r="AD357" s="19" t="n">
        <f aca="false">MIN(W357,MAX(0,S357-(T357+U357+V357)))</f>
        <v>0</v>
      </c>
      <c r="AE357" s="19" t="n">
        <f aca="false">MIN(X357,MAX(0,S357-(T357+U357+V357+W357)))</f>
        <v>0</v>
      </c>
      <c r="AF357" s="19" t="n">
        <f aca="false">MIN(Y357,MAX(0,S357-(T357+U357+V357+W357+X357)))</f>
        <v>0.00657261540241594</v>
      </c>
      <c r="AG357" s="19" t="n">
        <f aca="false">MIN(Z357,MAX(0,S357-(T357+U357+V357+W357+X357+Y357)))</f>
        <v>0</v>
      </c>
      <c r="AH357" s="19" t="n">
        <f aca="false">T357-AA357</f>
        <v>0</v>
      </c>
      <c r="AI357" s="19" t="n">
        <f aca="false">U357-AB357</f>
        <v>0</v>
      </c>
      <c r="AJ357" s="19" t="n">
        <f aca="false">V357-AC357</f>
        <v>0</v>
      </c>
      <c r="AK357" s="19" t="n">
        <f aca="false">W357-AD357</f>
        <v>0</v>
      </c>
      <c r="AL357" s="19" t="n">
        <f aca="false">X357-AE357</f>
        <v>0</v>
      </c>
      <c r="AM357" s="19" t="n">
        <f aca="false">Y357-AF357</f>
        <v>0.0418567559529742</v>
      </c>
      <c r="AN357" s="19" t="n">
        <f aca="false">Z357-AG357</f>
        <v>0</v>
      </c>
      <c r="AO357" s="19" t="n">
        <f aca="false">M357-Q357</f>
        <v>6.57874886053383E-005</v>
      </c>
      <c r="AP357" s="19" t="n">
        <f aca="false">MIN(AH357,MAX(0,AO357-(AI357+AJ357+AK357+AL357+AM357+AN357)))</f>
        <v>0</v>
      </c>
      <c r="AQ357" s="19" t="n">
        <f aca="false">MIN(AI357,MAX(0,AO357-(AJ357+AK357+AL357+AM357+AN357)))</f>
        <v>0</v>
      </c>
      <c r="AR357" s="19" t="n">
        <f aca="false">MIN(AJ357,MAX(0,AO357-(AK357+AL357+AM357+AN357)))</f>
        <v>0</v>
      </c>
      <c r="AS357" s="19" t="n">
        <f aca="false">MIN(AK357,MAX(0,AO357-(AL357+AM357+AN357)))</f>
        <v>0</v>
      </c>
      <c r="AT357" s="19" t="n">
        <f aca="false">MIN(AL357,MAX(0,AO357-(AM357+AN357)))</f>
        <v>0</v>
      </c>
      <c r="AU357" s="19" t="n">
        <f aca="false">MIN(AM357,MAX(0,AO357-(AN357)))</f>
        <v>6.57874886053383E-005</v>
      </c>
      <c r="AV357" s="19" t="n">
        <f aca="false">MIN(AN357,MAX(0,AO357-(0)))</f>
        <v>0</v>
      </c>
      <c r="AW357" s="19" t="n">
        <f aca="false">AH357-AP357</f>
        <v>0</v>
      </c>
      <c r="AX357" s="19" t="n">
        <f aca="false">AI357-AQ357</f>
        <v>0</v>
      </c>
      <c r="AY357" s="19" t="n">
        <f aca="false">AJ357-AR357</f>
        <v>0</v>
      </c>
      <c r="AZ357" s="19" t="n">
        <f aca="false">AK357-AS357</f>
        <v>0</v>
      </c>
      <c r="BA357" s="19" t="n">
        <f aca="false">AL357-AT357</f>
        <v>0</v>
      </c>
      <c r="BB357" s="19" t="n">
        <f aca="false">AM357-AU357</f>
        <v>0.0417909684643689</v>
      </c>
      <c r="BC357" s="19" t="n">
        <f aca="false">AN357-AV357</f>
        <v>0</v>
      </c>
    </row>
    <row r="358" customFormat="false" ht="15" hidden="false" customHeight="false" outlineLevel="0" collapsed="false">
      <c r="B358" s="18" t="n">
        <v>354</v>
      </c>
      <c r="C358" s="18" t="n">
        <f aca="false">RM_TERM-B358+1</f>
        <v>7</v>
      </c>
      <c r="D358" s="19" t="n">
        <f aca="false">K357</f>
        <v>0.0417909684644592</v>
      </c>
      <c r="E358" s="19" t="n">
        <f aca="false">D358*(1-(1-RM_CDR_S)^(1/12))</f>
        <v>0.000141924352139589</v>
      </c>
      <c r="F358" s="19" t="n">
        <f aca="false">D358-E358</f>
        <v>0.0416490441123196</v>
      </c>
      <c r="G358" s="19" t="n">
        <f aca="false">IF(F358&gt;0,F358*(RM_WAC/12)/(1-(1+RM_WAC/12)^(-C358)),0)</f>
        <v>0.00609752897571964</v>
      </c>
      <c r="H358" s="19" t="n">
        <f aca="false">F358*RM_WAC/12</f>
        <v>0.000256835772025971</v>
      </c>
      <c r="I358" s="19" t="n">
        <f aca="false">G358-H358+IF(C358&lt;=1,(F358-(G358-H358)-J358),0)</f>
        <v>0.00584069320369367</v>
      </c>
      <c r="J358" s="19" t="n">
        <f aca="false">(F358-(G358-H358))*(1-(1-RM_CPR_S)^(1/12))</f>
        <v>0.000481692039005244</v>
      </c>
      <c r="K358" s="19" t="n">
        <f aca="false">IF(C358&lt;=1,0,(F358-(G358-H358)-J358))</f>
        <v>0.0353266588696207</v>
      </c>
      <c r="L358" s="19" t="n">
        <f aca="false">E358*(1-RM_SEV_S)</f>
        <v>8.51546112837536E-005</v>
      </c>
      <c r="M358" s="19" t="n">
        <f aca="false">E358-L358</f>
        <v>5.67697408558358E-005</v>
      </c>
      <c r="N358" s="19" t="n">
        <f aca="false">H358-D358*(RM_SERV+RM_TR)/12</f>
        <v>0.000247781062192005</v>
      </c>
      <c r="O358" s="19" t="n">
        <f aca="false">T358*RM_A1_CP/12+U358*RM_A2_CP/12+V358*RM_A3_CP/12+W358*RM_M1_CP/12+X358*RM_B1_CP/12+Y358*RM_B2_CP/12+Z358*RM_B3_CP/12</f>
        <v>0.000278606456429126</v>
      </c>
      <c r="P358" s="19" t="n">
        <f aca="false">MAX(0,N358-O358)</f>
        <v>0</v>
      </c>
      <c r="Q358" s="19" t="n">
        <f aca="false">MIN(P358,M358)</f>
        <v>0</v>
      </c>
      <c r="R358" s="19" t="n">
        <f aca="false">P358-Q358</f>
        <v>0</v>
      </c>
      <c r="S358" s="19" t="n">
        <f aca="false">I358+J358+L358+Q358</f>
        <v>0.00640753985398267</v>
      </c>
      <c r="T358" s="19" t="n">
        <f aca="false">AW357</f>
        <v>0</v>
      </c>
      <c r="U358" s="19" t="n">
        <f aca="false">AX357</f>
        <v>0</v>
      </c>
      <c r="V358" s="19" t="n">
        <f aca="false">AY357</f>
        <v>0</v>
      </c>
      <c r="W358" s="19" t="n">
        <f aca="false">AZ357</f>
        <v>0</v>
      </c>
      <c r="X358" s="19" t="n">
        <f aca="false">BA357</f>
        <v>0</v>
      </c>
      <c r="Y358" s="19" t="n">
        <f aca="false">BB357</f>
        <v>0.0417909684643689</v>
      </c>
      <c r="Z358" s="19" t="n">
        <f aca="false">BC357</f>
        <v>0</v>
      </c>
      <c r="AA358" s="19" t="n">
        <f aca="false">MIN(T358,MAX(0,S358-(0)))</f>
        <v>0</v>
      </c>
      <c r="AB358" s="19" t="n">
        <f aca="false">MIN(U358,MAX(0,S358-(T358)))</f>
        <v>0</v>
      </c>
      <c r="AC358" s="19" t="n">
        <f aca="false">MIN(V358,MAX(0,S358-(T358+U358)))</f>
        <v>0</v>
      </c>
      <c r="AD358" s="19" t="n">
        <f aca="false">MIN(W358,MAX(0,S358-(T358+U358+V358)))</f>
        <v>0</v>
      </c>
      <c r="AE358" s="19" t="n">
        <f aca="false">MIN(X358,MAX(0,S358-(T358+U358+V358+W358)))</f>
        <v>0</v>
      </c>
      <c r="AF358" s="19" t="n">
        <f aca="false">MIN(Y358,MAX(0,S358-(T358+U358+V358+W358+X358)))</f>
        <v>0.00640753985398267</v>
      </c>
      <c r="AG358" s="19" t="n">
        <f aca="false">MIN(Z358,MAX(0,S358-(T358+U358+V358+W358+X358+Y358)))</f>
        <v>0</v>
      </c>
      <c r="AH358" s="19" t="n">
        <f aca="false">T358-AA358</f>
        <v>0</v>
      </c>
      <c r="AI358" s="19" t="n">
        <f aca="false">U358-AB358</f>
        <v>0</v>
      </c>
      <c r="AJ358" s="19" t="n">
        <f aca="false">V358-AC358</f>
        <v>0</v>
      </c>
      <c r="AK358" s="19" t="n">
        <f aca="false">W358-AD358</f>
        <v>0</v>
      </c>
      <c r="AL358" s="19" t="n">
        <f aca="false">X358-AE358</f>
        <v>0</v>
      </c>
      <c r="AM358" s="19" t="n">
        <f aca="false">Y358-AF358</f>
        <v>0.0353834286103862</v>
      </c>
      <c r="AN358" s="19" t="n">
        <f aca="false">Z358-AG358</f>
        <v>0</v>
      </c>
      <c r="AO358" s="19" t="n">
        <f aca="false">M358-Q358</f>
        <v>5.67697408558358E-005</v>
      </c>
      <c r="AP358" s="19" t="n">
        <f aca="false">MIN(AH358,MAX(0,AO358-(AI358+AJ358+AK358+AL358+AM358+AN358)))</f>
        <v>0</v>
      </c>
      <c r="AQ358" s="19" t="n">
        <f aca="false">MIN(AI358,MAX(0,AO358-(AJ358+AK358+AL358+AM358+AN358)))</f>
        <v>0</v>
      </c>
      <c r="AR358" s="19" t="n">
        <f aca="false">MIN(AJ358,MAX(0,AO358-(AK358+AL358+AM358+AN358)))</f>
        <v>0</v>
      </c>
      <c r="AS358" s="19" t="n">
        <f aca="false">MIN(AK358,MAX(0,AO358-(AL358+AM358+AN358)))</f>
        <v>0</v>
      </c>
      <c r="AT358" s="19" t="n">
        <f aca="false">MIN(AL358,MAX(0,AO358-(AM358+AN358)))</f>
        <v>0</v>
      </c>
      <c r="AU358" s="19" t="n">
        <f aca="false">MIN(AM358,MAX(0,AO358-(AN358)))</f>
        <v>5.67697408558358E-005</v>
      </c>
      <c r="AV358" s="19" t="n">
        <f aca="false">MIN(AN358,MAX(0,AO358-(0)))</f>
        <v>0</v>
      </c>
      <c r="AW358" s="19" t="n">
        <f aca="false">AH358-AP358</f>
        <v>0</v>
      </c>
      <c r="AX358" s="19" t="n">
        <f aca="false">AI358-AQ358</f>
        <v>0</v>
      </c>
      <c r="AY358" s="19" t="n">
        <f aca="false">AJ358-AR358</f>
        <v>0</v>
      </c>
      <c r="AZ358" s="19" t="n">
        <f aca="false">AK358-AS358</f>
        <v>0</v>
      </c>
      <c r="BA358" s="19" t="n">
        <f aca="false">AL358-AT358</f>
        <v>0</v>
      </c>
      <c r="BB358" s="19" t="n">
        <f aca="false">AM358-AU358</f>
        <v>0.0353266588695304</v>
      </c>
      <c r="BC358" s="19" t="n">
        <f aca="false">AN358-AV358</f>
        <v>0</v>
      </c>
    </row>
    <row r="359" customFormat="false" ht="15" hidden="false" customHeight="false" outlineLevel="0" collapsed="false">
      <c r="B359" s="18" t="n">
        <v>355</v>
      </c>
      <c r="C359" s="18" t="n">
        <f aca="false">RM_TERM-B359+1</f>
        <v>6</v>
      </c>
      <c r="D359" s="19" t="n">
        <f aca="false">K358</f>
        <v>0.0353266588696207</v>
      </c>
      <c r="E359" s="19" t="n">
        <f aca="false">D359*(1-(1-RM_CDR_S)^(1/12))</f>
        <v>0.000119971212861245</v>
      </c>
      <c r="F359" s="19" t="n">
        <f aca="false">D359-E359</f>
        <v>0.0352066876567594</v>
      </c>
      <c r="G359" s="19" t="n">
        <f aca="false">IF(F359&gt;0,F359*(RM_WAC/12)/(1-(1+RM_WAC/12)^(-C359)),0)</f>
        <v>0.00599507636288518</v>
      </c>
      <c r="H359" s="19" t="n">
        <f aca="false">F359*RM_WAC/12</f>
        <v>0.000217107907216683</v>
      </c>
      <c r="I359" s="19" t="n">
        <f aca="false">G359-H359+IF(C359&lt;=1,(F359-(G359-H359)-J359),0)</f>
        <v>0.0057779684556685</v>
      </c>
      <c r="J359" s="19" t="n">
        <f aca="false">(F359-(G359-H359))*(1-(1-RM_CPR_S)^(1/12))</f>
        <v>0.000395873571320244</v>
      </c>
      <c r="K359" s="19" t="n">
        <f aca="false">IF(C359&lt;=1,0,(F359-(G359-H359)-J359))</f>
        <v>0.0290328456297707</v>
      </c>
      <c r="L359" s="19" t="n">
        <f aca="false">E359*(1-RM_SEV_S)</f>
        <v>7.19827277167468E-005</v>
      </c>
      <c r="M359" s="19" t="n">
        <f aca="false">E359-L359</f>
        <v>4.79884851444979E-005</v>
      </c>
      <c r="N359" s="19" t="n">
        <f aca="false">H359-D359*(RM_SERV+RM_TR)/12</f>
        <v>0.000209453797794932</v>
      </c>
      <c r="O359" s="19" t="n">
        <f aca="false">T359*RM_A1_CP/12+U359*RM_A2_CP/12+V359*RM_A3_CP/12+W359*RM_M1_CP/12+X359*RM_B1_CP/12+Y359*RM_B2_CP/12+Z359*RM_B3_CP/12</f>
        <v>0.000235511059130202</v>
      </c>
      <c r="P359" s="19" t="n">
        <f aca="false">MAX(0,N359-O359)</f>
        <v>0</v>
      </c>
      <c r="Q359" s="19" t="n">
        <f aca="false">MIN(P359,M359)</f>
        <v>0</v>
      </c>
      <c r="R359" s="19" t="n">
        <f aca="false">P359-Q359</f>
        <v>0</v>
      </c>
      <c r="S359" s="19" t="n">
        <f aca="false">I359+J359+L359+Q359</f>
        <v>0.00624582475470549</v>
      </c>
      <c r="T359" s="19" t="n">
        <f aca="false">AW358</f>
        <v>0</v>
      </c>
      <c r="U359" s="19" t="n">
        <f aca="false">AX358</f>
        <v>0</v>
      </c>
      <c r="V359" s="19" t="n">
        <f aca="false">AY358</f>
        <v>0</v>
      </c>
      <c r="W359" s="19" t="n">
        <f aca="false">AZ358</f>
        <v>0</v>
      </c>
      <c r="X359" s="19" t="n">
        <f aca="false">BA358</f>
        <v>0</v>
      </c>
      <c r="Y359" s="19" t="n">
        <f aca="false">BB358</f>
        <v>0.0353266588695304</v>
      </c>
      <c r="Z359" s="19" t="n">
        <f aca="false">BC358</f>
        <v>0</v>
      </c>
      <c r="AA359" s="19" t="n">
        <f aca="false">MIN(T359,MAX(0,S359-(0)))</f>
        <v>0</v>
      </c>
      <c r="AB359" s="19" t="n">
        <f aca="false">MIN(U359,MAX(0,S359-(T359)))</f>
        <v>0</v>
      </c>
      <c r="AC359" s="19" t="n">
        <f aca="false">MIN(V359,MAX(0,S359-(T359+U359)))</f>
        <v>0</v>
      </c>
      <c r="AD359" s="19" t="n">
        <f aca="false">MIN(W359,MAX(0,S359-(T359+U359+V359)))</f>
        <v>0</v>
      </c>
      <c r="AE359" s="19" t="n">
        <f aca="false">MIN(X359,MAX(0,S359-(T359+U359+V359+W359)))</f>
        <v>0</v>
      </c>
      <c r="AF359" s="19" t="n">
        <f aca="false">MIN(Y359,MAX(0,S359-(T359+U359+V359+W359+X359)))</f>
        <v>0.00624582475470549</v>
      </c>
      <c r="AG359" s="19" t="n">
        <f aca="false">MIN(Z359,MAX(0,S359-(T359+U359+V359+W359+X359+Y359)))</f>
        <v>0</v>
      </c>
      <c r="AH359" s="19" t="n">
        <f aca="false">T359-AA359</f>
        <v>0</v>
      </c>
      <c r="AI359" s="19" t="n">
        <f aca="false">U359-AB359</f>
        <v>0</v>
      </c>
      <c r="AJ359" s="19" t="n">
        <f aca="false">V359-AC359</f>
        <v>0</v>
      </c>
      <c r="AK359" s="19" t="n">
        <f aca="false">W359-AD359</f>
        <v>0</v>
      </c>
      <c r="AL359" s="19" t="n">
        <f aca="false">X359-AE359</f>
        <v>0</v>
      </c>
      <c r="AM359" s="19" t="n">
        <f aca="false">Y359-AF359</f>
        <v>0.0290808341148249</v>
      </c>
      <c r="AN359" s="19" t="n">
        <f aca="false">Z359-AG359</f>
        <v>0</v>
      </c>
      <c r="AO359" s="19" t="n">
        <f aca="false">M359-Q359</f>
        <v>4.79884851444979E-005</v>
      </c>
      <c r="AP359" s="19" t="n">
        <f aca="false">MIN(AH359,MAX(0,AO359-(AI359+AJ359+AK359+AL359+AM359+AN359)))</f>
        <v>0</v>
      </c>
      <c r="AQ359" s="19" t="n">
        <f aca="false">MIN(AI359,MAX(0,AO359-(AJ359+AK359+AL359+AM359+AN359)))</f>
        <v>0</v>
      </c>
      <c r="AR359" s="19" t="n">
        <f aca="false">MIN(AJ359,MAX(0,AO359-(AK359+AL359+AM359+AN359)))</f>
        <v>0</v>
      </c>
      <c r="AS359" s="19" t="n">
        <f aca="false">MIN(AK359,MAX(0,AO359-(AL359+AM359+AN359)))</f>
        <v>0</v>
      </c>
      <c r="AT359" s="19" t="n">
        <f aca="false">MIN(AL359,MAX(0,AO359-(AM359+AN359)))</f>
        <v>0</v>
      </c>
      <c r="AU359" s="19" t="n">
        <f aca="false">MIN(AM359,MAX(0,AO359-(AN359)))</f>
        <v>4.79884851444979E-005</v>
      </c>
      <c r="AV359" s="19" t="n">
        <f aca="false">MIN(AN359,MAX(0,AO359-(0)))</f>
        <v>0</v>
      </c>
      <c r="AW359" s="19" t="n">
        <f aca="false">AH359-AP359</f>
        <v>0</v>
      </c>
      <c r="AX359" s="19" t="n">
        <f aca="false">AI359-AQ359</f>
        <v>0</v>
      </c>
      <c r="AY359" s="19" t="n">
        <f aca="false">AJ359-AR359</f>
        <v>0</v>
      </c>
      <c r="AZ359" s="19" t="n">
        <f aca="false">AK359-AS359</f>
        <v>0</v>
      </c>
      <c r="BA359" s="19" t="n">
        <f aca="false">AL359-AT359</f>
        <v>0</v>
      </c>
      <c r="BB359" s="19" t="n">
        <f aca="false">AM359-AU359</f>
        <v>0.0290328456296804</v>
      </c>
      <c r="BC359" s="19" t="n">
        <f aca="false">AN359-AV359</f>
        <v>0</v>
      </c>
    </row>
    <row r="360" customFormat="false" ht="15" hidden="false" customHeight="false" outlineLevel="0" collapsed="false">
      <c r="B360" s="18" t="n">
        <v>356</v>
      </c>
      <c r="C360" s="18" t="n">
        <f aca="false">RM_TERM-B360+1</f>
        <v>5</v>
      </c>
      <c r="D360" s="19" t="n">
        <f aca="false">K359</f>
        <v>0.0290328456297707</v>
      </c>
      <c r="E360" s="19" t="n">
        <f aca="false">D360*(1-(1-RM_CDR_S)^(1/12))</f>
        <v>9.85970882746624E-005</v>
      </c>
      <c r="F360" s="19" t="n">
        <f aca="false">D360-E360</f>
        <v>0.028934248541496</v>
      </c>
      <c r="G360" s="19" t="n">
        <f aca="false">IF(F360&gt;0,F360*(RM_WAC/12)/(1-(1+RM_WAC/12)^(-C360)),0)</f>
        <v>0.00589434519129659</v>
      </c>
      <c r="H360" s="19" t="n">
        <f aca="false">F360*RM_WAC/12</f>
        <v>0.000178427866005892</v>
      </c>
      <c r="I360" s="19" t="n">
        <f aca="false">G360-H360+IF(C360&lt;=1,(F360-(G360-H360)-J360),0)</f>
        <v>0.0057159173252907</v>
      </c>
      <c r="J360" s="19" t="n">
        <f aca="false">(F360-(G360-H360))*(1-(1-RM_CPR_S)^(1/12))</f>
        <v>0.000312331761224416</v>
      </c>
      <c r="K360" s="19" t="n">
        <f aca="false">IF(C360&lt;=1,0,(F360-(G360-H360)-J360))</f>
        <v>0.0229059994549809</v>
      </c>
      <c r="L360" s="19" t="n">
        <f aca="false">E360*(1-RM_SEV_S)</f>
        <v>5.91582529647974E-005</v>
      </c>
      <c r="M360" s="19" t="n">
        <f aca="false">E360-L360</f>
        <v>3.9438835309865E-005</v>
      </c>
      <c r="N360" s="19" t="n">
        <f aca="false">H360-D360*(RM_SERV+RM_TR)/12</f>
        <v>0.000172137416119442</v>
      </c>
      <c r="O360" s="19" t="n">
        <f aca="false">T360*RM_A1_CP/12+U360*RM_A2_CP/12+V360*RM_A3_CP/12+W360*RM_M1_CP/12+X360*RM_B1_CP/12+Y360*RM_B2_CP/12+Z360*RM_B3_CP/12</f>
        <v>0.000193552304197869</v>
      </c>
      <c r="P360" s="19" t="n">
        <f aca="false">MAX(0,N360-O360)</f>
        <v>0</v>
      </c>
      <c r="Q360" s="19" t="n">
        <f aca="false">MIN(P360,M360)</f>
        <v>0</v>
      </c>
      <c r="R360" s="19" t="n">
        <f aca="false">P360-Q360</f>
        <v>0</v>
      </c>
      <c r="S360" s="19" t="n">
        <f aca="false">I360+J360+L360+Q360</f>
        <v>0.00608740733947991</v>
      </c>
      <c r="T360" s="19" t="n">
        <f aca="false">AW359</f>
        <v>0</v>
      </c>
      <c r="U360" s="19" t="n">
        <f aca="false">AX359</f>
        <v>0</v>
      </c>
      <c r="V360" s="19" t="n">
        <f aca="false">AY359</f>
        <v>0</v>
      </c>
      <c r="W360" s="19" t="n">
        <f aca="false">AZ359</f>
        <v>0</v>
      </c>
      <c r="X360" s="19" t="n">
        <f aca="false">BA359</f>
        <v>0</v>
      </c>
      <c r="Y360" s="19" t="n">
        <f aca="false">BB359</f>
        <v>0.0290328456296804</v>
      </c>
      <c r="Z360" s="19" t="n">
        <f aca="false">BC359</f>
        <v>0</v>
      </c>
      <c r="AA360" s="19" t="n">
        <f aca="false">MIN(T360,MAX(0,S360-(0)))</f>
        <v>0</v>
      </c>
      <c r="AB360" s="19" t="n">
        <f aca="false">MIN(U360,MAX(0,S360-(T360)))</f>
        <v>0</v>
      </c>
      <c r="AC360" s="19" t="n">
        <f aca="false">MIN(V360,MAX(0,S360-(T360+U360)))</f>
        <v>0</v>
      </c>
      <c r="AD360" s="19" t="n">
        <f aca="false">MIN(W360,MAX(0,S360-(T360+U360+V360)))</f>
        <v>0</v>
      </c>
      <c r="AE360" s="19" t="n">
        <f aca="false">MIN(X360,MAX(0,S360-(T360+U360+V360+W360)))</f>
        <v>0</v>
      </c>
      <c r="AF360" s="19" t="n">
        <f aca="false">MIN(Y360,MAX(0,S360-(T360+U360+V360+W360+X360)))</f>
        <v>0.00608740733947991</v>
      </c>
      <c r="AG360" s="19" t="n">
        <f aca="false">MIN(Z360,MAX(0,S360-(T360+U360+V360+W360+X360+Y360)))</f>
        <v>0</v>
      </c>
      <c r="AH360" s="19" t="n">
        <f aca="false">T360-AA360</f>
        <v>0</v>
      </c>
      <c r="AI360" s="19" t="n">
        <f aca="false">U360-AB360</f>
        <v>0</v>
      </c>
      <c r="AJ360" s="19" t="n">
        <f aca="false">V360-AC360</f>
        <v>0</v>
      </c>
      <c r="AK360" s="19" t="n">
        <f aca="false">W360-AD360</f>
        <v>0</v>
      </c>
      <c r="AL360" s="19" t="n">
        <f aca="false">X360-AE360</f>
        <v>0</v>
      </c>
      <c r="AM360" s="19" t="n">
        <f aca="false">Y360-AF360</f>
        <v>0.0229454382902005</v>
      </c>
      <c r="AN360" s="19" t="n">
        <f aca="false">Z360-AG360</f>
        <v>0</v>
      </c>
      <c r="AO360" s="19" t="n">
        <f aca="false">M360-Q360</f>
        <v>3.9438835309865E-005</v>
      </c>
      <c r="AP360" s="19" t="n">
        <f aca="false">MIN(AH360,MAX(0,AO360-(AI360+AJ360+AK360+AL360+AM360+AN360)))</f>
        <v>0</v>
      </c>
      <c r="AQ360" s="19" t="n">
        <f aca="false">MIN(AI360,MAX(0,AO360-(AJ360+AK360+AL360+AM360+AN360)))</f>
        <v>0</v>
      </c>
      <c r="AR360" s="19" t="n">
        <f aca="false">MIN(AJ360,MAX(0,AO360-(AK360+AL360+AM360+AN360)))</f>
        <v>0</v>
      </c>
      <c r="AS360" s="19" t="n">
        <f aca="false">MIN(AK360,MAX(0,AO360-(AL360+AM360+AN360)))</f>
        <v>0</v>
      </c>
      <c r="AT360" s="19" t="n">
        <f aca="false">MIN(AL360,MAX(0,AO360-(AM360+AN360)))</f>
        <v>0</v>
      </c>
      <c r="AU360" s="19" t="n">
        <f aca="false">MIN(AM360,MAX(0,AO360-(AN360)))</f>
        <v>3.9438835309865E-005</v>
      </c>
      <c r="AV360" s="19" t="n">
        <f aca="false">MIN(AN360,MAX(0,AO360-(0)))</f>
        <v>0</v>
      </c>
      <c r="AW360" s="19" t="n">
        <f aca="false">AH360-AP360</f>
        <v>0</v>
      </c>
      <c r="AX360" s="19" t="n">
        <f aca="false">AI360-AQ360</f>
        <v>0</v>
      </c>
      <c r="AY360" s="19" t="n">
        <f aca="false">AJ360-AR360</f>
        <v>0</v>
      </c>
      <c r="AZ360" s="19" t="n">
        <f aca="false">AK360-AS360</f>
        <v>0</v>
      </c>
      <c r="BA360" s="19" t="n">
        <f aca="false">AL360-AT360</f>
        <v>0</v>
      </c>
      <c r="BB360" s="19" t="n">
        <f aca="false">AM360-AU360</f>
        <v>0.0229059994548906</v>
      </c>
      <c r="BC360" s="19" t="n">
        <f aca="false">AN360-AV360</f>
        <v>0</v>
      </c>
    </row>
    <row r="361" customFormat="false" ht="15" hidden="false" customHeight="false" outlineLevel="0" collapsed="false">
      <c r="B361" s="18" t="n">
        <v>357</v>
      </c>
      <c r="C361" s="18" t="n">
        <f aca="false">RM_TERM-B361+1</f>
        <v>4</v>
      </c>
      <c r="D361" s="19" t="n">
        <f aca="false">K360</f>
        <v>0.0229059994549809</v>
      </c>
      <c r="E361" s="19" t="n">
        <f aca="false">D361*(1-(1-RM_CDR_S)^(1/12))</f>
        <v>7.77899927234918E-005</v>
      </c>
      <c r="F361" s="19" t="n">
        <f aca="false">D361-E361</f>
        <v>0.0228282094622574</v>
      </c>
      <c r="G361" s="19" t="n">
        <f aca="false">IF(F361&gt;0,F361*(RM_WAC/12)/(1-(1+RM_WAC/12)^(-C361)),0)</f>
        <v>0.0057953065367529</v>
      </c>
      <c r="H361" s="19" t="n">
        <f aca="false">F361*RM_WAC/12</f>
        <v>0.000140773958350587</v>
      </c>
      <c r="I361" s="19" t="n">
        <f aca="false">G361-H361+IF(C361&lt;=1,(F361-(G361-H361)-J361),0)</f>
        <v>0.00565453257840231</v>
      </c>
      <c r="J361" s="19" t="n">
        <f aca="false">(F361-(G361-H361))*(1-(1-RM_CPR_S)^(1/12))</f>
        <v>0.000231019391440577</v>
      </c>
      <c r="K361" s="19" t="n">
        <f aca="false">IF(C361&lt;=1,0,(F361-(G361-H361)-J361))</f>
        <v>0.0169426574924145</v>
      </c>
      <c r="L361" s="19" t="n">
        <f aca="false">E361*(1-RM_SEV_S)</f>
        <v>4.66739956340951E-005</v>
      </c>
      <c r="M361" s="19" t="n">
        <f aca="false">E361-L361</f>
        <v>3.11159970893967E-005</v>
      </c>
      <c r="N361" s="19" t="n">
        <f aca="false">H361-D361*(RM_SERV+RM_TR)/12</f>
        <v>0.000135810991802008</v>
      </c>
      <c r="O361" s="19" t="n">
        <f aca="false">T361*RM_A1_CP/12+U361*RM_A2_CP/12+V361*RM_A3_CP/12+W361*RM_M1_CP/12+X361*RM_B1_CP/12+Y361*RM_B2_CP/12+Z361*RM_B3_CP/12</f>
        <v>0.000152706663032604</v>
      </c>
      <c r="P361" s="19" t="n">
        <f aca="false">MAX(0,N361-O361)</f>
        <v>0</v>
      </c>
      <c r="Q361" s="19" t="n">
        <f aca="false">MIN(P361,M361)</f>
        <v>0</v>
      </c>
      <c r="R361" s="19" t="n">
        <f aca="false">P361-Q361</f>
        <v>0</v>
      </c>
      <c r="S361" s="19" t="n">
        <f aca="false">I361+J361+L361+Q361</f>
        <v>0.00593222596547698</v>
      </c>
      <c r="T361" s="19" t="n">
        <f aca="false">AW360</f>
        <v>0</v>
      </c>
      <c r="U361" s="19" t="n">
        <f aca="false">AX360</f>
        <v>0</v>
      </c>
      <c r="V361" s="19" t="n">
        <f aca="false">AY360</f>
        <v>0</v>
      </c>
      <c r="W361" s="19" t="n">
        <f aca="false">AZ360</f>
        <v>0</v>
      </c>
      <c r="X361" s="19" t="n">
        <f aca="false">BA360</f>
        <v>0</v>
      </c>
      <c r="Y361" s="19" t="n">
        <f aca="false">BB360</f>
        <v>0.0229059994548906</v>
      </c>
      <c r="Z361" s="19" t="n">
        <f aca="false">BC360</f>
        <v>0</v>
      </c>
      <c r="AA361" s="19" t="n">
        <f aca="false">MIN(T361,MAX(0,S361-(0)))</f>
        <v>0</v>
      </c>
      <c r="AB361" s="19" t="n">
        <f aca="false">MIN(U361,MAX(0,S361-(T361)))</f>
        <v>0</v>
      </c>
      <c r="AC361" s="19" t="n">
        <f aca="false">MIN(V361,MAX(0,S361-(T361+U361)))</f>
        <v>0</v>
      </c>
      <c r="AD361" s="19" t="n">
        <f aca="false">MIN(W361,MAX(0,S361-(T361+U361+V361)))</f>
        <v>0</v>
      </c>
      <c r="AE361" s="19" t="n">
        <f aca="false">MIN(X361,MAX(0,S361-(T361+U361+V361+W361)))</f>
        <v>0</v>
      </c>
      <c r="AF361" s="19" t="n">
        <f aca="false">MIN(Y361,MAX(0,S361-(T361+U361+V361+W361+X361)))</f>
        <v>0.00593222596547698</v>
      </c>
      <c r="AG361" s="19" t="n">
        <f aca="false">MIN(Z361,MAX(0,S361-(T361+U361+V361+W361+X361+Y361)))</f>
        <v>0</v>
      </c>
      <c r="AH361" s="19" t="n">
        <f aca="false">T361-AA361</f>
        <v>0</v>
      </c>
      <c r="AI361" s="19" t="n">
        <f aca="false">U361-AB361</f>
        <v>0</v>
      </c>
      <c r="AJ361" s="19" t="n">
        <f aca="false">V361-AC361</f>
        <v>0</v>
      </c>
      <c r="AK361" s="19" t="n">
        <f aca="false">W361-AD361</f>
        <v>0</v>
      </c>
      <c r="AL361" s="19" t="n">
        <f aca="false">X361-AE361</f>
        <v>0</v>
      </c>
      <c r="AM361" s="19" t="n">
        <f aca="false">Y361-AF361</f>
        <v>0.0169737734894136</v>
      </c>
      <c r="AN361" s="19" t="n">
        <f aca="false">Z361-AG361</f>
        <v>0</v>
      </c>
      <c r="AO361" s="19" t="n">
        <f aca="false">M361-Q361</f>
        <v>3.11159970893967E-005</v>
      </c>
      <c r="AP361" s="19" t="n">
        <f aca="false">MIN(AH361,MAX(0,AO361-(AI361+AJ361+AK361+AL361+AM361+AN361)))</f>
        <v>0</v>
      </c>
      <c r="AQ361" s="19" t="n">
        <f aca="false">MIN(AI361,MAX(0,AO361-(AJ361+AK361+AL361+AM361+AN361)))</f>
        <v>0</v>
      </c>
      <c r="AR361" s="19" t="n">
        <f aca="false">MIN(AJ361,MAX(0,AO361-(AK361+AL361+AM361+AN361)))</f>
        <v>0</v>
      </c>
      <c r="AS361" s="19" t="n">
        <f aca="false">MIN(AK361,MAX(0,AO361-(AL361+AM361+AN361)))</f>
        <v>0</v>
      </c>
      <c r="AT361" s="19" t="n">
        <f aca="false">MIN(AL361,MAX(0,AO361-(AM361+AN361)))</f>
        <v>0</v>
      </c>
      <c r="AU361" s="19" t="n">
        <f aca="false">MIN(AM361,MAX(0,AO361-(AN361)))</f>
        <v>3.11159970893967E-005</v>
      </c>
      <c r="AV361" s="19" t="n">
        <f aca="false">MIN(AN361,MAX(0,AO361-(0)))</f>
        <v>0</v>
      </c>
      <c r="AW361" s="19" t="n">
        <f aca="false">AH361-AP361</f>
        <v>0</v>
      </c>
      <c r="AX361" s="19" t="n">
        <f aca="false">AI361-AQ361</f>
        <v>0</v>
      </c>
      <c r="AY361" s="19" t="n">
        <f aca="false">AJ361-AR361</f>
        <v>0</v>
      </c>
      <c r="AZ361" s="19" t="n">
        <f aca="false">AK361-AS361</f>
        <v>0</v>
      </c>
      <c r="BA361" s="19" t="n">
        <f aca="false">AL361-AT361</f>
        <v>0</v>
      </c>
      <c r="BB361" s="19" t="n">
        <f aca="false">AM361-AU361</f>
        <v>0.0169426574923242</v>
      </c>
      <c r="BC361" s="19" t="n">
        <f aca="false">AN361-AV361</f>
        <v>0</v>
      </c>
    </row>
    <row r="362" customFormat="false" ht="15" hidden="false" customHeight="false" outlineLevel="0" collapsed="false">
      <c r="B362" s="18" t="n">
        <v>358</v>
      </c>
      <c r="C362" s="18" t="n">
        <f aca="false">RM_TERM-B362+1</f>
        <v>3</v>
      </c>
      <c r="D362" s="19" t="n">
        <f aca="false">K361</f>
        <v>0.0169426574924145</v>
      </c>
      <c r="E362" s="19" t="n">
        <f aca="false">D362*(1-(1-RM_CDR_S)^(1/12))</f>
        <v>5.75381661752789E-005</v>
      </c>
      <c r="F362" s="19" t="n">
        <f aca="false">D362-E362</f>
        <v>0.0168851193262392</v>
      </c>
      <c r="G362" s="19" t="n">
        <f aca="false">IF(F362&gt;0,F362*(RM_WAC/12)/(1-(1+RM_WAC/12)^(-C362)),0)</f>
        <v>0.00569793196104669</v>
      </c>
      <c r="H362" s="19" t="n">
        <f aca="false">F362*RM_WAC/12</f>
        <v>0.000104124902511809</v>
      </c>
      <c r="I362" s="19" t="n">
        <f aca="false">G362-H362+IF(C362&lt;=1,(F362-(G362-H362)-J362),0)</f>
        <v>0.00559380705853488</v>
      </c>
      <c r="J362" s="19" t="n">
        <f aca="false">(F362-(G362-H362))*(1-(1-RM_CPR_S)^(1/12))</f>
        <v>0.000151890134319625</v>
      </c>
      <c r="K362" s="19" t="n">
        <f aca="false">IF(C362&lt;=1,0,(F362-(G362-H362)-J362))</f>
        <v>0.0111394221333847</v>
      </c>
      <c r="L362" s="19" t="n">
        <f aca="false">E362*(1-RM_SEV_S)</f>
        <v>3.45228997051673E-005</v>
      </c>
      <c r="M362" s="19" t="n">
        <f aca="false">E362-L362</f>
        <v>2.30152664701116E-005</v>
      </c>
      <c r="N362" s="19" t="n">
        <f aca="false">H362-D362*(RM_SERV+RM_TR)/12</f>
        <v>0.000100453993388452</v>
      </c>
      <c r="O362" s="19" t="n">
        <f aca="false">T362*RM_A1_CP/12+U362*RM_A2_CP/12+V362*RM_A3_CP/12+W362*RM_M1_CP/12+X362*RM_B1_CP/12+Y362*RM_B2_CP/12+Z362*RM_B3_CP/12</f>
        <v>0.000112951049948828</v>
      </c>
      <c r="P362" s="19" t="n">
        <f aca="false">MAX(0,N362-O362)</f>
        <v>0</v>
      </c>
      <c r="Q362" s="19" t="n">
        <f aca="false">MIN(P362,M362)</f>
        <v>0</v>
      </c>
      <c r="R362" s="19" t="n">
        <f aca="false">P362-Q362</f>
        <v>0</v>
      </c>
      <c r="S362" s="19" t="n">
        <f aca="false">I362+J362+L362+Q362</f>
        <v>0.00578022009255967</v>
      </c>
      <c r="T362" s="19" t="n">
        <f aca="false">AW361</f>
        <v>0</v>
      </c>
      <c r="U362" s="19" t="n">
        <f aca="false">AX361</f>
        <v>0</v>
      </c>
      <c r="V362" s="19" t="n">
        <f aca="false">AY361</f>
        <v>0</v>
      </c>
      <c r="W362" s="19" t="n">
        <f aca="false">AZ361</f>
        <v>0</v>
      </c>
      <c r="X362" s="19" t="n">
        <f aca="false">BA361</f>
        <v>0</v>
      </c>
      <c r="Y362" s="19" t="n">
        <f aca="false">BB361</f>
        <v>0.0169426574923242</v>
      </c>
      <c r="Z362" s="19" t="n">
        <f aca="false">BC361</f>
        <v>0</v>
      </c>
      <c r="AA362" s="19" t="n">
        <f aca="false">MIN(T362,MAX(0,S362-(0)))</f>
        <v>0</v>
      </c>
      <c r="AB362" s="19" t="n">
        <f aca="false">MIN(U362,MAX(0,S362-(T362)))</f>
        <v>0</v>
      </c>
      <c r="AC362" s="19" t="n">
        <f aca="false">MIN(V362,MAX(0,S362-(T362+U362)))</f>
        <v>0</v>
      </c>
      <c r="AD362" s="19" t="n">
        <f aca="false">MIN(W362,MAX(0,S362-(T362+U362+V362)))</f>
        <v>0</v>
      </c>
      <c r="AE362" s="19" t="n">
        <f aca="false">MIN(X362,MAX(0,S362-(T362+U362+V362+W362)))</f>
        <v>0</v>
      </c>
      <c r="AF362" s="19" t="n">
        <f aca="false">MIN(Y362,MAX(0,S362-(T362+U362+V362+W362+X362)))</f>
        <v>0.00578022009255967</v>
      </c>
      <c r="AG362" s="19" t="n">
        <f aca="false">MIN(Z362,MAX(0,S362-(T362+U362+V362+W362+X362+Y362)))</f>
        <v>0</v>
      </c>
      <c r="AH362" s="19" t="n">
        <f aca="false">T362-AA362</f>
        <v>0</v>
      </c>
      <c r="AI362" s="19" t="n">
        <f aca="false">U362-AB362</f>
        <v>0</v>
      </c>
      <c r="AJ362" s="19" t="n">
        <f aca="false">V362-AC362</f>
        <v>0</v>
      </c>
      <c r="AK362" s="19" t="n">
        <f aca="false">W362-AD362</f>
        <v>0</v>
      </c>
      <c r="AL362" s="19" t="n">
        <f aca="false">X362-AE362</f>
        <v>0</v>
      </c>
      <c r="AM362" s="19" t="n">
        <f aca="false">Y362-AF362</f>
        <v>0.0111624373997645</v>
      </c>
      <c r="AN362" s="19" t="n">
        <f aca="false">Z362-AG362</f>
        <v>0</v>
      </c>
      <c r="AO362" s="19" t="n">
        <f aca="false">M362-Q362</f>
        <v>2.30152664701116E-005</v>
      </c>
      <c r="AP362" s="19" t="n">
        <f aca="false">MIN(AH362,MAX(0,AO362-(AI362+AJ362+AK362+AL362+AM362+AN362)))</f>
        <v>0</v>
      </c>
      <c r="AQ362" s="19" t="n">
        <f aca="false">MIN(AI362,MAX(0,AO362-(AJ362+AK362+AL362+AM362+AN362)))</f>
        <v>0</v>
      </c>
      <c r="AR362" s="19" t="n">
        <f aca="false">MIN(AJ362,MAX(0,AO362-(AK362+AL362+AM362+AN362)))</f>
        <v>0</v>
      </c>
      <c r="AS362" s="19" t="n">
        <f aca="false">MIN(AK362,MAX(0,AO362-(AL362+AM362+AN362)))</f>
        <v>0</v>
      </c>
      <c r="AT362" s="19" t="n">
        <f aca="false">MIN(AL362,MAX(0,AO362-(AM362+AN362)))</f>
        <v>0</v>
      </c>
      <c r="AU362" s="19" t="n">
        <f aca="false">MIN(AM362,MAX(0,AO362-(AN362)))</f>
        <v>2.30152664701116E-005</v>
      </c>
      <c r="AV362" s="19" t="n">
        <f aca="false">MIN(AN362,MAX(0,AO362-(0)))</f>
        <v>0</v>
      </c>
      <c r="AW362" s="19" t="n">
        <f aca="false">AH362-AP362</f>
        <v>0</v>
      </c>
      <c r="AX362" s="19" t="n">
        <f aca="false">AI362-AQ362</f>
        <v>0</v>
      </c>
      <c r="AY362" s="19" t="n">
        <f aca="false">AJ362-AR362</f>
        <v>0</v>
      </c>
      <c r="AZ362" s="19" t="n">
        <f aca="false">AK362-AS362</f>
        <v>0</v>
      </c>
      <c r="BA362" s="19" t="n">
        <f aca="false">AL362-AT362</f>
        <v>0</v>
      </c>
      <c r="BB362" s="19" t="n">
        <f aca="false">AM362-AU362</f>
        <v>0.0111394221332944</v>
      </c>
      <c r="BC362" s="19" t="n">
        <f aca="false">AN362-AV362</f>
        <v>0</v>
      </c>
    </row>
    <row r="363" customFormat="false" ht="15" hidden="false" customHeight="false" outlineLevel="0" collapsed="false">
      <c r="B363" s="18" t="n">
        <v>359</v>
      </c>
      <c r="C363" s="18" t="n">
        <f aca="false">RM_TERM-B363+1</f>
        <v>2</v>
      </c>
      <c r="D363" s="19" t="n">
        <f aca="false">K362</f>
        <v>0.0111394221333847</v>
      </c>
      <c r="E363" s="19" t="n">
        <f aca="false">D363*(1-(1-RM_CDR_S)^(1/12))</f>
        <v>3.78300701701743E-005</v>
      </c>
      <c r="F363" s="19" t="n">
        <f aca="false">D363-E363</f>
        <v>0.0111015920632146</v>
      </c>
      <c r="G363" s="19" t="n">
        <f aca="false">IF(F363&gt;0,F363*(RM_WAC/12)/(1-(1+RM_WAC/12)^(-C363)),0)</f>
        <v>0.00560219350379837</v>
      </c>
      <c r="H363" s="19" t="n">
        <f aca="false">F363*RM_WAC/12</f>
        <v>6.84598177231565E-005</v>
      </c>
      <c r="I363" s="19" t="n">
        <f aca="false">G363-H363+IF(C363&lt;=1,(F363-(G363-H363)-J363),0)</f>
        <v>0.00553373368607521</v>
      </c>
      <c r="J363" s="19" t="n">
        <f aca="false">(F363-(G363-H363))*(1-(1-RM_CPR_S)^(1/12))</f>
        <v>7.4898535858869E-005</v>
      </c>
      <c r="K363" s="19" t="n">
        <f aca="false">IF(C363&lt;=1,0,(F363-(G363-H363)-J363))</f>
        <v>0.00549295984128048</v>
      </c>
      <c r="L363" s="19" t="n">
        <f aca="false">E363*(1-RM_SEV_S)</f>
        <v>2.26980421021046E-005</v>
      </c>
      <c r="M363" s="19" t="n">
        <f aca="false">E363-L363</f>
        <v>1.51320280680697E-005</v>
      </c>
      <c r="N363" s="19" t="n">
        <f aca="false">H363-D363*(RM_SERV+RM_TR)/12</f>
        <v>6.60462762609231E-005</v>
      </c>
      <c r="O363" s="19" t="n">
        <f aca="false">T363*RM_A1_CP/12+U363*RM_A2_CP/12+V363*RM_A3_CP/12+W363*RM_M1_CP/12+X363*RM_B1_CP/12+Y363*RM_B2_CP/12+Z363*RM_B3_CP/12</f>
        <v>7.42628142219628E-005</v>
      </c>
      <c r="P363" s="19" t="n">
        <f aca="false">MAX(0,N363-O363)</f>
        <v>0</v>
      </c>
      <c r="Q363" s="19" t="n">
        <f aca="false">MIN(P363,M363)</f>
        <v>0</v>
      </c>
      <c r="R363" s="19" t="n">
        <f aca="false">P363-Q363</f>
        <v>0</v>
      </c>
      <c r="S363" s="19" t="n">
        <f aca="false">I363+J363+L363+Q363</f>
        <v>0.00563133026403619</v>
      </c>
      <c r="T363" s="19" t="n">
        <f aca="false">AW362</f>
        <v>0</v>
      </c>
      <c r="U363" s="19" t="n">
        <f aca="false">AX362</f>
        <v>0</v>
      </c>
      <c r="V363" s="19" t="n">
        <f aca="false">AY362</f>
        <v>0</v>
      </c>
      <c r="W363" s="19" t="n">
        <f aca="false">AZ362</f>
        <v>0</v>
      </c>
      <c r="X363" s="19" t="n">
        <f aca="false">BA362</f>
        <v>0</v>
      </c>
      <c r="Y363" s="19" t="n">
        <f aca="false">BB362</f>
        <v>0.0111394221332944</v>
      </c>
      <c r="Z363" s="19" t="n">
        <f aca="false">BC362</f>
        <v>0</v>
      </c>
      <c r="AA363" s="19" t="n">
        <f aca="false">MIN(T363,MAX(0,S363-(0)))</f>
        <v>0</v>
      </c>
      <c r="AB363" s="19" t="n">
        <f aca="false">MIN(U363,MAX(0,S363-(T363)))</f>
        <v>0</v>
      </c>
      <c r="AC363" s="19" t="n">
        <f aca="false">MIN(V363,MAX(0,S363-(T363+U363)))</f>
        <v>0</v>
      </c>
      <c r="AD363" s="19" t="n">
        <f aca="false">MIN(W363,MAX(0,S363-(T363+U363+V363)))</f>
        <v>0</v>
      </c>
      <c r="AE363" s="19" t="n">
        <f aca="false">MIN(X363,MAX(0,S363-(T363+U363+V363+W363)))</f>
        <v>0</v>
      </c>
      <c r="AF363" s="19" t="n">
        <f aca="false">MIN(Y363,MAX(0,S363-(T363+U363+V363+W363+X363)))</f>
        <v>0.00563133026403619</v>
      </c>
      <c r="AG363" s="19" t="n">
        <f aca="false">MIN(Z363,MAX(0,S363-(T363+U363+V363+W363+X363+Y363)))</f>
        <v>0</v>
      </c>
      <c r="AH363" s="19" t="n">
        <f aca="false">T363-AA363</f>
        <v>0</v>
      </c>
      <c r="AI363" s="19" t="n">
        <f aca="false">U363-AB363</f>
        <v>0</v>
      </c>
      <c r="AJ363" s="19" t="n">
        <f aca="false">V363-AC363</f>
        <v>0</v>
      </c>
      <c r="AK363" s="19" t="n">
        <f aca="false">W363-AD363</f>
        <v>0</v>
      </c>
      <c r="AL363" s="19" t="n">
        <f aca="false">X363-AE363</f>
        <v>0</v>
      </c>
      <c r="AM363" s="19" t="n">
        <f aca="false">Y363-AF363</f>
        <v>0.00550809186925824</v>
      </c>
      <c r="AN363" s="19" t="n">
        <f aca="false">Z363-AG363</f>
        <v>0</v>
      </c>
      <c r="AO363" s="19" t="n">
        <f aca="false">M363-Q363</f>
        <v>1.51320280680697E-005</v>
      </c>
      <c r="AP363" s="19" t="n">
        <f aca="false">MIN(AH363,MAX(0,AO363-(AI363+AJ363+AK363+AL363+AM363+AN363)))</f>
        <v>0</v>
      </c>
      <c r="AQ363" s="19" t="n">
        <f aca="false">MIN(AI363,MAX(0,AO363-(AJ363+AK363+AL363+AM363+AN363)))</f>
        <v>0</v>
      </c>
      <c r="AR363" s="19" t="n">
        <f aca="false">MIN(AJ363,MAX(0,AO363-(AK363+AL363+AM363+AN363)))</f>
        <v>0</v>
      </c>
      <c r="AS363" s="19" t="n">
        <f aca="false">MIN(AK363,MAX(0,AO363-(AL363+AM363+AN363)))</f>
        <v>0</v>
      </c>
      <c r="AT363" s="19" t="n">
        <f aca="false">MIN(AL363,MAX(0,AO363-(AM363+AN363)))</f>
        <v>0</v>
      </c>
      <c r="AU363" s="19" t="n">
        <f aca="false">MIN(AM363,MAX(0,AO363-(AN363)))</f>
        <v>1.51320280680697E-005</v>
      </c>
      <c r="AV363" s="19" t="n">
        <f aca="false">MIN(AN363,MAX(0,AO363-(0)))</f>
        <v>0</v>
      </c>
      <c r="AW363" s="19" t="n">
        <f aca="false">AH363-AP363</f>
        <v>0</v>
      </c>
      <c r="AX363" s="19" t="n">
        <f aca="false">AI363-AQ363</f>
        <v>0</v>
      </c>
      <c r="AY363" s="19" t="n">
        <f aca="false">AJ363-AR363</f>
        <v>0</v>
      </c>
      <c r="AZ363" s="19" t="n">
        <f aca="false">AK363-AS363</f>
        <v>0</v>
      </c>
      <c r="BA363" s="19" t="n">
        <f aca="false">AL363-AT363</f>
        <v>0</v>
      </c>
      <c r="BB363" s="19" t="n">
        <f aca="false">AM363-AU363</f>
        <v>0.00549295984119017</v>
      </c>
      <c r="BC363" s="19" t="n">
        <f aca="false">AN363-AV363</f>
        <v>0</v>
      </c>
    </row>
    <row r="364" customFormat="false" ht="15" hidden="false" customHeight="false" outlineLevel="0" collapsed="false">
      <c r="B364" s="18" t="n">
        <v>360</v>
      </c>
      <c r="C364" s="18" t="n">
        <f aca="false">RM_TERM-B364+1</f>
        <v>1</v>
      </c>
      <c r="D364" s="19" t="n">
        <f aca="false">K363</f>
        <v>0.00549295984128048</v>
      </c>
      <c r="E364" s="19" t="n">
        <f aca="false">D364*(1-(1-RM_CDR_S)^(1/12))</f>
        <v>1.86543838405063E-005</v>
      </c>
      <c r="F364" s="19" t="n">
        <f aca="false">D364-E364</f>
        <v>0.00547430545743998</v>
      </c>
      <c r="G364" s="19" t="n">
        <f aca="false">IF(F364&gt;0,F364*(RM_WAC/12)/(1-(1+RM_WAC/12)^(-C364)),0)</f>
        <v>0.00550806367442754</v>
      </c>
      <c r="H364" s="19" t="n">
        <f aca="false">F364*RM_WAC/12</f>
        <v>3.37582169875465E-005</v>
      </c>
      <c r="I364" s="19" t="n">
        <f aca="false">G364-H364+IF(C364&lt;=1,(F364-(G364-H364)-J364),0)</f>
        <v>0.00547430545743999</v>
      </c>
      <c r="J364" s="19" t="n">
        <f aca="false">(F364-(G364-H364))*(1-(1-RM_CPR_S)^(1/12))</f>
        <v>0</v>
      </c>
      <c r="K364" s="19" t="n">
        <f aca="false">IF(C364&lt;=1,0,(F364-(G364-H364)-J364))</f>
        <v>0</v>
      </c>
      <c r="L364" s="19" t="n">
        <f aca="false">E364*(1-RM_SEV_S)</f>
        <v>1.11926303043038E-005</v>
      </c>
      <c r="M364" s="19" t="n">
        <f aca="false">E364-L364</f>
        <v>7.46175353620251E-006</v>
      </c>
      <c r="N364" s="19" t="n">
        <f aca="false">H364-D364*(RM_SERV+RM_TR)/12</f>
        <v>3.25680756886024E-005</v>
      </c>
      <c r="O364" s="19" t="n">
        <f aca="false">T364*RM_A1_CP/12+U364*RM_A2_CP/12+V364*RM_A3_CP/12+W364*RM_M1_CP/12+X364*RM_B1_CP/12+Y364*RM_B2_CP/12+Z364*RM_B3_CP/12</f>
        <v>3.66197322746011E-005</v>
      </c>
      <c r="P364" s="19" t="n">
        <f aca="false">MAX(0,N364-O364)</f>
        <v>0</v>
      </c>
      <c r="Q364" s="19" t="n">
        <f aca="false">MIN(P364,M364)</f>
        <v>0</v>
      </c>
      <c r="R364" s="19" t="n">
        <f aca="false">P364-Q364</f>
        <v>0</v>
      </c>
      <c r="S364" s="19" t="n">
        <f aca="false">I364+J364+L364+Q364</f>
        <v>0.0054854980877443</v>
      </c>
      <c r="T364" s="19" t="n">
        <f aca="false">AW363</f>
        <v>0</v>
      </c>
      <c r="U364" s="19" t="n">
        <f aca="false">AX363</f>
        <v>0</v>
      </c>
      <c r="V364" s="19" t="n">
        <f aca="false">AY363</f>
        <v>0</v>
      </c>
      <c r="W364" s="19" t="n">
        <f aca="false">AZ363</f>
        <v>0</v>
      </c>
      <c r="X364" s="19" t="n">
        <f aca="false">BA363</f>
        <v>0</v>
      </c>
      <c r="Y364" s="19" t="n">
        <f aca="false">BB363</f>
        <v>0.00549295984119017</v>
      </c>
      <c r="Z364" s="19" t="n">
        <f aca="false">BC363</f>
        <v>0</v>
      </c>
      <c r="AA364" s="19" t="n">
        <f aca="false">MIN(T364,MAX(0,S364-(0)))</f>
        <v>0</v>
      </c>
      <c r="AB364" s="19" t="n">
        <f aca="false">MIN(U364,MAX(0,S364-(T364)))</f>
        <v>0</v>
      </c>
      <c r="AC364" s="19" t="n">
        <f aca="false">MIN(V364,MAX(0,S364-(T364+U364)))</f>
        <v>0</v>
      </c>
      <c r="AD364" s="19" t="n">
        <f aca="false">MIN(W364,MAX(0,S364-(T364+U364+V364)))</f>
        <v>0</v>
      </c>
      <c r="AE364" s="19" t="n">
        <f aca="false">MIN(X364,MAX(0,S364-(T364+U364+V364+W364)))</f>
        <v>0</v>
      </c>
      <c r="AF364" s="19" t="n">
        <f aca="false">MIN(Y364,MAX(0,S364-(T364+U364+V364+W364+X364)))</f>
        <v>0.0054854980877443</v>
      </c>
      <c r="AG364" s="19" t="n">
        <f aca="false">MIN(Z364,MAX(0,S364-(T364+U364+V364+W364+X364+Y364)))</f>
        <v>0</v>
      </c>
      <c r="AH364" s="19" t="n">
        <f aca="false">T364-AA364</f>
        <v>0</v>
      </c>
      <c r="AI364" s="19" t="n">
        <f aca="false">U364-AB364</f>
        <v>0</v>
      </c>
      <c r="AJ364" s="19" t="n">
        <f aca="false">V364-AC364</f>
        <v>0</v>
      </c>
      <c r="AK364" s="19" t="n">
        <f aca="false">W364-AD364</f>
        <v>0</v>
      </c>
      <c r="AL364" s="19" t="n">
        <f aca="false">X364-AE364</f>
        <v>0</v>
      </c>
      <c r="AM364" s="19" t="n">
        <f aca="false">Y364-AF364</f>
        <v>7.46175344587541E-006</v>
      </c>
      <c r="AN364" s="19" t="n">
        <f aca="false">Z364-AG364</f>
        <v>0</v>
      </c>
      <c r="AO364" s="19" t="n">
        <f aca="false">M364-Q364</f>
        <v>7.46175353620251E-006</v>
      </c>
      <c r="AP364" s="19" t="n">
        <f aca="false">MIN(AH364,MAX(0,AO364-(AI364+AJ364+AK364+AL364+AM364+AN364)))</f>
        <v>0</v>
      </c>
      <c r="AQ364" s="19" t="n">
        <f aca="false">MIN(AI364,MAX(0,AO364-(AJ364+AK364+AL364+AM364+AN364)))</f>
        <v>0</v>
      </c>
      <c r="AR364" s="19" t="n">
        <f aca="false">MIN(AJ364,MAX(0,AO364-(AK364+AL364+AM364+AN364)))</f>
        <v>0</v>
      </c>
      <c r="AS364" s="19" t="n">
        <f aca="false">MIN(AK364,MAX(0,AO364-(AL364+AM364+AN364)))</f>
        <v>0</v>
      </c>
      <c r="AT364" s="19" t="n">
        <f aca="false">MIN(AL364,MAX(0,AO364-(AM364+AN364)))</f>
        <v>0</v>
      </c>
      <c r="AU364" s="19" t="n">
        <f aca="false">MIN(AM364,MAX(0,AO364-(AN364)))</f>
        <v>7.46175344587541E-006</v>
      </c>
      <c r="AV364" s="19" t="n">
        <f aca="false">MIN(AN364,MAX(0,AO364-(0)))</f>
        <v>0</v>
      </c>
      <c r="AW364" s="19" t="n">
        <f aca="false">AH364-AP364</f>
        <v>0</v>
      </c>
      <c r="AX364" s="19" t="n">
        <f aca="false">AI364-AQ364</f>
        <v>0</v>
      </c>
      <c r="AY364" s="19" t="n">
        <f aca="false">AJ364-AR364</f>
        <v>0</v>
      </c>
      <c r="AZ364" s="19" t="n">
        <f aca="false">AK364-AS364</f>
        <v>0</v>
      </c>
      <c r="BA364" s="19" t="n">
        <f aca="false">AL364-AT364</f>
        <v>0</v>
      </c>
      <c r="BB364" s="19" t="n">
        <f aca="false">AM364-AU364</f>
        <v>0</v>
      </c>
      <c r="BC364" s="19" t="n">
        <f aca="false">AN364-AV364</f>
        <v>0</v>
      </c>
    </row>
    <row r="366" customFormat="false" ht="15" hidden="false" customHeight="false" outlineLevel="0" collapsed="false">
      <c r="B366" s="3" t="s">
        <v>208</v>
      </c>
    </row>
    <row r="367" customFormat="false" ht="15" hidden="false" customHeight="false" outlineLevel="0" collapsed="false">
      <c r="B367" s="2" t="s">
        <v>358</v>
      </c>
      <c r="E367" s="11" t="n">
        <f aca="false">IF(SUM(AA5:AA364)&gt;0,SUMPRODUCT($B$5:$B$364,AA5:AA364)/SUM(AA5:AA364)/12,0)</f>
        <v>2.36335576606139</v>
      </c>
      <c r="F367" s="2" t="s">
        <v>359</v>
      </c>
      <c r="H367" s="11" t="n">
        <f aca="false">SUM(AP5:AP364)</f>
        <v>0</v>
      </c>
    </row>
    <row r="368" customFormat="false" ht="15" hidden="false" customHeight="false" outlineLevel="0" collapsed="false">
      <c r="B368" s="2" t="s">
        <v>360</v>
      </c>
      <c r="E368" s="11" t="n">
        <f aca="false">IF(SUM(AB5:AB364)&gt;0,SUMPRODUCT($B$5:$B$364,AB5:AB364)/SUM(AB5:AB364)/12,0)</f>
        <v>6.61759997821411</v>
      </c>
      <c r="F368" s="2" t="s">
        <v>359</v>
      </c>
      <c r="H368" s="11" t="n">
        <f aca="false">SUM(AQ5:AQ364)</f>
        <v>0</v>
      </c>
    </row>
    <row r="369" customFormat="false" ht="15" hidden="false" customHeight="false" outlineLevel="0" collapsed="false">
      <c r="B369" s="2" t="s">
        <v>361</v>
      </c>
      <c r="E369" s="11" t="n">
        <f aca="false">IF(SUM(AC5:AC364)&gt;0,SUMPRODUCT($B$5:$B$364,AC5:AC364)/SUM(AC5:AC364)/12,0)</f>
        <v>8.94123513198361</v>
      </c>
      <c r="F369" s="2" t="s">
        <v>359</v>
      </c>
      <c r="H369" s="11" t="n">
        <f aca="false">SUM(AR5:AR364)</f>
        <v>0</v>
      </c>
    </row>
    <row r="370" customFormat="false" ht="15" hidden="false" customHeight="false" outlineLevel="0" collapsed="false">
      <c r="B370" s="2" t="s">
        <v>362</v>
      </c>
      <c r="E370" s="11" t="n">
        <f aca="false">IF(SUM(AD5:AD364)&gt;0,SUMPRODUCT($B$5:$B$364,AD5:AD364)/SUM(AD5:AD364)/12,0)</f>
        <v>12.4200978669093</v>
      </c>
      <c r="F370" s="2" t="s">
        <v>359</v>
      </c>
      <c r="H370" s="11" t="n">
        <f aca="false">SUM(AS5:AS364)</f>
        <v>0</v>
      </c>
    </row>
    <row r="371" customFormat="false" ht="15" hidden="false" customHeight="false" outlineLevel="0" collapsed="false">
      <c r="B371" s="2" t="s">
        <v>363</v>
      </c>
      <c r="E371" s="11" t="n">
        <f aca="false">IF(SUM(AE5:AE364)&gt;0,SUMPRODUCT($B$5:$B$364,AE5:AE364)/SUM(AE5:AE364)/12,0)</f>
        <v>16.8476233568267</v>
      </c>
      <c r="F371" s="2" t="s">
        <v>359</v>
      </c>
      <c r="H371" s="11" t="n">
        <f aca="false">SUM(AT5:AT364)</f>
        <v>0</v>
      </c>
    </row>
    <row r="372" customFormat="false" ht="15" hidden="false" customHeight="false" outlineLevel="0" collapsed="false">
      <c r="B372" s="2" t="s">
        <v>364</v>
      </c>
      <c r="E372" s="11" t="n">
        <f aca="false">IF(SUM(AF5:AF364)&gt;0,SUMPRODUCT($B$5:$B$364,AF5:AF364)/SUM(AF5:AF364)/12,0)</f>
        <v>23.5754791685431</v>
      </c>
      <c r="F372" s="2" t="s">
        <v>359</v>
      </c>
      <c r="H372" s="11" t="n">
        <f aca="false">SUM(AU5:AU364)</f>
        <v>4.12525718170971</v>
      </c>
    </row>
    <row r="373" customFormat="false" ht="15" hidden="false" customHeight="false" outlineLevel="0" collapsed="false">
      <c r="B373" s="2" t="s">
        <v>365</v>
      </c>
      <c r="E373" s="11" t="n">
        <f aca="false">IF(SUM(AG5:AG364)&gt;0,SUMPRODUCT($B$5:$B$364,AG5:AG364)/SUM(AG5:AG364)/12,0)</f>
        <v>0</v>
      </c>
      <c r="F373" s="2" t="s">
        <v>359</v>
      </c>
      <c r="H373" s="11" t="n">
        <f aca="false">SUM(AV5:AV364)</f>
        <v>7</v>
      </c>
    </row>
    <row r="374" customFormat="false" ht="15" hidden="false" customHeight="false" outlineLevel="0" collapsed="false">
      <c r="B374" s="2" t="s">
        <v>217</v>
      </c>
      <c r="E374" s="13" t="n">
        <f aca="false">SUM(M5:M364)/RM_POOL</f>
        <v>0.0753581160158868</v>
      </c>
    </row>
    <row r="375" customFormat="false" ht="15" hidden="false" customHeight="false" outlineLevel="0" collapsed="false">
      <c r="B375" s="2" t="s">
        <v>366</v>
      </c>
      <c r="E375" s="14" t="n">
        <f aca="false">SUM(R5:R364)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2026-10-15T19:32:39Z</dcterms:created>
  <dc:creator>openpyxl</dc:creator>
  <dc:description/>
  <dc:language>en-US</dc:language>
  <cp:lastModifiedBy/>
  <dcterms:modified xsi:type="dcterms:W3CDTF">2026-10-15T19:32:40Z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