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Read Me" sheetId="1" state="visible" r:id="rId3"/>
    <sheet name="1. Companies" sheetId="2" state="visible" r:id="rId4"/>
    <sheet name="2. Risk Shape" sheetId="3" state="visible" r:id="rId5"/>
    <sheet name="3. Marking Calibration"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<sst xmlns="http://schemas.openxmlformats.org/spreadsheetml/2006/main" count="99" uniqueCount="92">
  <si>
    <t xml:space="preserve">NAV Bottom-Up</t>
  </si>
  <si>
    <t xml:space="preserve">Chapter 7 — rebuild the NAV company by company, and see where the risk actually lives.</t>
  </si>
  <si>
    <t xml:space="preserve">The reported NAV is a manager's estimate, not a market price. This file rebuilds it position by position so that you price against a number you believe rather than one the manager asserts.</t>
  </si>
  <si>
    <t xml:space="preserve">The output that matters is not the number</t>
  </si>
  <si>
    <t xml:space="preserve">If your build lands meaningfully below the reported figure, the manager is carrying the portfolio aggressively and any discount to reported NAV is partly illusory. If it lands above, the manager is conservative and a modest discount may represent real value.</t>
  </si>
  <si>
    <t xml:space="preserve">But the more important output is the shape of the risk. Two portfolios with the same underwriting NAV can carry very different risk shapes, and the build is what reveals which companies your return truly depends on.</t>
  </si>
  <si>
    <t xml:space="preserve">The sheets</t>
  </si>
  <si>
    <t xml:space="preserve">1. Companies — the schedule of investments, your view against the manager's, ranked by contribution. Pre-filled with the worked build of Chapter 7: a reported 100 becomes an underwriting 97.</t>
  </si>
  <si>
    <t xml:space="preserve">2. Risk Shape — concentration, the assets that actually determine the outcome, and the triage that tells you where the diligence hours belong.</t>
  </si>
  <si>
    <t xml:space="preserve">3. Marking Calibration — a manager's historical marks against the prices its companies eventually fetched. This is the most portable signal in the market, and it lets you adjust a reported NAV with confidence where you cannot diligence every company.</t>
  </si>
  <si>
    <t xml:space="preserve">Scarce diligence hours flow to the assets that drive the outcome. They are not spread evenly across positions that cannot move the answer.</t>
  </si>
  <si>
    <t xml:space="preserve">The build</t>
  </si>
  <si>
    <t xml:space="preserve">Rank by contribution to value. The distribution is your triage tool.</t>
  </si>
  <si>
    <t xml:space="preserve">Company</t>
  </si>
  <si>
    <t xml:space="preserve">Manager's mark</t>
  </si>
  <si>
    <t xml:space="preserve">Your view</t>
  </si>
  <si>
    <t xml:space="preserve">Difference</t>
  </si>
  <si>
    <t xml:space="preserve">Share of reported NAV</t>
  </si>
  <si>
    <t xml:space="preserve">Exit horizon (years)</t>
  </si>
  <si>
    <t xml:space="preserve">Confidence</t>
  </si>
  <si>
    <t xml:space="preserve">Marked</t>
  </si>
  <si>
    <t xml:space="preserve">Rationale</t>
  </si>
  <si>
    <t xml:space="preserve">Cedar Diagnostics</t>
  </si>
  <si>
    <t xml:space="preserve">High</t>
  </si>
  <si>
    <t xml:space="preserve">Conservatively marked; consolidation thesis proven, likely to exit above carry</t>
  </si>
  <si>
    <t xml:space="preserve">Beacon Systems</t>
  </si>
  <si>
    <t xml:space="preserve">Fairly marked; strong recurring revenue at a defensible multiple</t>
  </si>
  <si>
    <t xml:space="preserve">Ironwood Industrial</t>
  </si>
  <si>
    <t xml:space="preserve">Medium</t>
  </si>
  <si>
    <t xml:space="preserve">Aggressively marked; margins compressing, cyclical end market softening</t>
  </si>
  <si>
    <t xml:space="preserve">Aspen Retail</t>
  </si>
  <si>
    <t xml:space="preserve">Low</t>
  </si>
  <si>
    <t xml:space="preserve">Aggressive; leverage high, growth stalling</t>
  </si>
  <si>
    <t xml:space="preserve">Tail (small positions)</t>
  </si>
  <si>
    <t xml:space="preserve">Priced conservatively as a block</t>
  </si>
  <si>
    <t xml:space="preserve">Reported NAV</t>
  </si>
  <si>
    <t xml:space="preserve">Underwriting NAV</t>
  </si>
  <si>
    <t xml:space="preserve">As a share of reported NAV</t>
  </si>
  <si>
    <t xml:space="preserve">What that says about the manager</t>
  </si>
  <si>
    <t xml:space="preserve">Weighted average exit horizon, on your view</t>
  </si>
  <si>
    <t xml:space="preserve">Feed that figure into the duration assumption of the deal model. Duration is priced before the discount is.</t>
  </si>
  <si>
    <t xml:space="preserve">Chapter 7 worked build</t>
  </si>
  <si>
    <t xml:space="preserve">Figure</t>
  </si>
  <si>
    <t xml:space="preserve">Chapter 7</t>
  </si>
  <si>
    <t xml:space="preserve">This file</t>
  </si>
  <si>
    <t xml:space="preserve">Status</t>
  </si>
  <si>
    <t xml:space="preserve">Where the value and the risk actually live</t>
  </si>
  <si>
    <t xml:space="preserve">That understanding is worth more than the single adjusted number.</t>
  </si>
  <si>
    <t xml:space="preserve">Concentration</t>
  </si>
  <si>
    <t xml:space="preserve">Measure</t>
  </si>
  <si>
    <t xml:space="preserve">On the reported NAV</t>
  </si>
  <si>
    <t xml:space="preserve">On your view</t>
  </si>
  <si>
    <t xml:space="preserve">Note</t>
  </si>
  <si>
    <t xml:space="preserve">Largest position</t>
  </si>
  <si>
    <t xml:space="preserve">Largest two</t>
  </si>
  <si>
    <t xml:space="preserve">In almost every fund a handful of companies account for the majority of the NAV</t>
  </si>
  <si>
    <t xml:space="preserve">Largest three</t>
  </si>
  <si>
    <t xml:space="preserve">Number of positions</t>
  </si>
  <si>
    <t xml:space="preserve">Triage — where the diligence hours belong</t>
  </si>
  <si>
    <t xml:space="preserve">Value you have underwritten with confidence</t>
  </si>
  <si>
    <t xml:space="preserve">Share of your NAV</t>
  </si>
  <si>
    <t xml:space="preserve">Verdict</t>
  </si>
  <si>
    <t xml:space="preserve">Positions you rate High confidence</t>
  </si>
  <si>
    <t xml:space="preserve">Positions you rate Low confidence</t>
  </si>
  <si>
    <t xml:space="preserve">Value marked down against the manager</t>
  </si>
  <si>
    <t xml:space="preserve">Value marked up against the manager</t>
  </si>
  <si>
    <t xml:space="preserve">The sentence this sheet exists to let you write</t>
  </si>
  <si>
    <t xml:space="preserve">"Nearly two-thirds of the value sits in the two names we like, while the two positions we worry about are smaller and marked down. This interest is, in effect, a bet on those two names, cushioned by a modest haircut on the weaker ones."  Write your own version below — if you cannot, the build is not finished.</t>
  </si>
  <si>
    <t xml:space="preserve">On the long tail</t>
  </si>
  <si>
    <t xml:space="preserve">Dozens of small positions may collectively represent a meaningful fraction of value even though no single one moves the answer. Some buyers waste scarce hours underwriting tiny positions that cannot change the price; others wave the tail through with a cheerful assumption. Treat it as a block, priced conservatively — that builds a margin of safety exactly where your information is weakest — and sample a few positions in modest depth to keep the conservatism honest.</t>
  </si>
  <si>
    <t xml:space="preserve">Haircut applied to the tail block</t>
  </si>
  <si>
    <t xml:space="preserve">On the pre-filled build, the tail is carried at a discount to its reported value</t>
  </si>
  <si>
    <t xml:space="preserve">Single-asset continuation vehicles</t>
  </si>
  <si>
    <t xml:space="preserve">Everything on this sheet intensifies when the entire investment rests on one company. There is no diversification to smooth an error and no tail to hide a mistake. Underwrite that company as rigorously as a direct buyout of the whole business, and apply a higher hurdle — a single misjudgment is uncushioned.</t>
  </si>
  <si>
    <t xml:space="preserve">A manager's marking behaviour, calibrated</t>
  </si>
  <si>
    <t xml:space="preserve">The most reliable and portable signal in the market — and it has to be built deliberately.</t>
  </si>
  <si>
    <t xml:space="preserve">Compare a manager's historical marks to the prices its companies eventually fetched at exit, across many realisations. A conservative marker delivers upside surprises at exit; an optimistic one marks to assumptions exits fail to validate. Once calibrated, you can adjust a reported NAV with confidence even where you cannot fully diligence every company.</t>
  </si>
  <si>
    <t xml:space="preserve">Company realised</t>
  </si>
  <si>
    <t xml:space="preserve">Vintage</t>
  </si>
  <si>
    <t xml:space="preserve">Last mark before exit</t>
  </si>
  <si>
    <t xml:space="preserve">Exit proceeds</t>
  </si>
  <si>
    <t xml:space="preserve">Uplift</t>
  </si>
  <si>
    <t xml:space="preserve">Quarters before exit</t>
  </si>
  <si>
    <t xml:space="preserve">Realisations recorded</t>
  </si>
  <si>
    <t xml:space="preserve">Median uplift at exit</t>
  </si>
  <si>
    <t xml:space="preserve">Average uplift at exit</t>
  </si>
  <si>
    <t xml:space="preserve">Realisations above their last mark</t>
  </si>
  <si>
    <t xml:space="preserve">Worst realisation</t>
  </si>
  <si>
    <t xml:space="preserve">The calibration</t>
  </si>
  <si>
    <t xml:space="preserve">Adjustment this implies on a reported NAV</t>
  </si>
  <si>
    <t xml:space="preserve">Apply with judgement, and never in place of company work on the positions that matter</t>
  </si>
  <si>
    <t xml:space="preserve">Five realisations is a floor, not a sample. A calibration built on three exits is an anecdote, and an anecdote applied to a NAV is how a buyer talks itself into a price.</t>
  </si>
</sst>
</file>

<file path=xl/styles.xml><?xml version="1.0" encoding="utf-8"?>
<styleSheet xmlns="http://schemas.openxmlformats.org/spreadsheetml/2006/main">
  <numFmts count="6">
    <numFmt numFmtId="164" formatCode="General"/>
    <numFmt numFmtId="165" formatCode="#,##0.00;\(#,##0.00\);\-"/>
    <numFmt numFmtId="166" formatCode="0.0%"/>
    <numFmt numFmtId="167" formatCode="0.0"/>
    <numFmt numFmtId="168" formatCode="0.00"/>
    <numFmt numFmtId="169" formatCode="0"/>
  </numFmts>
  <fonts count="13">
    <font>
      <sz val="11"/>
      <color theme="1"/>
      <name val="Calibri"/>
      <family val="2"/>
      <charset val="1"/>
    </font>
    <font>
      <sz val="10"/>
      <name val="Arial"/>
      <family val="0"/>
    </font>
    <font>
      <sz val="10"/>
      <name val="Arial"/>
      <family val="0"/>
    </font>
    <font>
      <sz val="10"/>
      <name val="Arial"/>
      <family val="0"/>
    </font>
    <font>
      <b val="true"/>
      <sz val="14"/>
      <color rgb="FF14171D"/>
      <name val="Arial"/>
      <family val="0"/>
      <charset val="1"/>
    </font>
    <font>
      <i val="true"/>
      <sz val="9"/>
      <color rgb="FF555555"/>
      <name val="Arial"/>
      <family val="0"/>
      <charset val="1"/>
    </font>
    <font>
      <sz val="10"/>
      <name val="Arial"/>
      <family val="0"/>
      <charset val="1"/>
    </font>
    <font>
      <b val="true"/>
      <sz val="11"/>
      <color rgb="FF14171D"/>
      <name val="Arial"/>
      <family val="0"/>
      <charset val="1"/>
    </font>
    <font>
      <b val="true"/>
      <sz val="10"/>
      <color rgb="FFFFFFFF"/>
      <name val="Arial"/>
      <family val="0"/>
      <charset val="1"/>
    </font>
    <font>
      <sz val="10"/>
      <color rgb="FF0000FF"/>
      <name val="Arial"/>
      <family val="0"/>
      <charset val="1"/>
    </font>
    <font>
      <b val="true"/>
      <sz val="10"/>
      <name val="Arial"/>
      <family val="0"/>
      <charset val="1"/>
    </font>
    <font>
      <sz val="9"/>
      <color rgb="FF555555"/>
      <name val="Arial"/>
      <family val="0"/>
      <charset val="1"/>
    </font>
    <font>
      <sz val="10"/>
      <color rgb="FF008000"/>
      <name val="Arial"/>
      <family val="0"/>
      <charset val="1"/>
    </font>
  </fonts>
  <fills count="5">
    <fill>
      <patternFill patternType="none"/>
    </fill>
    <fill>
      <patternFill patternType="gray125"/>
    </fill>
    <fill>
      <patternFill patternType="solid">
        <fgColor rgb="FF14171D"/>
        <bgColor rgb="FF000000"/>
      </patternFill>
    </fill>
    <fill>
      <patternFill patternType="solid">
        <fgColor rgb="FFEAF1FB"/>
        <bgColor rgb="FFFFFFFF"/>
      </patternFill>
    </fill>
    <fill>
      <patternFill patternType="solid">
        <fgColor rgb="FFFFFF00"/>
        <bgColor rgb="FFFFFF00"/>
      </patternFill>
    </fill>
  </fills>
  <borders count="3">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 diagonalUp="false" diagonalDown="false">
      <left/>
      <right/>
      <top style="thin">
        <color rgb="FF333333"/>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2" borderId="1" xfId="0" applyFont="true" applyBorder="true" applyAlignment="true" applyProtection="false">
      <alignment horizontal="center" vertical="bottom" textRotation="0" wrapText="true" indent="0" shrinkToFit="false"/>
      <protection locked="true" hidden="false"/>
    </xf>
    <xf numFmtId="164" fontId="9" fillId="3" borderId="1" xfId="0" applyFont="true" applyBorder="true" applyAlignment="false" applyProtection="false">
      <alignment horizontal="general" vertical="bottom" textRotation="0" wrapText="false" indent="0" shrinkToFit="false"/>
      <protection locked="true" hidden="false"/>
    </xf>
    <xf numFmtId="165" fontId="9" fillId="3" borderId="1" xfId="0" applyFont="true" applyBorder="true" applyAlignment="false" applyProtection="false">
      <alignment horizontal="general" vertical="bottom" textRotation="0" wrapText="false" indent="0" shrinkToFit="false"/>
      <protection locked="true" hidden="false"/>
    </xf>
    <xf numFmtId="165" fontId="6" fillId="0" borderId="1" xfId="0" applyFont="true" applyBorder="tru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7" fontId="9" fillId="3" borderId="1" xfId="0" applyFont="true" applyBorder="true" applyAlignment="false" applyProtection="false">
      <alignment horizontal="general" vertical="bottom" textRotation="0" wrapText="false" indent="0" shrinkToFit="false"/>
      <protection locked="true" hidden="false"/>
    </xf>
    <xf numFmtId="164" fontId="9" fillId="3" borderId="1" xfId="0" applyFont="true" applyBorder="true" applyAlignment="true" applyProtection="false">
      <alignment horizontal="center"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5" fontId="10" fillId="0" borderId="2" xfId="0" applyFont="true" applyBorder="true" applyAlignment="false" applyProtection="false">
      <alignment horizontal="general" vertical="bottom" textRotation="0" wrapText="false" indent="0" shrinkToFit="false"/>
      <protection locked="true" hidden="false"/>
    </xf>
    <xf numFmtId="165" fontId="10" fillId="4" borderId="0" xfId="0" applyFont="true" applyBorder="false" applyAlignment="false" applyProtection="false">
      <alignment horizontal="general" vertical="bottom" textRotation="0" wrapText="false" indent="0" shrinkToFit="false"/>
      <protection locked="true" hidden="false"/>
    </xf>
    <xf numFmtId="165" fontId="10"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6" fontId="6"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8"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5" fontId="9" fillId="0" borderId="1" xfId="0" applyFont="true" applyBorder="true" applyAlignment="false" applyProtection="false">
      <alignment horizontal="general" vertical="bottom" textRotation="0" wrapText="false" indent="0" shrinkToFit="false"/>
      <protection locked="true" hidden="false"/>
    </xf>
    <xf numFmtId="165" fontId="12" fillId="0" borderId="1" xfId="0" applyFont="true" applyBorder="true" applyAlignment="false" applyProtection="false">
      <alignment horizontal="general" vertical="bottom" textRotation="0" wrapText="false" indent="0" shrinkToFit="false"/>
      <protection locked="true" hidden="false"/>
    </xf>
    <xf numFmtId="166" fontId="10" fillId="0"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9" fontId="6" fillId="0" borderId="1" xfId="0" applyFont="true" applyBorder="true" applyAlignment="false" applyProtection="false">
      <alignment horizontal="general" vertical="bottom" textRotation="0" wrapText="false" indent="0" shrinkToFit="false"/>
      <protection locked="true" hidden="false"/>
    </xf>
    <xf numFmtId="169" fontId="10" fillId="0" borderId="1"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9" fontId="9" fillId="3" borderId="1" xfId="0" applyFont="true" applyBorder="true" applyAlignment="false" applyProtection="false">
      <alignment horizontal="general" vertical="bottom" textRotation="0" wrapText="false" indent="0" shrinkToFit="false"/>
      <protection locked="true" hidden="false"/>
    </xf>
    <xf numFmtId="169" fontId="10" fillId="0" borderId="0" xfId="0" applyFont="true" applyBorder="false" applyAlignment="false" applyProtection="false">
      <alignment horizontal="general" vertical="bottom" textRotation="0" wrapText="false" indent="0" shrinkToFit="false"/>
      <protection locked="true" hidden="false"/>
    </xf>
    <xf numFmtId="166" fontId="10" fillId="4" borderId="0" xfId="0" applyFont="true" applyBorder="false" applyAlignment="false" applyProtection="false">
      <alignment horizontal="general" vertical="bottom" textRotation="0" wrapText="false" indent="0" shrinkToFit="false"/>
      <protection locked="true" hidden="false"/>
    </xf>
    <xf numFmtId="166" fontId="1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BBBBB"/>
      <rgbColor rgb="FF808080"/>
      <rgbColor rgb="FF9999FF"/>
      <rgbColor rgb="FF993366"/>
      <rgbColor rgb="FFFFFFCC"/>
      <rgbColor rgb="FFEAF1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14171D"/>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2"/>
  </cols>
  <sheetData>
    <row r="1" customFormat="false" ht="17.35" hidden="false" customHeight="false" outlineLevel="0" collapsed="false">
      <c r="A1" s="1" t="s">
        <v>0</v>
      </c>
    </row>
    <row r="2" customFormat="false" ht="15" hidden="false" customHeight="false" outlineLevel="0" collapsed="false">
      <c r="A2" s="2" t="s">
        <v>1</v>
      </c>
    </row>
    <row r="5" customFormat="false" ht="23.85" hidden="false" customHeight="false" outlineLevel="0" collapsed="false">
      <c r="A5" s="3" t="s">
        <v>2</v>
      </c>
    </row>
    <row r="7" customFormat="false" ht="15" hidden="false" customHeight="false" outlineLevel="0" collapsed="false">
      <c r="A7" s="4" t="s">
        <v>3</v>
      </c>
    </row>
    <row r="8" customFormat="false" ht="23.85" hidden="false" customHeight="false" outlineLevel="0" collapsed="false">
      <c r="A8" s="3" t="s">
        <v>4</v>
      </c>
    </row>
    <row r="9" customFormat="false" ht="23.85" hidden="false" customHeight="false" outlineLevel="0" collapsed="false">
      <c r="A9" s="3" t="s">
        <v>5</v>
      </c>
    </row>
    <row r="11" customFormat="false" ht="15" hidden="false" customHeight="false" outlineLevel="0" collapsed="false">
      <c r="A11" s="4" t="s">
        <v>6</v>
      </c>
    </row>
    <row r="12" customFormat="false" ht="23.85" hidden="false" customHeight="false" outlineLevel="0" collapsed="false">
      <c r="A12" s="3" t="s">
        <v>7</v>
      </c>
    </row>
    <row r="13" customFormat="false" ht="23.85" hidden="false" customHeight="false" outlineLevel="0" collapsed="false">
      <c r="A13" s="3" t="s">
        <v>8</v>
      </c>
    </row>
    <row r="14" customFormat="false" ht="23.85" hidden="false" customHeight="false" outlineLevel="0" collapsed="false">
      <c r="A14" s="3" t="s">
        <v>9</v>
      </c>
    </row>
    <row r="16" customFormat="false" ht="23.85" hidden="false" customHeight="false" outlineLevel="0" collapsed="false">
      <c r="A16" s="3" t="s">
        <v>10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5" min="2" style="0" width="14"/>
    <col collapsed="false" customWidth="true" hidden="false" outlineLevel="0" max="8" min="6" style="0" width="12"/>
    <col collapsed="false" customWidth="true" hidden="false" outlineLevel="0" max="9" min="9" style="0" width="52"/>
  </cols>
  <sheetData>
    <row r="1" customFormat="false" ht="17.35" hidden="false" customHeight="false" outlineLevel="0" collapsed="false">
      <c r="A1" s="1" t="s">
        <v>11</v>
      </c>
    </row>
    <row r="2" customFormat="false" ht="15" hidden="false" customHeight="false" outlineLevel="0" collapsed="false">
      <c r="A2" s="2" t="s">
        <v>12</v>
      </c>
    </row>
    <row r="5" customFormat="false" ht="23.85" hidden="false" customHeight="false" outlineLevel="0" collapsed="false">
      <c r="A5" s="5" t="s">
        <v>13</v>
      </c>
      <c r="B5" s="5" t="s">
        <v>14</v>
      </c>
      <c r="C5" s="5" t="s">
        <v>15</v>
      </c>
      <c r="D5" s="5" t="s">
        <v>16</v>
      </c>
      <c r="E5" s="5" t="s">
        <v>17</v>
      </c>
      <c r="F5" s="5" t="s">
        <v>18</v>
      </c>
      <c r="G5" s="5" t="s">
        <v>19</v>
      </c>
      <c r="H5" s="5" t="s">
        <v>20</v>
      </c>
      <c r="I5" s="5" t="s">
        <v>21</v>
      </c>
    </row>
    <row r="6" customFormat="false" ht="15" hidden="false" customHeight="false" outlineLevel="0" collapsed="false">
      <c r="A6" s="6" t="s">
        <v>22</v>
      </c>
      <c r="B6" s="7" t="n">
        <v>30</v>
      </c>
      <c r="C6" s="7" t="n">
        <v>36</v>
      </c>
      <c r="D6" s="8" t="n">
        <f aca="false">IF(OR(B6="",C6=""),"",C6-B6)</f>
        <v>6</v>
      </c>
      <c r="E6" s="9" t="n">
        <f aca="false">IFERROR(B6/$B$21,"")</f>
        <v>0.3</v>
      </c>
      <c r="F6" s="10" t="n">
        <v>2</v>
      </c>
      <c r="G6" s="11" t="s">
        <v>23</v>
      </c>
      <c r="H6" s="12" t="str">
        <f aca="false">IF(D6="","",IF(D6&gt;0.5,"conservative",IF(D6&lt;-0.5,"aggressive","fair")))</f>
        <v>conservative</v>
      </c>
      <c r="I6" s="6" t="s">
        <v>24</v>
      </c>
    </row>
    <row r="7" customFormat="false" ht="15" hidden="false" customHeight="false" outlineLevel="0" collapsed="false">
      <c r="A7" s="6" t="s">
        <v>25</v>
      </c>
      <c r="B7" s="7" t="n">
        <v>25</v>
      </c>
      <c r="C7" s="7" t="n">
        <v>25</v>
      </c>
      <c r="D7" s="8" t="n">
        <f aca="false">IF(OR(B7="",C7=""),"",C7-B7)</f>
        <v>0</v>
      </c>
      <c r="E7" s="9" t="n">
        <f aca="false">IFERROR(B7/$B$21,"")</f>
        <v>0.25</v>
      </c>
      <c r="F7" s="10" t="n">
        <v>3</v>
      </c>
      <c r="G7" s="11" t="s">
        <v>23</v>
      </c>
      <c r="H7" s="12" t="str">
        <f aca="false">IF(D7="","",IF(D7&gt;0.5,"conservative",IF(D7&lt;-0.5,"aggressive","fair")))</f>
        <v>fair</v>
      </c>
      <c r="I7" s="6" t="s">
        <v>26</v>
      </c>
    </row>
    <row r="8" customFormat="false" ht="15" hidden="false" customHeight="false" outlineLevel="0" collapsed="false">
      <c r="A8" s="6" t="s">
        <v>27</v>
      </c>
      <c r="B8" s="7" t="n">
        <v>22</v>
      </c>
      <c r="C8" s="7" t="n">
        <v>17</v>
      </c>
      <c r="D8" s="8" t="n">
        <f aca="false">IF(OR(B8="",C8=""),"",C8-B8)</f>
        <v>-5</v>
      </c>
      <c r="E8" s="9" t="n">
        <f aca="false">IFERROR(B8/$B$21,"")</f>
        <v>0.22</v>
      </c>
      <c r="F8" s="10" t="n">
        <v>4</v>
      </c>
      <c r="G8" s="11" t="s">
        <v>28</v>
      </c>
      <c r="H8" s="12" t="str">
        <f aca="false">IF(D8="","",IF(D8&gt;0.5,"conservative",IF(D8&lt;-0.5,"aggressive","fair")))</f>
        <v>aggressive</v>
      </c>
      <c r="I8" s="6" t="s">
        <v>29</v>
      </c>
    </row>
    <row r="9" customFormat="false" ht="15" hidden="false" customHeight="false" outlineLevel="0" collapsed="false">
      <c r="A9" s="6" t="s">
        <v>30</v>
      </c>
      <c r="B9" s="7" t="n">
        <v>15</v>
      </c>
      <c r="C9" s="7" t="n">
        <v>12</v>
      </c>
      <c r="D9" s="8" t="n">
        <f aca="false">IF(OR(B9="",C9=""),"",C9-B9)</f>
        <v>-3</v>
      </c>
      <c r="E9" s="9" t="n">
        <f aca="false">IFERROR(B9/$B$21,"")</f>
        <v>0.15</v>
      </c>
      <c r="F9" s="10" t="n">
        <v>4.5</v>
      </c>
      <c r="G9" s="11" t="s">
        <v>31</v>
      </c>
      <c r="H9" s="12" t="str">
        <f aca="false">IF(D9="","",IF(D9&gt;0.5,"conservative",IF(D9&lt;-0.5,"aggressive","fair")))</f>
        <v>aggressive</v>
      </c>
      <c r="I9" s="6" t="s">
        <v>32</v>
      </c>
    </row>
    <row r="10" customFormat="false" ht="15" hidden="false" customHeight="false" outlineLevel="0" collapsed="false">
      <c r="A10" s="6" t="s">
        <v>33</v>
      </c>
      <c r="B10" s="7" t="n">
        <v>8</v>
      </c>
      <c r="C10" s="7" t="n">
        <v>7</v>
      </c>
      <c r="D10" s="8" t="n">
        <f aca="false">IF(OR(B10="",C10=""),"",C10-B10)</f>
        <v>-1</v>
      </c>
      <c r="E10" s="9" t="n">
        <f aca="false">IFERROR(B10/$B$21,"")</f>
        <v>0.08</v>
      </c>
      <c r="F10" s="10" t="n">
        <v>4</v>
      </c>
      <c r="G10" s="11" t="s">
        <v>31</v>
      </c>
      <c r="H10" s="12" t="str">
        <f aca="false">IF(D10="","",IF(D10&gt;0.5,"conservative",IF(D10&lt;-0.5,"aggressive","fair")))</f>
        <v>aggressive</v>
      </c>
      <c r="I10" s="6" t="s">
        <v>34</v>
      </c>
    </row>
    <row r="11" customFormat="false" ht="15" hidden="false" customHeight="false" outlineLevel="0" collapsed="false">
      <c r="A11" s="6"/>
      <c r="B11" s="7"/>
      <c r="C11" s="7"/>
      <c r="D11" s="8" t="str">
        <f aca="false">IF(OR(B11="",C11=""),"",C11-B11)</f>
        <v/>
      </c>
      <c r="E11" s="9" t="n">
        <f aca="false">IFERROR(B11/$B$21,"")</f>
        <v>0</v>
      </c>
      <c r="F11" s="6"/>
      <c r="G11" s="11"/>
      <c r="H11" s="12" t="str">
        <f aca="false">IF(D11="","",IF(D11&gt;0.5,"conservative",IF(D11&lt;-0.5,"aggressive","fair")))</f>
        <v/>
      </c>
      <c r="I11" s="6"/>
    </row>
    <row r="12" customFormat="false" ht="15" hidden="false" customHeight="false" outlineLevel="0" collapsed="false">
      <c r="A12" s="6"/>
      <c r="B12" s="7"/>
      <c r="C12" s="7"/>
      <c r="D12" s="8" t="str">
        <f aca="false">IF(OR(B12="",C12=""),"",C12-B12)</f>
        <v/>
      </c>
      <c r="E12" s="9" t="n">
        <f aca="false">IFERROR(B12/$B$21,"")</f>
        <v>0</v>
      </c>
      <c r="F12" s="6"/>
      <c r="G12" s="11"/>
      <c r="H12" s="12" t="str">
        <f aca="false">IF(D12="","",IF(D12&gt;0.5,"conservative",IF(D12&lt;-0.5,"aggressive","fair")))</f>
        <v/>
      </c>
      <c r="I12" s="6"/>
    </row>
    <row r="13" customFormat="false" ht="15" hidden="false" customHeight="false" outlineLevel="0" collapsed="false">
      <c r="A13" s="6"/>
      <c r="B13" s="7"/>
      <c r="C13" s="7"/>
      <c r="D13" s="8" t="str">
        <f aca="false">IF(OR(B13="",C13=""),"",C13-B13)</f>
        <v/>
      </c>
      <c r="E13" s="9" t="n">
        <f aca="false">IFERROR(B13/$B$21,"")</f>
        <v>0</v>
      </c>
      <c r="F13" s="6"/>
      <c r="G13" s="11"/>
      <c r="H13" s="12" t="str">
        <f aca="false">IF(D13="","",IF(D13&gt;0.5,"conservative",IF(D13&lt;-0.5,"aggressive","fair")))</f>
        <v/>
      </c>
      <c r="I13" s="6"/>
    </row>
    <row r="14" customFormat="false" ht="15" hidden="false" customHeight="false" outlineLevel="0" collapsed="false">
      <c r="A14" s="6"/>
      <c r="B14" s="7"/>
      <c r="C14" s="7"/>
      <c r="D14" s="8" t="str">
        <f aca="false">IF(OR(B14="",C14=""),"",C14-B14)</f>
        <v/>
      </c>
      <c r="E14" s="9" t="n">
        <f aca="false">IFERROR(B14/$B$21,"")</f>
        <v>0</v>
      </c>
      <c r="F14" s="6"/>
      <c r="G14" s="11"/>
      <c r="H14" s="12" t="str">
        <f aca="false">IF(D14="","",IF(D14&gt;0.5,"conservative",IF(D14&lt;-0.5,"aggressive","fair")))</f>
        <v/>
      </c>
      <c r="I14" s="6"/>
    </row>
    <row r="15" customFormat="false" ht="15" hidden="false" customHeight="false" outlineLevel="0" collapsed="false">
      <c r="A15" s="6"/>
      <c r="B15" s="7"/>
      <c r="C15" s="7"/>
      <c r="D15" s="8" t="str">
        <f aca="false">IF(OR(B15="",C15=""),"",C15-B15)</f>
        <v/>
      </c>
      <c r="E15" s="9" t="n">
        <f aca="false">IFERROR(B15/$B$21,"")</f>
        <v>0</v>
      </c>
      <c r="F15" s="6"/>
      <c r="G15" s="11"/>
      <c r="H15" s="12" t="str">
        <f aca="false">IF(D15="","",IF(D15&gt;0.5,"conservative",IF(D15&lt;-0.5,"aggressive","fair")))</f>
        <v/>
      </c>
      <c r="I15" s="6"/>
    </row>
    <row r="16" customFormat="false" ht="15" hidden="false" customHeight="false" outlineLevel="0" collapsed="false">
      <c r="A16" s="6"/>
      <c r="B16" s="7"/>
      <c r="C16" s="7"/>
      <c r="D16" s="8" t="str">
        <f aca="false">IF(OR(B16="",C16=""),"",C16-B16)</f>
        <v/>
      </c>
      <c r="E16" s="9" t="n">
        <f aca="false">IFERROR(B16/$B$21,"")</f>
        <v>0</v>
      </c>
      <c r="F16" s="6"/>
      <c r="G16" s="11"/>
      <c r="H16" s="12" t="str">
        <f aca="false">IF(D16="","",IF(D16&gt;0.5,"conservative",IF(D16&lt;-0.5,"aggressive","fair")))</f>
        <v/>
      </c>
      <c r="I16" s="6"/>
    </row>
    <row r="17" customFormat="false" ht="15" hidden="false" customHeight="false" outlineLevel="0" collapsed="false">
      <c r="A17" s="6"/>
      <c r="B17" s="7"/>
      <c r="C17" s="7"/>
      <c r="D17" s="8" t="str">
        <f aca="false">IF(OR(B17="",C17=""),"",C17-B17)</f>
        <v/>
      </c>
      <c r="E17" s="9" t="n">
        <f aca="false">IFERROR(B17/$B$21,"")</f>
        <v>0</v>
      </c>
      <c r="F17" s="6"/>
      <c r="G17" s="11"/>
      <c r="H17" s="12" t="str">
        <f aca="false">IF(D17="","",IF(D17&gt;0.5,"conservative",IF(D17&lt;-0.5,"aggressive","fair")))</f>
        <v/>
      </c>
      <c r="I17" s="6"/>
    </row>
    <row r="18" customFormat="false" ht="15" hidden="false" customHeight="false" outlineLevel="0" collapsed="false">
      <c r="A18" s="6"/>
      <c r="B18" s="7"/>
      <c r="C18" s="7"/>
      <c r="D18" s="8" t="str">
        <f aca="false">IF(OR(B18="",C18=""),"",C18-B18)</f>
        <v/>
      </c>
      <c r="E18" s="9" t="n">
        <f aca="false">IFERROR(B18/$B$21,"")</f>
        <v>0</v>
      </c>
      <c r="F18" s="6"/>
      <c r="G18" s="11"/>
      <c r="H18" s="12" t="str">
        <f aca="false">IF(D18="","",IF(D18&gt;0.5,"conservative",IF(D18&lt;-0.5,"aggressive","fair")))</f>
        <v/>
      </c>
      <c r="I18" s="6"/>
    </row>
    <row r="19" customFormat="false" ht="15" hidden="false" customHeight="false" outlineLevel="0" collapsed="false">
      <c r="A19" s="6"/>
      <c r="B19" s="7"/>
      <c r="C19" s="7"/>
      <c r="D19" s="8" t="str">
        <f aca="false">IF(OR(B19="",C19=""),"",C19-B19)</f>
        <v/>
      </c>
      <c r="E19" s="9" t="n">
        <f aca="false">IFERROR(B19/$B$21,"")</f>
        <v>0</v>
      </c>
      <c r="F19" s="6"/>
      <c r="G19" s="11"/>
      <c r="H19" s="12" t="str">
        <f aca="false">IF(D19="","",IF(D19&gt;0.5,"conservative",IF(D19&lt;-0.5,"aggressive","fair")))</f>
        <v/>
      </c>
      <c r="I19" s="6"/>
    </row>
    <row r="21" customFormat="false" ht="15" hidden="false" customHeight="false" outlineLevel="0" collapsed="false">
      <c r="A21" s="13" t="s">
        <v>35</v>
      </c>
      <c r="B21" s="14" t="n">
        <f aca="false">SUM(B6:B19)</f>
        <v>100</v>
      </c>
    </row>
    <row r="22" customFormat="false" ht="15" hidden="false" customHeight="false" outlineLevel="0" collapsed="false">
      <c r="A22" s="13" t="s">
        <v>36</v>
      </c>
      <c r="C22" s="15" t="n">
        <f aca="false">SUM(C6:C19)</f>
        <v>97</v>
      </c>
    </row>
    <row r="23" customFormat="false" ht="15" hidden="false" customHeight="false" outlineLevel="0" collapsed="false">
      <c r="A23" s="13" t="s">
        <v>16</v>
      </c>
      <c r="D23" s="16" t="n">
        <f aca="false">IFERROR(C22-B21,"")</f>
        <v>-3</v>
      </c>
    </row>
    <row r="24" customFormat="false" ht="15" hidden="false" customHeight="false" outlineLevel="0" collapsed="false">
      <c r="A24" s="17" t="s">
        <v>37</v>
      </c>
      <c r="D24" s="18" t="n">
        <f aca="false">IFERROR(D23/B21,"")</f>
        <v>-0.03</v>
      </c>
    </row>
    <row r="25" customFormat="false" ht="15" hidden="false" customHeight="false" outlineLevel="0" collapsed="false">
      <c r="A25" s="13" t="s">
        <v>38</v>
      </c>
      <c r="C25" s="19" t="str">
        <f aca="false">IF(D24="","",IF(D24&gt;0.01,"Conservative marker — a modest discount may be real value",IF(D24&lt;-0.01,"Aggressive marker — any discount to reported NAV is partly illusory","Marks broadly fair")))</f>
        <v>Aggressive marker — any discount to reported NAV is partly illusory</v>
      </c>
      <c r="D25" s="19"/>
      <c r="E25" s="19"/>
      <c r="F25" s="19"/>
      <c r="G25" s="19"/>
      <c r="H25" s="19"/>
      <c r="I25" s="19"/>
    </row>
    <row r="27" customFormat="false" ht="15" hidden="false" customHeight="false" outlineLevel="0" collapsed="false">
      <c r="A27" s="17" t="s">
        <v>39</v>
      </c>
      <c r="D27" s="20" t="n">
        <f aca="false">IFERROR(SUMPRODUCT(C6:C19,F6:F19)/C22,"")</f>
        <v>3.06185567010309</v>
      </c>
    </row>
    <row r="28" customFormat="false" ht="15" hidden="false" customHeight="false" outlineLevel="0" collapsed="false">
      <c r="A28" s="21" t="s">
        <v>40</v>
      </c>
    </row>
    <row r="30" customFormat="false" ht="15" hidden="false" customHeight="false" outlineLevel="0" collapsed="false">
      <c r="A30" s="22" t="s">
        <v>41</v>
      </c>
    </row>
    <row r="31" customFormat="false" ht="15" hidden="false" customHeight="false" outlineLevel="0" collapsed="false">
      <c r="A31" s="5" t="s">
        <v>42</v>
      </c>
      <c r="B31" s="5" t="s">
        <v>43</v>
      </c>
      <c r="C31" s="5" t="s">
        <v>44</v>
      </c>
      <c r="D31" s="5" t="s">
        <v>45</v>
      </c>
    </row>
    <row r="32" customFormat="false" ht="15" hidden="false" customHeight="false" outlineLevel="0" collapsed="false">
      <c r="A32" s="23" t="s">
        <v>35</v>
      </c>
      <c r="B32" s="24" t="n">
        <v>100</v>
      </c>
      <c r="C32" s="25" t="n">
        <f aca="false">B21</f>
        <v>100</v>
      </c>
      <c r="D32" s="12" t="str">
        <f aca="false">IF(C32="","",IF(ABS(C32-B32)&lt;0.05,"OK","OUT"))</f>
        <v>OK</v>
      </c>
    </row>
    <row r="33" customFormat="false" ht="15" hidden="false" customHeight="false" outlineLevel="0" collapsed="false">
      <c r="A33" s="23" t="s">
        <v>36</v>
      </c>
      <c r="B33" s="24" t="n">
        <v>97</v>
      </c>
      <c r="C33" s="25" t="n">
        <f aca="false">C22</f>
        <v>97</v>
      </c>
      <c r="D33" s="12" t="str">
        <f aca="false">IF(C33="","",IF(ABS(C33-B33)&lt;0.05,"OK","OUT"))</f>
        <v>OK</v>
      </c>
    </row>
    <row r="34" customFormat="false" ht="15" hidden="false" customHeight="false" outlineLevel="0" collapsed="false">
      <c r="A34" s="23" t="s">
        <v>16</v>
      </c>
      <c r="B34" s="24" t="n">
        <v>-3</v>
      </c>
      <c r="C34" s="25" t="n">
        <f aca="false">D23</f>
        <v>-3</v>
      </c>
      <c r="D34" s="12" t="str">
        <f aca="false">IF(C34="","",IF(ABS(C34-B34)&lt;0.05,"OK","OUT"))</f>
        <v>OK</v>
      </c>
    </row>
  </sheetData>
  <mergeCells count="1">
    <mergeCell ref="C25:I25"/>
  </mergeCells>
  <dataValidations count="1">
    <dataValidation allowBlank="true" errorStyle="stop" operator="between" showDropDown="false" showErrorMessage="false" showInputMessage="false" sqref="G6:G19" type="list">
      <formula1>"High,Medium,Low"</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4"/>
    <col collapsed="false" customWidth="true" hidden="false" outlineLevel="0" max="4" min="2" style="0" width="16"/>
    <col collapsed="false" customWidth="true" hidden="false" outlineLevel="0" max="5" min="5" style="0" width="50"/>
  </cols>
  <sheetData>
    <row r="1" customFormat="false" ht="17.35" hidden="false" customHeight="false" outlineLevel="0" collapsed="false">
      <c r="A1" s="1" t="s">
        <v>46</v>
      </c>
    </row>
    <row r="2" customFormat="false" ht="15" hidden="false" customHeight="false" outlineLevel="0" collapsed="false">
      <c r="A2" s="2" t="s">
        <v>47</v>
      </c>
    </row>
    <row r="4" customFormat="false" ht="15" hidden="false" customHeight="false" outlineLevel="0" collapsed="false">
      <c r="A4" s="22" t="s">
        <v>48</v>
      </c>
    </row>
    <row r="5" customFormat="false" ht="23.85" hidden="false" customHeight="false" outlineLevel="0" collapsed="false">
      <c r="A5" s="5" t="s">
        <v>49</v>
      </c>
      <c r="B5" s="5" t="s">
        <v>50</v>
      </c>
      <c r="C5" s="5" t="s">
        <v>51</v>
      </c>
      <c r="D5" s="5" t="s">
        <v>52</v>
      </c>
    </row>
    <row r="6" customFormat="false" ht="15" hidden="false" customHeight="false" outlineLevel="0" collapsed="false">
      <c r="A6" s="23" t="s">
        <v>53</v>
      </c>
      <c r="B6" s="9" t="n">
        <f aca="false">IFERROR(LARGE('1. Companies'!B6:B19,1)/'1. Companies'!B21,"")</f>
        <v>0.3</v>
      </c>
      <c r="C6" s="26" t="n">
        <f aca="false">IFERROR(LARGE('1. Companies'!C6:C19,1)/'1. Companies'!C22,"")</f>
        <v>0.371134020618557</v>
      </c>
      <c r="D6" s="27"/>
    </row>
    <row r="7" customFormat="false" ht="15" hidden="false" customHeight="false" outlineLevel="0" collapsed="false">
      <c r="A7" s="23" t="s">
        <v>54</v>
      </c>
      <c r="B7" s="9" t="n">
        <f aca="false">IFERROR((LARGE('1. Companies'!B6:B19,1)+LARGE('1. Companies'!B6:B19,2))/'1. Companies'!B21,"")</f>
        <v>0.55</v>
      </c>
      <c r="C7" s="26" t="n">
        <f aca="false">IFERROR((LARGE('1. Companies'!C6:C19,1)+LARGE('1. Companies'!C6:C19,2))/'1. Companies'!C22,"")</f>
        <v>0.628865979381443</v>
      </c>
      <c r="D7" s="27" t="s">
        <v>55</v>
      </c>
    </row>
    <row r="8" customFormat="false" ht="15" hidden="false" customHeight="false" outlineLevel="0" collapsed="false">
      <c r="A8" s="23" t="s">
        <v>56</v>
      </c>
      <c r="B8" s="9" t="n">
        <f aca="false">IFERROR((LARGE('1. Companies'!B6:B19,1)+LARGE('1. Companies'!B6:B19,2)+LARGE('1. Companies'!B6:B19,3))/'1. Companies'!B21,"")</f>
        <v>0.77</v>
      </c>
      <c r="C8" s="26" t="n">
        <f aca="false">IFERROR((LARGE('1. Companies'!C6:C19,1)+LARGE('1. Companies'!C6:C19,2)+LARGE('1. Companies'!C6:C19,3))/'1. Companies'!C22,"")</f>
        <v>0.804123711340206</v>
      </c>
      <c r="D8" s="27"/>
    </row>
    <row r="9" customFormat="false" ht="15" hidden="false" customHeight="false" outlineLevel="0" collapsed="false">
      <c r="A9" s="23" t="s">
        <v>57</v>
      </c>
      <c r="B9" s="28" t="n">
        <f aca="false">COUNT('1. Companies'!B6:B19)</f>
        <v>5</v>
      </c>
      <c r="C9" s="29" t="n">
        <f aca="false">COUNT('1. Companies'!C6:C19)</f>
        <v>5</v>
      </c>
      <c r="D9" s="27"/>
    </row>
    <row r="12" customFormat="false" ht="15" hidden="false" customHeight="false" outlineLevel="0" collapsed="false">
      <c r="A12" s="22" t="s">
        <v>58</v>
      </c>
    </row>
    <row r="13" customFormat="false" ht="23.85" hidden="false" customHeight="false" outlineLevel="0" collapsed="false">
      <c r="A13" s="5" t="s">
        <v>59</v>
      </c>
      <c r="B13" s="5" t="s">
        <v>60</v>
      </c>
      <c r="C13" s="5" t="s">
        <v>61</v>
      </c>
    </row>
    <row r="14" customFormat="false" ht="15" hidden="false" customHeight="false" outlineLevel="0" collapsed="false">
      <c r="A14" s="23" t="s">
        <v>62</v>
      </c>
      <c r="B14" s="26" t="n">
        <f aca="false">IFERROR(SUMIF('1. Companies'!G6:G19,"High",'1. Companies'!C6:C19)/'1. Companies'!C22,"")</f>
        <v>0.628865979381443</v>
      </c>
      <c r="C14" s="12" t="str">
        <f aca="false">IF(B14="","",IF(B14&gt;=0.6,"Enough of the value is understood","TOO MUCH RESTS ON WORK NOT DONE"))</f>
        <v>Enough of the value is understood</v>
      </c>
    </row>
    <row r="15" customFormat="false" ht="15" hidden="false" customHeight="false" outlineLevel="0" collapsed="false">
      <c r="A15" s="23" t="s">
        <v>63</v>
      </c>
      <c r="B15" s="26" t="n">
        <f aca="false">IFERROR(SUMIF('1. Companies'!G6:G19,"Low",'1. Companies'!C6:C19)/'1. Companies'!C22,"")</f>
        <v>0.195876288659794</v>
      </c>
      <c r="C15" s="12" t="str">
        <f aca="false">IF(B15="","",IF(B15&lt;=0.25,"Acceptable","Do more work, or price the uncertainty"))</f>
        <v>Acceptable</v>
      </c>
    </row>
    <row r="16" customFormat="false" ht="15" hidden="false" customHeight="false" outlineLevel="0" collapsed="false">
      <c r="A16" s="23" t="s">
        <v>64</v>
      </c>
      <c r="B16" s="9" t="n">
        <f aca="false">IFERROR(-SUMIF('1. Companies'!D6:D19,"&lt;0",'1. Companies'!D6:D19)/'1. Companies'!B21,"")</f>
        <v>0.09</v>
      </c>
    </row>
    <row r="17" customFormat="false" ht="15" hidden="false" customHeight="false" outlineLevel="0" collapsed="false">
      <c r="A17" s="23" t="s">
        <v>65</v>
      </c>
      <c r="B17" s="9" t="n">
        <f aca="false">IFERROR(SUMIF('1. Companies'!D6:D19,"&gt;0",'1. Companies'!D6:D19)/'1. Companies'!B21,"")</f>
        <v>0.06</v>
      </c>
    </row>
    <row r="19" customFormat="false" ht="15" hidden="false" customHeight="false" outlineLevel="0" collapsed="false">
      <c r="A19" s="22" t="s">
        <v>66</v>
      </c>
    </row>
    <row r="20" customFormat="false" ht="15" hidden="false" customHeight="true" outlineLevel="0" collapsed="false">
      <c r="A20" s="30" t="s">
        <v>67</v>
      </c>
      <c r="B20" s="30"/>
      <c r="C20" s="30"/>
      <c r="D20" s="30"/>
      <c r="E20" s="30"/>
    </row>
    <row r="21" customFormat="false" ht="15" hidden="false" customHeight="false" outlineLevel="0" collapsed="false">
      <c r="A21" s="30"/>
      <c r="B21" s="30"/>
      <c r="C21" s="30"/>
      <c r="D21" s="30"/>
      <c r="E21" s="30"/>
    </row>
    <row r="22" customFormat="false" ht="15" hidden="false" customHeight="false" outlineLevel="0" collapsed="false">
      <c r="A22" s="30"/>
      <c r="B22" s="30"/>
      <c r="C22" s="30"/>
      <c r="D22" s="30"/>
      <c r="E22" s="30"/>
    </row>
    <row r="25" customFormat="false" ht="15" hidden="false" customHeight="false" outlineLevel="0" collapsed="false">
      <c r="A25" s="6"/>
      <c r="B25" s="6"/>
      <c r="C25" s="6"/>
      <c r="D25" s="6"/>
      <c r="E25" s="6"/>
    </row>
    <row r="26" customFormat="false" ht="15" hidden="false" customHeight="false" outlineLevel="0" collapsed="false">
      <c r="A26" s="6"/>
      <c r="B26" s="6"/>
      <c r="C26" s="6"/>
      <c r="D26" s="6"/>
      <c r="E26" s="6"/>
    </row>
    <row r="27" customFormat="false" ht="15" hidden="false" customHeight="false" outlineLevel="0" collapsed="false">
      <c r="A27" s="6"/>
      <c r="B27" s="6"/>
      <c r="C27" s="6"/>
      <c r="D27" s="6"/>
      <c r="E27" s="6"/>
    </row>
    <row r="29" customFormat="false" ht="15" hidden="false" customHeight="false" outlineLevel="0" collapsed="false">
      <c r="A29" s="22" t="s">
        <v>68</v>
      </c>
    </row>
    <row r="30" customFormat="false" ht="15" hidden="false" customHeight="true" outlineLevel="0" collapsed="false">
      <c r="A30" s="30" t="s">
        <v>69</v>
      </c>
      <c r="B30" s="30"/>
      <c r="C30" s="30"/>
      <c r="D30" s="30"/>
      <c r="E30" s="30"/>
    </row>
    <row r="31" customFormat="false" ht="15" hidden="false" customHeight="false" outlineLevel="0" collapsed="false">
      <c r="A31" s="30"/>
      <c r="B31" s="30"/>
      <c r="C31" s="30"/>
      <c r="D31" s="30"/>
      <c r="E31" s="30"/>
    </row>
    <row r="32" customFormat="false" ht="15" hidden="false" customHeight="false" outlineLevel="0" collapsed="false">
      <c r="A32" s="30"/>
      <c r="B32" s="30"/>
      <c r="C32" s="30"/>
      <c r="D32" s="30"/>
      <c r="E32" s="30"/>
    </row>
    <row r="35" customFormat="false" ht="15" hidden="false" customHeight="false" outlineLevel="0" collapsed="false">
      <c r="A35" s="17" t="s">
        <v>70</v>
      </c>
      <c r="B35" s="18" t="n">
        <f aca="false">IFERROR(1-'1. Companies'!C10/'1. Companies'!B10,"")</f>
        <v>0.125</v>
      </c>
      <c r="C35" s="21" t="s">
        <v>71</v>
      </c>
    </row>
    <row r="37" customFormat="false" ht="15" hidden="false" customHeight="false" outlineLevel="0" collapsed="false">
      <c r="A37" s="22" t="s">
        <v>72</v>
      </c>
    </row>
    <row r="38" customFormat="false" ht="15" hidden="false" customHeight="true" outlineLevel="0" collapsed="false">
      <c r="A38" s="30" t="s">
        <v>73</v>
      </c>
      <c r="B38" s="30"/>
      <c r="C38" s="30"/>
      <c r="D38" s="30"/>
      <c r="E38" s="30"/>
    </row>
    <row r="39" customFormat="false" ht="15" hidden="false" customHeight="false" outlineLevel="0" collapsed="false">
      <c r="A39" s="30"/>
      <c r="B39" s="30"/>
      <c r="C39" s="30"/>
      <c r="D39" s="30"/>
      <c r="E39" s="30"/>
    </row>
  </sheetData>
  <mergeCells count="4">
    <mergeCell ref="A20:E22"/>
    <mergeCell ref="A25:E27"/>
    <mergeCell ref="A30:E32"/>
    <mergeCell ref="A38:E3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6" min="2" style="0" width="16"/>
    <col collapsed="false" customWidth="true" hidden="false" outlineLevel="0" max="7" min="7" style="0" width="44"/>
  </cols>
  <sheetData>
    <row r="1" customFormat="false" ht="17.35" hidden="false" customHeight="false" outlineLevel="0" collapsed="false">
      <c r="A1" s="1" t="s">
        <v>74</v>
      </c>
    </row>
    <row r="2" customFormat="false" ht="15" hidden="false" customHeight="false" outlineLevel="0" collapsed="false">
      <c r="A2" s="2" t="s">
        <v>75</v>
      </c>
    </row>
    <row r="4" customFormat="false" ht="15" hidden="false" customHeight="true" outlineLevel="0" collapsed="false">
      <c r="A4" s="30" t="s">
        <v>76</v>
      </c>
      <c r="B4" s="30"/>
      <c r="C4" s="30"/>
      <c r="D4" s="30"/>
      <c r="E4" s="30"/>
      <c r="F4" s="30"/>
      <c r="G4" s="30"/>
      <c r="H4" s="30"/>
    </row>
    <row r="5" customFormat="false" ht="15" hidden="false" customHeight="false" outlineLevel="0" collapsed="false">
      <c r="A5" s="30"/>
      <c r="B5" s="30"/>
      <c r="C5" s="30"/>
      <c r="D5" s="30"/>
      <c r="E5" s="30"/>
      <c r="F5" s="30"/>
      <c r="G5" s="30"/>
      <c r="H5" s="30"/>
    </row>
    <row r="8" customFormat="false" ht="23.85" hidden="false" customHeight="false" outlineLevel="0" collapsed="false">
      <c r="A8" s="5" t="s">
        <v>77</v>
      </c>
      <c r="B8" s="5" t="s">
        <v>78</v>
      </c>
      <c r="C8" s="5" t="s">
        <v>79</v>
      </c>
      <c r="D8" s="5" t="s">
        <v>80</v>
      </c>
      <c r="E8" s="5" t="s">
        <v>81</v>
      </c>
      <c r="F8" s="5" t="s">
        <v>82</v>
      </c>
      <c r="G8" s="5" t="s">
        <v>52</v>
      </c>
    </row>
    <row r="9" customFormat="false" ht="15" hidden="false" customHeight="false" outlineLevel="0" collapsed="false">
      <c r="A9" s="6"/>
      <c r="B9" s="31"/>
      <c r="C9" s="7"/>
      <c r="D9" s="7"/>
      <c r="E9" s="9" t="str">
        <f aca="false">IF(OR(C9="",D9=""),"",D9/C9-1)</f>
        <v/>
      </c>
      <c r="F9" s="31"/>
      <c r="G9" s="6"/>
    </row>
    <row r="10" customFormat="false" ht="15" hidden="false" customHeight="false" outlineLevel="0" collapsed="false">
      <c r="A10" s="6"/>
      <c r="B10" s="31"/>
      <c r="C10" s="7"/>
      <c r="D10" s="7"/>
      <c r="E10" s="9" t="str">
        <f aca="false">IF(OR(C10="",D10=""),"",D10/C10-1)</f>
        <v/>
      </c>
      <c r="F10" s="31"/>
      <c r="G10" s="6"/>
    </row>
    <row r="11" customFormat="false" ht="15" hidden="false" customHeight="false" outlineLevel="0" collapsed="false">
      <c r="A11" s="6"/>
      <c r="B11" s="31"/>
      <c r="C11" s="7"/>
      <c r="D11" s="7"/>
      <c r="E11" s="9" t="str">
        <f aca="false">IF(OR(C11="",D11=""),"",D11/C11-1)</f>
        <v/>
      </c>
      <c r="F11" s="31"/>
      <c r="G11" s="6"/>
    </row>
    <row r="12" customFormat="false" ht="15" hidden="false" customHeight="false" outlineLevel="0" collapsed="false">
      <c r="A12" s="6"/>
      <c r="B12" s="31"/>
      <c r="C12" s="7"/>
      <c r="D12" s="7"/>
      <c r="E12" s="9" t="str">
        <f aca="false">IF(OR(C12="",D12=""),"",D12/C12-1)</f>
        <v/>
      </c>
      <c r="F12" s="31"/>
      <c r="G12" s="6"/>
    </row>
    <row r="13" customFormat="false" ht="15" hidden="false" customHeight="false" outlineLevel="0" collapsed="false">
      <c r="A13" s="6"/>
      <c r="B13" s="31"/>
      <c r="C13" s="7"/>
      <c r="D13" s="7"/>
      <c r="E13" s="9" t="str">
        <f aca="false">IF(OR(C13="",D13=""),"",D13/C13-1)</f>
        <v/>
      </c>
      <c r="F13" s="31"/>
      <c r="G13" s="6"/>
    </row>
    <row r="14" customFormat="false" ht="15" hidden="false" customHeight="false" outlineLevel="0" collapsed="false">
      <c r="A14" s="6"/>
      <c r="B14" s="31"/>
      <c r="C14" s="7"/>
      <c r="D14" s="7"/>
      <c r="E14" s="9" t="str">
        <f aca="false">IF(OR(C14="",D14=""),"",D14/C14-1)</f>
        <v/>
      </c>
      <c r="F14" s="31"/>
      <c r="G14" s="6"/>
    </row>
    <row r="15" customFormat="false" ht="15" hidden="false" customHeight="false" outlineLevel="0" collapsed="false">
      <c r="A15" s="6"/>
      <c r="B15" s="31"/>
      <c r="C15" s="7"/>
      <c r="D15" s="7"/>
      <c r="E15" s="9" t="str">
        <f aca="false">IF(OR(C15="",D15=""),"",D15/C15-1)</f>
        <v/>
      </c>
      <c r="F15" s="31"/>
      <c r="G15" s="6"/>
    </row>
    <row r="16" customFormat="false" ht="15" hidden="false" customHeight="false" outlineLevel="0" collapsed="false">
      <c r="A16" s="6"/>
      <c r="B16" s="31"/>
      <c r="C16" s="7"/>
      <c r="D16" s="7"/>
      <c r="E16" s="9" t="str">
        <f aca="false">IF(OR(C16="",D16=""),"",D16/C16-1)</f>
        <v/>
      </c>
      <c r="F16" s="31"/>
      <c r="G16" s="6"/>
    </row>
    <row r="17" customFormat="false" ht="15" hidden="false" customHeight="false" outlineLevel="0" collapsed="false">
      <c r="A17" s="6"/>
      <c r="B17" s="31"/>
      <c r="C17" s="7"/>
      <c r="D17" s="7"/>
      <c r="E17" s="9" t="str">
        <f aca="false">IF(OR(C17="",D17=""),"",D17/C17-1)</f>
        <v/>
      </c>
      <c r="F17" s="31"/>
      <c r="G17" s="6"/>
    </row>
    <row r="18" customFormat="false" ht="15" hidden="false" customHeight="false" outlineLevel="0" collapsed="false">
      <c r="A18" s="6"/>
      <c r="B18" s="31"/>
      <c r="C18" s="7"/>
      <c r="D18" s="7"/>
      <c r="E18" s="9" t="str">
        <f aca="false">IF(OR(C18="",D18=""),"",D18/C18-1)</f>
        <v/>
      </c>
      <c r="F18" s="31"/>
      <c r="G18" s="6"/>
    </row>
    <row r="19" customFormat="false" ht="15" hidden="false" customHeight="false" outlineLevel="0" collapsed="false">
      <c r="A19" s="6"/>
      <c r="B19" s="31"/>
      <c r="C19" s="7"/>
      <c r="D19" s="7"/>
      <c r="E19" s="9" t="str">
        <f aca="false">IF(OR(C19="",D19=""),"",D19/C19-1)</f>
        <v/>
      </c>
      <c r="F19" s="31"/>
      <c r="G19" s="6"/>
    </row>
    <row r="20" customFormat="false" ht="15" hidden="false" customHeight="false" outlineLevel="0" collapsed="false">
      <c r="A20" s="6"/>
      <c r="B20" s="31"/>
      <c r="C20" s="7"/>
      <c r="D20" s="7"/>
      <c r="E20" s="9" t="str">
        <f aca="false">IF(OR(C20="",D20=""),"",D20/C20-1)</f>
        <v/>
      </c>
      <c r="F20" s="31"/>
      <c r="G20" s="6"/>
    </row>
    <row r="21" customFormat="false" ht="15" hidden="false" customHeight="false" outlineLevel="0" collapsed="false">
      <c r="A21" s="6"/>
      <c r="B21" s="31"/>
      <c r="C21" s="7"/>
      <c r="D21" s="7"/>
      <c r="E21" s="9" t="str">
        <f aca="false">IF(OR(C21="",D21=""),"",D21/C21-1)</f>
        <v/>
      </c>
      <c r="F21" s="31"/>
      <c r="G21" s="6"/>
    </row>
    <row r="22" customFormat="false" ht="15" hidden="false" customHeight="false" outlineLevel="0" collapsed="false">
      <c r="A22" s="6"/>
      <c r="B22" s="31"/>
      <c r="C22" s="7"/>
      <c r="D22" s="7"/>
      <c r="E22" s="9" t="str">
        <f aca="false">IF(OR(C22="",D22=""),"",D22/C22-1)</f>
        <v/>
      </c>
      <c r="F22" s="31"/>
      <c r="G22" s="6"/>
    </row>
    <row r="23" customFormat="false" ht="15" hidden="false" customHeight="false" outlineLevel="0" collapsed="false">
      <c r="A23" s="6"/>
      <c r="B23" s="31"/>
      <c r="C23" s="7"/>
      <c r="D23" s="7"/>
      <c r="E23" s="9" t="str">
        <f aca="false">IF(OR(C23="",D23=""),"",D23/C23-1)</f>
        <v/>
      </c>
      <c r="F23" s="31"/>
      <c r="G23" s="6"/>
    </row>
    <row r="24" customFormat="false" ht="15" hidden="false" customHeight="false" outlineLevel="0" collapsed="false">
      <c r="A24" s="6"/>
      <c r="B24" s="31"/>
      <c r="C24" s="7"/>
      <c r="D24" s="7"/>
      <c r="E24" s="9" t="str">
        <f aca="false">IF(OR(C24="",D24=""),"",D24/C24-1)</f>
        <v/>
      </c>
      <c r="F24" s="31"/>
      <c r="G24" s="6"/>
    </row>
    <row r="26" customFormat="false" ht="15" hidden="false" customHeight="false" outlineLevel="0" collapsed="false">
      <c r="A26" s="13" t="s">
        <v>83</v>
      </c>
      <c r="B26" s="32" t="n">
        <f aca="false">COUNT(C9:C24)</f>
        <v>0</v>
      </c>
    </row>
    <row r="27" customFormat="false" ht="15" hidden="false" customHeight="false" outlineLevel="0" collapsed="false">
      <c r="A27" s="13" t="s">
        <v>84</v>
      </c>
      <c r="B27" s="33" t="str">
        <f aca="false">IFERROR(MEDIAN(E9:E24),"")</f>
        <v/>
      </c>
    </row>
    <row r="28" customFormat="false" ht="15" hidden="false" customHeight="false" outlineLevel="0" collapsed="false">
      <c r="A28" s="17" t="s">
        <v>85</v>
      </c>
      <c r="B28" s="18" t="str">
        <f aca="false">IFERROR(AVERAGE(E9:E24),"")</f>
        <v/>
      </c>
    </row>
    <row r="29" customFormat="false" ht="15" hidden="false" customHeight="false" outlineLevel="0" collapsed="false">
      <c r="A29" s="17" t="s">
        <v>86</v>
      </c>
      <c r="B29" s="18" t="str">
        <f aca="false">IFERROR(COUNTIF(E9:E24,"&gt;0")/COUNT(E9:E24),"")</f>
        <v/>
      </c>
    </row>
    <row r="30" customFormat="false" ht="15" hidden="false" customHeight="false" outlineLevel="0" collapsed="false">
      <c r="A30" s="17" t="s">
        <v>87</v>
      </c>
      <c r="B30" s="18" t="n">
        <f aca="false">IFERROR(MIN(E9:E24),"")</f>
        <v>0</v>
      </c>
    </row>
    <row r="31" customFormat="false" ht="15" hidden="false" customHeight="false" outlineLevel="0" collapsed="false">
      <c r="A31" s="13" t="s">
        <v>88</v>
      </c>
      <c r="B31" s="19" t="str">
        <f aca="false">IF(B26&lt;5,"Not enough realisations to calibrate — five is a floor",IF(B27&gt;0.08,"Conservative marker — reported NAV understates",IF(B27&lt;-0.03,"Optimistic marker — discount the reported NAV","Broadly accurate marker")))</f>
        <v>Not enough realisations to calibrate — five is a floor</v>
      </c>
      <c r="C31" s="19"/>
      <c r="D31" s="19"/>
      <c r="E31" s="19"/>
      <c r="F31" s="19"/>
      <c r="G31" s="19"/>
    </row>
    <row r="33" customFormat="false" ht="15" hidden="false" customHeight="false" outlineLevel="0" collapsed="false">
      <c r="A33" s="17" t="s">
        <v>89</v>
      </c>
      <c r="B33" s="34" t="str">
        <f aca="false">IF(B26&lt;5,"",IFERROR(B27,""))</f>
        <v/>
      </c>
      <c r="C33" s="21" t="s">
        <v>90</v>
      </c>
    </row>
    <row r="35" customFormat="false" ht="15" hidden="false" customHeight="true" outlineLevel="0" collapsed="false">
      <c r="A35" s="30" t="s">
        <v>91</v>
      </c>
      <c r="B35" s="30"/>
      <c r="C35" s="30"/>
      <c r="D35" s="30"/>
      <c r="E35" s="30"/>
      <c r="F35" s="30"/>
      <c r="G35" s="30"/>
    </row>
    <row r="36" customFormat="false" ht="15" hidden="false" customHeight="false" outlineLevel="0" collapsed="false">
      <c r="A36" s="30"/>
      <c r="B36" s="30"/>
      <c r="C36" s="30"/>
      <c r="D36" s="30"/>
      <c r="E36" s="30"/>
      <c r="F36" s="30"/>
      <c r="G36" s="30"/>
    </row>
    <row r="37" customFormat="false" ht="15" hidden="false" customHeight="false" outlineLevel="0" collapsed="false">
      <c r="A37" s="30"/>
      <c r="B37" s="30"/>
      <c r="C37" s="30"/>
      <c r="D37" s="30"/>
      <c r="E37" s="30"/>
      <c r="F37" s="30"/>
      <c r="G37" s="30"/>
    </row>
  </sheetData>
  <mergeCells count="3">
    <mergeCell ref="A4:H5"/>
    <mergeCell ref="B31:G31"/>
    <mergeCell ref="A35:G3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2026-08-12T16:31:37Z</dcterms:created>
  <dc:creator>openpyxl</dc:creator>
  <dc:description/>
  <dc:language>en-US</dc:language>
  <cp:lastModifiedBy/>
  <dcterms:modified xsi:type="dcterms:W3CDTF">2026-08-12T16:31:38Z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