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Inputs" sheetId="2" state="visible" r:id="rId4"/>
    <sheet name="Analysi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<sst xmlns="http://schemas.openxmlformats.org/spreadsheetml/2006/main" count="91" uniqueCount="81">
  <si>
    <t xml:space="preserve">REIT analysis template — for your own company</t>
  </si>
  <si>
    <t xml:space="preserve">Companion file to REIT Analysis and Valuation, by Julian R. Sterling — Chapters 17 and 18</t>
  </si>
  <si>
    <t xml:space="preserve">The same architecture as the Meridian workbook, empty. Fill in the Inputs sheet and everything else</t>
  </si>
  <si>
    <t xml:space="preserve">calculates: funds from operations, the adjusted measure, net asset value, the implied cap rate, leverage,</t>
  </si>
  <si>
    <t xml:space="preserve">the dividend and the accretion test.</t>
  </si>
  <si>
    <t xml:space="preserve">The example column is a realistic set of figures — overwrite it with your own.</t>
  </si>
  <si>
    <t xml:space="preserve">Two rules from Chapter 18, built into the sheet:</t>
  </si>
  <si>
    <t xml:space="preserve">    the share count is the first input and it is fully diluted — exchangeable units included;</t>
  </si>
  <si>
    <t xml:space="preserve">    the cap rate is sourced from transactions, not from a screen. It carries the answer, so it is yellow.</t>
  </si>
  <si>
    <t xml:space="preserve">Conventions: blue = input · black = formula · green = link · yellow = the assumption that carries the answer.</t>
  </si>
  <si>
    <t xml:space="preserve">Inputs</t>
  </si>
  <si>
    <t xml:space="preserve">Column B is yours. Column C is a worked example — overwrite it or delete the column.</t>
  </si>
  <si>
    <t xml:space="preserve">Your company</t>
  </si>
  <si>
    <t xml:space="preserve">Example</t>
  </si>
  <si>
    <t xml:space="preserve">Share count and price</t>
  </si>
  <si>
    <t xml:space="preserve">Fully diluted shares (millions)</t>
  </si>
  <si>
    <t xml:space="preserve">exchangeable units INCLUDED — Chapter 18</t>
  </si>
  <si>
    <t xml:space="preserve">Share price</t>
  </si>
  <si>
    <t xml:space="preserve">Annual dividend per share</t>
  </si>
  <si>
    <t xml:space="preserve">Income statement</t>
  </si>
  <si>
    <t xml:space="preserve">Net income</t>
  </si>
  <si>
    <t xml:space="preserve">Real estate depreciation and amortization</t>
  </si>
  <si>
    <t xml:space="preserve">Gains on sale of depreciable property</t>
  </si>
  <si>
    <t xml:space="preserve">negative</t>
  </si>
  <si>
    <t xml:space="preserve">Joint venture adjustments</t>
  </si>
  <si>
    <t xml:space="preserve">Preferred dividends</t>
  </si>
  <si>
    <t xml:space="preserve">Adjusted funds from operations bridge</t>
  </si>
  <si>
    <t xml:space="preserve">Straight-line rent adjustment</t>
  </si>
  <si>
    <t xml:space="preserve">Above/below-market lease amortization, net</t>
  </si>
  <si>
    <t xml:space="preserve">Recurring maintenance capital expenditure</t>
  </si>
  <si>
    <t xml:space="preserve">Recurring tenant improvements and leasing commissions</t>
  </si>
  <si>
    <t xml:space="preserve">Amortization of debt issuance costs</t>
  </si>
  <si>
    <t xml:space="preserve">Portfolio and balance sheet</t>
  </si>
  <si>
    <t xml:space="preserve">Forward stabilized net operating income</t>
  </si>
  <si>
    <t xml:space="preserve">Cap rate, from transaction evidence</t>
  </si>
  <si>
    <t xml:space="preserve">YELLOW — carries the answer</t>
  </si>
  <si>
    <t xml:space="preserve">General and administrative expense</t>
  </si>
  <si>
    <t xml:space="preserve">Interest expense</t>
  </si>
  <si>
    <t xml:space="preserve">Total debt (fair value)</t>
  </si>
  <si>
    <t xml:space="preserve">Cash</t>
  </si>
  <si>
    <t xml:space="preserve">Preferred equity</t>
  </si>
  <si>
    <t xml:space="preserve">Development in progress, at cost</t>
  </si>
  <si>
    <t xml:space="preserve">Land</t>
  </si>
  <si>
    <t xml:space="preserve">Other assets</t>
  </si>
  <si>
    <t xml:space="preserve">Other liabilities</t>
  </si>
  <si>
    <t xml:space="preserve">Analysis</t>
  </si>
  <si>
    <t xml:space="preserve">Column B follows your inputs, column C the example. Nothing here is hardcoded.</t>
  </si>
  <si>
    <t xml:space="preserve">Earnings</t>
  </si>
  <si>
    <t xml:space="preserve">Funds from operations</t>
  </si>
  <si>
    <t xml:space="preserve">Funds from operations to common</t>
  </si>
  <si>
    <t xml:space="preserve">Per share</t>
  </si>
  <si>
    <t xml:space="preserve">Adjusted funds from operations</t>
  </si>
  <si>
    <t xml:space="preserve">Adjusted is below funds from operations by</t>
  </si>
  <si>
    <t xml:space="preserve">net lease is narrow, offices and hotels are wide — Chapter 4</t>
  </si>
  <si>
    <t xml:space="preserve">Price / funds from operations</t>
  </si>
  <si>
    <t xml:space="preserve">Price / adjusted funds from operations</t>
  </si>
  <si>
    <t xml:space="preserve">quote this one, not the first</t>
  </si>
  <si>
    <t xml:space="preserve">Net asset value</t>
  </si>
  <si>
    <t xml:space="preserve">Gross operating real estate value</t>
  </si>
  <si>
    <t xml:space="preserve">Premium (+) or discount (−) to net asset value</t>
  </si>
  <si>
    <t xml:space="preserve">The implied cap rate — the number to lead with</t>
  </si>
  <si>
    <t xml:space="preserve">Implied gross real estate value</t>
  </si>
  <si>
    <t xml:space="preserve">Implied cap rate</t>
  </si>
  <si>
    <t xml:space="preserve">Versus transaction evidence</t>
  </si>
  <si>
    <t xml:space="preserve">positive = the market prices the buildings wider than private buyers</t>
  </si>
  <si>
    <t xml:space="preserve">Leverage</t>
  </si>
  <si>
    <t xml:space="preserve">Net debt</t>
  </si>
  <si>
    <t xml:space="preserve">EBITDA</t>
  </si>
  <si>
    <t xml:space="preserve">Net debt / EBITDA</t>
  </si>
  <si>
    <t xml:space="preserve">under 6x is comfortable; over 7x is a constraint</t>
  </si>
  <si>
    <t xml:space="preserve">Net debt / gross asset value</t>
  </si>
  <si>
    <t xml:space="preserve">Interest coverage</t>
  </si>
  <si>
    <t xml:space="preserve">Dividend and accretion</t>
  </si>
  <si>
    <t xml:space="preserve">Dividend yield</t>
  </si>
  <si>
    <t xml:space="preserve">Payout on funds from operations</t>
  </si>
  <si>
    <t xml:space="preserve">Payout on adjusted funds from operations</t>
  </si>
  <si>
    <t xml:space="preserve">the honest one — Chapter 10</t>
  </si>
  <si>
    <t xml:space="preserve">Retained cash per share</t>
  </si>
  <si>
    <t xml:space="preserve">Cost of equity (adjusted funds from operations yield)</t>
  </si>
  <si>
    <t xml:space="preserve">Accretion from issuing equity to acquire at the cap rate</t>
  </si>
  <si>
    <t xml:space="preserve">negative = issuing equity to buy destroys value — Chapter 12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</si>
</sst>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.0;\(#,##0.0\);\-"/>
    <numFmt numFmtId="166" formatCode="\$#,##0.00;&quot;($&quot;#,##0.00\);\-"/>
    <numFmt numFmtId="167" formatCode="0.00%"/>
    <numFmt numFmtId="168" formatCode="0.0%"/>
    <numFmt numFmtId="169" formatCode="0.00\x"/>
    <numFmt numFmtId="170" formatCode="#,##0&quot; bp&quot;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color rgb="FF595959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name val="Arial"/>
      <family val="0"/>
      <charset val="1"/>
    </font>
    <font>
      <sz val="10"/>
      <color rgb="FF0000FF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3" t="s">
        <v>3</v>
      </c>
    </row>
    <row r="6" customFormat="false" ht="15" hidden="false" customHeight="false" outlineLevel="0" collapsed="false">
      <c r="A6" s="3" t="s">
        <v>4</v>
      </c>
    </row>
    <row r="7" customFormat="false" ht="15" hidden="false" customHeight="false" outlineLevel="0" collapsed="false">
      <c r="A7" s="3"/>
    </row>
    <row r="8" customFormat="false" ht="15" hidden="false" customHeight="false" outlineLevel="0" collapsed="false">
      <c r="A8" s="3" t="s">
        <v>5</v>
      </c>
    </row>
    <row r="9" customFormat="false" ht="15" hidden="false" customHeight="false" outlineLevel="0" collapsed="false">
      <c r="A9" s="3"/>
    </row>
    <row r="10" customFormat="false" ht="15" hidden="false" customHeight="false" outlineLevel="0" collapsed="false">
      <c r="A10" s="3" t="s">
        <v>6</v>
      </c>
    </row>
    <row r="11" customFormat="false" ht="15" hidden="false" customHeight="false" outlineLevel="0" collapsed="false">
      <c r="A11" s="3" t="s">
        <v>7</v>
      </c>
    </row>
    <row r="12" customFormat="false" ht="15" hidden="false" customHeight="false" outlineLevel="0" collapsed="false">
      <c r="A12" s="3" t="s">
        <v>8</v>
      </c>
    </row>
    <row r="13" customFormat="false" ht="15" hidden="false" customHeight="false" outlineLevel="0" collapsed="false">
      <c r="A13" s="3"/>
    </row>
    <row r="14" customFormat="false" ht="15" hidden="false" customHeight="false" outlineLevel="0" collapsed="false">
      <c r="A14" s="3" t="s">
        <v>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2"/>
    <col collapsed="false" customWidth="true" hidden="false" outlineLevel="0" max="3" min="2" style="0" width="16"/>
    <col collapsed="false" customWidth="true" hidden="false" outlineLevel="0" max="4" min="4" style="0" width="46"/>
  </cols>
  <sheetData>
    <row r="1" customFormat="false" ht="17.35" hidden="false" customHeight="false" outlineLevel="0" collapsed="false">
      <c r="A1" s="1" t="s">
        <v>10</v>
      </c>
    </row>
    <row r="2" customFormat="false" ht="15" hidden="false" customHeight="false" outlineLevel="0" collapsed="false">
      <c r="A2" s="2" t="s">
        <v>11</v>
      </c>
    </row>
    <row r="4" customFormat="false" ht="15" hidden="false" customHeight="false" outlineLevel="0" collapsed="false">
      <c r="B4" s="4" t="s">
        <v>12</v>
      </c>
      <c r="C4" s="4" t="s">
        <v>13</v>
      </c>
    </row>
    <row r="5" customFormat="false" ht="15" hidden="false" customHeight="false" outlineLevel="0" collapsed="false">
      <c r="A5" s="5" t="s">
        <v>14</v>
      </c>
    </row>
    <row r="6" customFormat="false" ht="15" hidden="false" customHeight="false" outlineLevel="0" collapsed="false">
      <c r="A6" s="3" t="s">
        <v>15</v>
      </c>
      <c r="B6" s="6"/>
      <c r="C6" s="6" t="n">
        <v>120</v>
      </c>
      <c r="D6" s="2" t="s">
        <v>16</v>
      </c>
    </row>
    <row r="7" customFormat="false" ht="15" hidden="false" customHeight="false" outlineLevel="0" collapsed="false">
      <c r="A7" s="3" t="s">
        <v>17</v>
      </c>
      <c r="B7" s="7"/>
      <c r="C7" s="7" t="n">
        <v>28</v>
      </c>
    </row>
    <row r="8" customFormat="false" ht="15" hidden="false" customHeight="false" outlineLevel="0" collapsed="false">
      <c r="A8" s="3" t="s">
        <v>18</v>
      </c>
      <c r="B8" s="7"/>
      <c r="C8" s="7" t="n">
        <v>1.3</v>
      </c>
    </row>
    <row r="9" customFormat="false" ht="15" hidden="false" customHeight="false" outlineLevel="0" collapsed="false">
      <c r="A9" s="5" t="s">
        <v>19</v>
      </c>
    </row>
    <row r="10" customFormat="false" ht="15" hidden="false" customHeight="false" outlineLevel="0" collapsed="false">
      <c r="A10" s="3" t="s">
        <v>20</v>
      </c>
      <c r="B10" s="6"/>
      <c r="C10" s="6" t="n">
        <v>140</v>
      </c>
    </row>
    <row r="11" customFormat="false" ht="15" hidden="false" customHeight="false" outlineLevel="0" collapsed="false">
      <c r="A11" s="3" t="s">
        <v>21</v>
      </c>
      <c r="B11" s="6"/>
      <c r="C11" s="6" t="n">
        <v>260</v>
      </c>
    </row>
    <row r="12" customFormat="false" ht="15" hidden="false" customHeight="false" outlineLevel="0" collapsed="false">
      <c r="A12" s="3" t="s">
        <v>22</v>
      </c>
      <c r="B12" s="6"/>
      <c r="C12" s="6" t="n">
        <v>-40</v>
      </c>
      <c r="D12" s="2" t="s">
        <v>23</v>
      </c>
    </row>
    <row r="13" customFormat="false" ht="15" hidden="false" customHeight="false" outlineLevel="0" collapsed="false">
      <c r="A13" s="3" t="s">
        <v>24</v>
      </c>
      <c r="B13" s="6"/>
      <c r="C13" s="6" t="n">
        <v>8</v>
      </c>
    </row>
    <row r="14" customFormat="false" ht="15" hidden="false" customHeight="false" outlineLevel="0" collapsed="false">
      <c r="A14" s="3" t="s">
        <v>25</v>
      </c>
      <c r="B14" s="7"/>
      <c r="C14" s="7" t="n">
        <v>-10</v>
      </c>
      <c r="D14" s="2" t="s">
        <v>23</v>
      </c>
    </row>
    <row r="15" customFormat="false" ht="15" hidden="false" customHeight="false" outlineLevel="0" collapsed="false">
      <c r="A15" s="5" t="s">
        <v>26</v>
      </c>
    </row>
    <row r="16" customFormat="false" ht="15" hidden="false" customHeight="false" outlineLevel="0" collapsed="false">
      <c r="A16" s="3" t="s">
        <v>27</v>
      </c>
      <c r="B16" s="6"/>
      <c r="C16" s="6" t="n">
        <v>-24</v>
      </c>
      <c r="D16" s="2" t="s">
        <v>23</v>
      </c>
    </row>
    <row r="17" customFormat="false" ht="15" hidden="false" customHeight="false" outlineLevel="0" collapsed="false">
      <c r="A17" s="3" t="s">
        <v>28</v>
      </c>
      <c r="B17" s="6"/>
      <c r="C17" s="6" t="n">
        <v>-4</v>
      </c>
      <c r="D17" s="2" t="s">
        <v>23</v>
      </c>
    </row>
    <row r="18" customFormat="false" ht="15" hidden="false" customHeight="false" outlineLevel="0" collapsed="false">
      <c r="A18" s="3" t="s">
        <v>29</v>
      </c>
      <c r="B18" s="6"/>
      <c r="C18" s="6" t="n">
        <v>-34</v>
      </c>
      <c r="D18" s="2" t="s">
        <v>23</v>
      </c>
    </row>
    <row r="19" customFormat="false" ht="15" hidden="false" customHeight="false" outlineLevel="0" collapsed="false">
      <c r="A19" s="3" t="s">
        <v>30</v>
      </c>
      <c r="B19" s="6"/>
      <c r="C19" s="6" t="n">
        <v>-30</v>
      </c>
      <c r="D19" s="2" t="s">
        <v>23</v>
      </c>
    </row>
    <row r="20" customFormat="false" ht="15" hidden="false" customHeight="false" outlineLevel="0" collapsed="false">
      <c r="A20" s="3" t="s">
        <v>31</v>
      </c>
      <c r="B20" s="6"/>
      <c r="C20" s="6" t="n">
        <v>4</v>
      </c>
    </row>
    <row r="21" customFormat="false" ht="15" hidden="false" customHeight="false" outlineLevel="0" collapsed="false">
      <c r="A21" s="5" t="s">
        <v>32</v>
      </c>
    </row>
    <row r="22" customFormat="false" ht="15" hidden="false" customHeight="false" outlineLevel="0" collapsed="false">
      <c r="A22" s="3" t="s">
        <v>33</v>
      </c>
      <c r="B22" s="6"/>
      <c r="C22" s="6" t="n">
        <v>340</v>
      </c>
    </row>
    <row r="23" customFormat="false" ht="15" hidden="false" customHeight="false" outlineLevel="0" collapsed="false">
      <c r="A23" s="3" t="s">
        <v>34</v>
      </c>
      <c r="B23" s="8"/>
      <c r="C23" s="8" t="n">
        <v>0.06</v>
      </c>
      <c r="D23" s="2" t="s">
        <v>35</v>
      </c>
    </row>
    <row r="24" customFormat="false" ht="15" hidden="false" customHeight="false" outlineLevel="0" collapsed="false">
      <c r="A24" s="3" t="s">
        <v>36</v>
      </c>
      <c r="B24" s="6"/>
      <c r="C24" s="6" t="n">
        <v>30</v>
      </c>
    </row>
    <row r="25" customFormat="false" ht="15" hidden="false" customHeight="false" outlineLevel="0" collapsed="false">
      <c r="A25" s="3" t="s">
        <v>37</v>
      </c>
      <c r="B25" s="6"/>
      <c r="C25" s="6" t="n">
        <v>68</v>
      </c>
    </row>
    <row r="26" customFormat="false" ht="15" hidden="false" customHeight="false" outlineLevel="0" collapsed="false">
      <c r="A26" s="3" t="s">
        <v>38</v>
      </c>
      <c r="B26" s="6"/>
      <c r="C26" s="6" t="n">
        <v>1600</v>
      </c>
    </row>
    <row r="27" customFormat="false" ht="15" hidden="false" customHeight="false" outlineLevel="0" collapsed="false">
      <c r="A27" s="3" t="s">
        <v>39</v>
      </c>
      <c r="B27" s="6"/>
      <c r="C27" s="6" t="n">
        <v>60</v>
      </c>
    </row>
    <row r="28" customFormat="false" ht="15" hidden="false" customHeight="false" outlineLevel="0" collapsed="false">
      <c r="A28" s="3" t="s">
        <v>40</v>
      </c>
      <c r="B28" s="6"/>
      <c r="C28" s="6" t="n">
        <v>150</v>
      </c>
    </row>
    <row r="29" customFormat="false" ht="15" hidden="false" customHeight="false" outlineLevel="0" collapsed="false">
      <c r="A29" s="3" t="s">
        <v>41</v>
      </c>
      <c r="B29" s="6"/>
      <c r="C29" s="6" t="n">
        <v>200</v>
      </c>
    </row>
    <row r="30" customFormat="false" ht="15" hidden="false" customHeight="false" outlineLevel="0" collapsed="false">
      <c r="A30" s="3" t="s">
        <v>42</v>
      </c>
      <c r="B30" s="6"/>
      <c r="C30" s="6" t="n">
        <v>70</v>
      </c>
    </row>
    <row r="31" customFormat="false" ht="15" hidden="false" customHeight="false" outlineLevel="0" collapsed="false">
      <c r="A31" s="3" t="s">
        <v>43</v>
      </c>
      <c r="B31" s="6"/>
      <c r="C31" s="6" t="n">
        <v>40</v>
      </c>
    </row>
    <row r="32" customFormat="false" ht="15" hidden="false" customHeight="false" outlineLevel="0" collapsed="false">
      <c r="A32" s="3" t="s">
        <v>44</v>
      </c>
      <c r="B32" s="6"/>
      <c r="C32" s="6" t="n">
        <v>90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2"/>
    <col collapsed="false" customWidth="true" hidden="false" outlineLevel="0" max="3" min="2" style="0" width="16"/>
    <col collapsed="false" customWidth="true" hidden="false" outlineLevel="0" max="4" min="4" style="0" width="46"/>
  </cols>
  <sheetData>
    <row r="1" customFormat="false" ht="17.35" hidden="false" customHeight="false" outlineLevel="0" collapsed="false">
      <c r="A1" s="1" t="s">
        <v>45</v>
      </c>
    </row>
    <row r="2" customFormat="false" ht="15" hidden="false" customHeight="false" outlineLevel="0" collapsed="false">
      <c r="A2" s="2" t="s">
        <v>46</v>
      </c>
    </row>
    <row r="4" customFormat="false" ht="15" hidden="false" customHeight="false" outlineLevel="0" collapsed="false">
      <c r="B4" s="4" t="s">
        <v>12</v>
      </c>
      <c r="C4" s="4" t="s">
        <v>13</v>
      </c>
    </row>
    <row r="5" customFormat="false" ht="15" hidden="false" customHeight="false" outlineLevel="0" collapsed="false">
      <c r="A5" s="5" t="s">
        <v>47</v>
      </c>
    </row>
    <row r="6" customFormat="false" ht="15" hidden="false" customHeight="false" outlineLevel="0" collapsed="false">
      <c r="A6" s="4" t="s">
        <v>48</v>
      </c>
      <c r="B6" s="9" t="n">
        <f aca="false">IFERROR(Inputs!$B$10+Inputs!$B$11+Inputs!$B$12+Inputs!$B$13,"")</f>
        <v>0</v>
      </c>
      <c r="C6" s="9" t="n">
        <f aca="false">IFERROR(Inputs!$C$10+Inputs!$C$11+Inputs!$C$12+Inputs!$C$13,"")</f>
        <v>368</v>
      </c>
    </row>
    <row r="7" customFormat="false" ht="15" hidden="false" customHeight="false" outlineLevel="0" collapsed="false">
      <c r="A7" s="3" t="s">
        <v>49</v>
      </c>
      <c r="B7" s="10" t="n">
        <f aca="false">IFERROR(B6+Inputs!$B$14,"")</f>
        <v>0</v>
      </c>
      <c r="C7" s="10" t="n">
        <f aca="false">IFERROR(C6+Inputs!$C$14,"")</f>
        <v>358</v>
      </c>
    </row>
    <row r="8" customFormat="false" ht="15" hidden="false" customHeight="false" outlineLevel="0" collapsed="false">
      <c r="A8" s="4" t="s">
        <v>50</v>
      </c>
      <c r="B8" s="11" t="str">
        <f aca="false">IFERROR(B7/Inputs!$B$6,"")</f>
        <v/>
      </c>
      <c r="C8" s="11" t="n">
        <f aca="false">IFERROR(C7/Inputs!$C$6,"")</f>
        <v>2.98333333333333</v>
      </c>
    </row>
    <row r="9" customFormat="false" ht="15" hidden="false" customHeight="false" outlineLevel="0" collapsed="false">
      <c r="A9" s="4" t="s">
        <v>51</v>
      </c>
      <c r="B9" s="9" t="n">
        <f aca="false">IFERROR(B7+Inputs!$B$16+Inputs!$B$17+Inputs!$B$18+Inputs!$B$19+Inputs!$B$20,"")</f>
        <v>0</v>
      </c>
      <c r="C9" s="9" t="n">
        <f aca="false">IFERROR(C7+Inputs!$C$16+Inputs!$C$17+Inputs!$C$18+Inputs!$C$19+Inputs!$C$20,"")</f>
        <v>270</v>
      </c>
    </row>
    <row r="10" customFormat="false" ht="15" hidden="false" customHeight="false" outlineLevel="0" collapsed="false">
      <c r="A10" s="4" t="s">
        <v>50</v>
      </c>
      <c r="B10" s="11" t="str">
        <f aca="false">IFERROR(B9/Inputs!$B$6,"")</f>
        <v/>
      </c>
      <c r="C10" s="11" t="n">
        <f aca="false">IFERROR(C9/Inputs!$C$6,"")</f>
        <v>2.25</v>
      </c>
    </row>
    <row r="11" customFormat="false" ht="15" hidden="false" customHeight="false" outlineLevel="0" collapsed="false">
      <c r="A11" s="3" t="s">
        <v>52</v>
      </c>
      <c r="B11" s="12" t="str">
        <f aca="false">IFERROR(1-B9/B7,"")</f>
        <v/>
      </c>
      <c r="C11" s="12" t="n">
        <f aca="false">IFERROR(1-C9/C7,"")</f>
        <v>0.245810055865922</v>
      </c>
      <c r="D11" s="2" t="s">
        <v>53</v>
      </c>
    </row>
    <row r="12" customFormat="false" ht="15" hidden="false" customHeight="false" outlineLevel="0" collapsed="false">
      <c r="A12" s="3" t="s">
        <v>54</v>
      </c>
      <c r="B12" s="13" t="str">
        <f aca="false">IFERROR(Inputs!$B$7/B8,"")</f>
        <v/>
      </c>
      <c r="C12" s="13" t="n">
        <f aca="false">IFERROR(Inputs!$C$7/C8,"")</f>
        <v>9.3854748603352</v>
      </c>
    </row>
    <row r="13" customFormat="false" ht="15" hidden="false" customHeight="false" outlineLevel="0" collapsed="false">
      <c r="A13" s="3" t="s">
        <v>55</v>
      </c>
      <c r="B13" s="13" t="str">
        <f aca="false">IFERROR(Inputs!$B$7/B10,"")</f>
        <v/>
      </c>
      <c r="C13" s="13" t="n">
        <f aca="false">IFERROR(Inputs!$C$7/C10,"")</f>
        <v>12.4444444444444</v>
      </c>
      <c r="D13" s="2" t="s">
        <v>56</v>
      </c>
    </row>
    <row r="15" customFormat="false" ht="15" hidden="false" customHeight="false" outlineLevel="0" collapsed="false">
      <c r="A15" s="5" t="s">
        <v>57</v>
      </c>
    </row>
    <row r="16" customFormat="false" ht="15" hidden="false" customHeight="false" outlineLevel="0" collapsed="false">
      <c r="A16" s="3" t="s">
        <v>58</v>
      </c>
      <c r="B16" s="10" t="str">
        <f aca="false">IFERROR(Inputs!$B$22/Inputs!$B$23,"")</f>
        <v/>
      </c>
      <c r="C16" s="10" t="n">
        <f aca="false">IFERROR(Inputs!$C$22/Inputs!$C$23,"")</f>
        <v>5666.66666666667</v>
      </c>
    </row>
    <row r="17" customFormat="false" ht="15" hidden="false" customHeight="false" outlineLevel="0" collapsed="false">
      <c r="A17" s="4" t="s">
        <v>57</v>
      </c>
      <c r="B17" s="9" t="str">
        <f aca="false">IFERROR(B16+Inputs!$B$29+Inputs!$B$30+Inputs!$B$27+Inputs!$B$31-Inputs!$B$26-Inputs!$B$28-Inputs!$B$32,"")</f>
        <v/>
      </c>
      <c r="C17" s="9" t="n">
        <f aca="false">IFERROR(C16+Inputs!$C$29+Inputs!$C$30+Inputs!$C$27+Inputs!$C$31-Inputs!$C$26-Inputs!$C$28-Inputs!$C$32,"")</f>
        <v>4196.66666666667</v>
      </c>
    </row>
    <row r="18" customFormat="false" ht="15" hidden="false" customHeight="false" outlineLevel="0" collapsed="false">
      <c r="A18" s="4" t="s">
        <v>50</v>
      </c>
      <c r="B18" s="11" t="str">
        <f aca="false">IFERROR(B17/Inputs!$B$6,"")</f>
        <v/>
      </c>
      <c r="C18" s="11" t="n">
        <f aca="false">IFERROR(C17/Inputs!$C$6,"")</f>
        <v>34.9722222222222</v>
      </c>
    </row>
    <row r="19" customFormat="false" ht="15" hidden="false" customHeight="false" outlineLevel="0" collapsed="false">
      <c r="A19" s="4" t="s">
        <v>59</v>
      </c>
      <c r="B19" s="14" t="str">
        <f aca="false">IFERROR(Inputs!$B$7/B18-1,"")</f>
        <v/>
      </c>
      <c r="C19" s="14" t="n">
        <f aca="false">IFERROR(Inputs!$C$7/C18-1,"")</f>
        <v>-0.199364575059571</v>
      </c>
    </row>
    <row r="21" customFormat="false" ht="15" hidden="false" customHeight="false" outlineLevel="0" collapsed="false">
      <c r="A21" s="5" t="s">
        <v>60</v>
      </c>
    </row>
    <row r="22" customFormat="false" ht="15" hidden="false" customHeight="false" outlineLevel="0" collapsed="false">
      <c r="A22" s="3" t="s">
        <v>61</v>
      </c>
      <c r="B22" s="10" t="n">
        <f aca="false">IFERROR(Inputs!$B$6*Inputs!$B$7+Inputs!$B$26+Inputs!$B$28+Inputs!$B$32-Inputs!$B$27-Inputs!$B$31-Inputs!$B$29-Inputs!$B$30,"")</f>
        <v>0</v>
      </c>
      <c r="C22" s="10" t="n">
        <f aca="false">IFERROR(Inputs!$C$6*Inputs!$C$7+Inputs!$C$26+Inputs!$C$28+Inputs!$C$32-Inputs!$C$27-Inputs!$C$31-Inputs!$C$29-Inputs!$C$30,"")</f>
        <v>4830</v>
      </c>
    </row>
    <row r="23" customFormat="false" ht="15" hidden="false" customHeight="false" outlineLevel="0" collapsed="false">
      <c r="A23" s="4" t="s">
        <v>62</v>
      </c>
      <c r="B23" s="15" t="str">
        <f aca="false">IFERROR(Inputs!$B$22/B22,"")</f>
        <v/>
      </c>
      <c r="C23" s="15" t="n">
        <f aca="false">IFERROR(Inputs!$C$22/C22,"")</f>
        <v>0.0703933747412008</v>
      </c>
    </row>
    <row r="24" customFormat="false" ht="15" hidden="false" customHeight="false" outlineLevel="0" collapsed="false">
      <c r="A24" s="3" t="s">
        <v>63</v>
      </c>
      <c r="B24" s="16" t="str">
        <f aca="false">IFERROR((B23-Inputs!$B$23)*10000,"")</f>
        <v/>
      </c>
      <c r="C24" s="16" t="n">
        <f aca="false">IFERROR((C23-Inputs!$C$23)*10000,"")</f>
        <v>103.933747412008</v>
      </c>
      <c r="D24" s="2" t="s">
        <v>64</v>
      </c>
    </row>
    <row r="26" customFormat="false" ht="15" hidden="false" customHeight="false" outlineLevel="0" collapsed="false">
      <c r="A26" s="5" t="s">
        <v>65</v>
      </c>
    </row>
    <row r="27" customFormat="false" ht="15" hidden="false" customHeight="false" outlineLevel="0" collapsed="false">
      <c r="A27" s="3" t="s">
        <v>66</v>
      </c>
      <c r="B27" s="10" t="n">
        <f aca="false">IFERROR(Inputs!$B$26-Inputs!$B$27,"")</f>
        <v>0</v>
      </c>
      <c r="C27" s="10" t="n">
        <f aca="false">IFERROR(Inputs!$C$26-Inputs!$C$27,"")</f>
        <v>1540</v>
      </c>
    </row>
    <row r="28" customFormat="false" ht="15" hidden="false" customHeight="false" outlineLevel="0" collapsed="false">
      <c r="A28" s="3" t="s">
        <v>67</v>
      </c>
      <c r="B28" s="10" t="n">
        <f aca="false">IFERROR(Inputs!$B$22-Inputs!$B$24,"")</f>
        <v>0</v>
      </c>
      <c r="C28" s="10" t="n">
        <f aca="false">IFERROR(Inputs!$C$22-Inputs!$C$24,"")</f>
        <v>310</v>
      </c>
    </row>
    <row r="29" customFormat="false" ht="15" hidden="false" customHeight="false" outlineLevel="0" collapsed="false">
      <c r="A29" s="3" t="s">
        <v>68</v>
      </c>
      <c r="B29" s="13" t="str">
        <f aca="false">IFERROR(B27/B28,"")</f>
        <v/>
      </c>
      <c r="C29" s="13" t="n">
        <f aca="false">IFERROR(C27/C28,"")</f>
        <v>4.96774193548387</v>
      </c>
      <c r="D29" s="2" t="s">
        <v>69</v>
      </c>
    </row>
    <row r="30" customFormat="false" ht="15" hidden="false" customHeight="false" outlineLevel="0" collapsed="false">
      <c r="A30" s="3" t="s">
        <v>70</v>
      </c>
      <c r="B30" s="12" t="str">
        <f aca="false">IFERROR(B27/(B16+Inputs!$B$29+Inputs!$B$30),"")</f>
        <v/>
      </c>
      <c r="C30" s="12" t="n">
        <f aca="false">IFERROR(C27/(C16+Inputs!$C$29+Inputs!$C$30),"")</f>
        <v>0.259404828747894</v>
      </c>
    </row>
    <row r="31" customFormat="false" ht="15" hidden="false" customHeight="false" outlineLevel="0" collapsed="false">
      <c r="A31" s="3" t="s">
        <v>71</v>
      </c>
      <c r="B31" s="13" t="str">
        <f aca="false">IFERROR(B28/Inputs!$B$25,"")</f>
        <v/>
      </c>
      <c r="C31" s="13" t="n">
        <f aca="false">IFERROR(C28/Inputs!$C$25,"")</f>
        <v>4.55882352941176</v>
      </c>
    </row>
    <row r="33" customFormat="false" ht="15" hidden="false" customHeight="false" outlineLevel="0" collapsed="false">
      <c r="A33" s="5" t="s">
        <v>72</v>
      </c>
    </row>
    <row r="34" customFormat="false" ht="15" hidden="false" customHeight="false" outlineLevel="0" collapsed="false">
      <c r="A34" s="3" t="s">
        <v>73</v>
      </c>
      <c r="B34" s="17" t="str">
        <f aca="false">IFERROR(Inputs!$B$8/Inputs!$B$7,"")</f>
        <v/>
      </c>
      <c r="C34" s="17" t="n">
        <f aca="false">IFERROR(Inputs!$C$8/Inputs!$C$7,"")</f>
        <v>0.0464285714285714</v>
      </c>
    </row>
    <row r="35" customFormat="false" ht="15" hidden="false" customHeight="false" outlineLevel="0" collapsed="false">
      <c r="A35" s="3" t="s">
        <v>74</v>
      </c>
      <c r="B35" s="12" t="str">
        <f aca="false">IFERROR(Inputs!$B$8/B8,"")</f>
        <v/>
      </c>
      <c r="C35" s="12" t="n">
        <f aca="false">IFERROR(Inputs!$C$8/C8,"")</f>
        <v>0.435754189944134</v>
      </c>
    </row>
    <row r="36" customFormat="false" ht="15" hidden="false" customHeight="false" outlineLevel="0" collapsed="false">
      <c r="A36" s="4" t="s">
        <v>75</v>
      </c>
      <c r="B36" s="14" t="str">
        <f aca="false">IFERROR(Inputs!$B$8/B10,"")</f>
        <v/>
      </c>
      <c r="C36" s="14" t="n">
        <f aca="false">IFERROR(Inputs!$C$8/C10,"")</f>
        <v>0.577777777777778</v>
      </c>
      <c r="D36" s="2" t="s">
        <v>76</v>
      </c>
    </row>
    <row r="37" customFormat="false" ht="15" hidden="false" customHeight="false" outlineLevel="0" collapsed="false">
      <c r="A37" s="3" t="s">
        <v>77</v>
      </c>
      <c r="B37" s="18" t="str">
        <f aca="false">IFERROR(B10-Inputs!$B$8,"")</f>
        <v/>
      </c>
      <c r="C37" s="18" t="n">
        <f aca="false">IFERROR(C10-Inputs!$C$8,"")</f>
        <v>0.95</v>
      </c>
    </row>
    <row r="38" customFormat="false" ht="15" hidden="false" customHeight="false" outlineLevel="0" collapsed="false">
      <c r="A38" s="3" t="s">
        <v>78</v>
      </c>
      <c r="B38" s="17" t="str">
        <f aca="false">IFERROR(B10/Inputs!$B$7,"")</f>
        <v/>
      </c>
      <c r="C38" s="17" t="n">
        <f aca="false">IFERROR(C10/Inputs!$C$7,"")</f>
        <v>0.0803571428571429</v>
      </c>
    </row>
    <row r="39" customFormat="false" ht="15" hidden="false" customHeight="false" outlineLevel="0" collapsed="false">
      <c r="A39" s="4" t="s">
        <v>79</v>
      </c>
      <c r="B39" s="19" t="str">
        <f aca="false">IFERROR((Inputs!$B$23-B38)*10000,"")</f>
        <v/>
      </c>
      <c r="C39" s="19" t="n">
        <f aca="false">IFERROR((Inputs!$C$23-C38)*10000,"")</f>
        <v>-203.571428571429</v>
      </c>
      <c r="D39" s="2" t="s">
        <v>80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2026-08-12T15:37:30Z</dcterms:created>
  <dc:creator>openpyxl</dc:creator>
  <dc:description/>
  <dc:language>en-US</dc:language>
  <cp:lastModifiedBy/>
  <dcterms:modified xsi:type="dcterms:W3CDTF">2026-08-12T15:37:30Z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