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 Me" sheetId="1" state="visible" r:id="rId3"/>
    <sheet name="Case 1 — Northgate" sheetId="2" state="visible" r:id="rId4"/>
    <sheet name="Case 2 — Clearwater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<sst xmlns="http://schemas.openxmlformats.org/spreadsheetml/2006/main" count="122" uniqueCount="109">
  <si>
    <t xml:space="preserve">Practice cases 1 and 2</t>
  </si>
  <si>
    <t xml:space="preserve">Companion file to REIT Analysis and Valuation — Appendix C</t>
  </si>
  <si>
    <t xml:space="preserve">Two timed cases. Each sheet has the brief, a blank working area, and a live solution block below it.</t>
  </si>
  <si>
    <t xml:space="preserve">Work the case against a clock before you scroll down.</t>
  </si>
  <si>
    <t xml:space="preserve">    Case 1 — Northgate Net Lease Trust, 40 minutes</t>
  </si>
  <si>
    <t xml:space="preserve">    Case 2 — Clearwater Retail REIT, 45 minutes</t>
  </si>
  <si>
    <t xml:space="preserve">The solution blocks are formulas, not typed answers: change a brief figure and the solution follows.</t>
  </si>
  <si>
    <t xml:space="preserve">That is the point — the arithmetic is meant to be interrogated, not memorized.</t>
  </si>
  <si>
    <t xml:space="preserve">Case 1 — Northgate Net Lease Trust</t>
  </si>
  <si>
    <t xml:space="preserve">40 minutes. A net-lease portfolio of single-tenant properties, internally managed.</t>
  </si>
  <si>
    <t xml:space="preserve">The brief</t>
  </si>
  <si>
    <t xml:space="preserve">Fully diluted shares (millions)</t>
  </si>
  <si>
    <t xml:space="preserve">Share price</t>
  </si>
  <si>
    <t xml:space="preserve">Annual dividend per share</t>
  </si>
  <si>
    <t xml:space="preserve">Revenue</t>
  </si>
  <si>
    <t xml:space="preserve">Property operating expenses</t>
  </si>
  <si>
    <t xml:space="preserve">General and administrative</t>
  </si>
  <si>
    <t xml:space="preserve">Depreciation and amortization</t>
  </si>
  <si>
    <t xml:space="preserve">Interest expense</t>
  </si>
  <si>
    <t xml:space="preserve">Gain on sale of depreciable property</t>
  </si>
  <si>
    <t xml:space="preserve">Impairment</t>
  </si>
  <si>
    <t xml:space="preserve">Straight-line rent</t>
  </si>
  <si>
    <t xml:space="preserve">Above/below-market lease amortization, net</t>
  </si>
  <si>
    <t xml:space="preserve">Recurring maintenance capital expenditure</t>
  </si>
  <si>
    <t xml:space="preserve">Recurring tenant improvements and leasing commissions</t>
  </si>
  <si>
    <t xml:space="preserve">Amortization of debt issuance costs</t>
  </si>
  <si>
    <t xml:space="preserve">No preferred equity, no joint ventures.</t>
  </si>
  <si>
    <t xml:space="preserve">Required</t>
  </si>
  <si>
    <t xml:space="preserve">Net income, funds from operations, adjusted funds from operations, both per share, both multiples,</t>
  </si>
  <si>
    <t xml:space="preserve">the payout ratio, and one sentence on what the gap between the two earnings measures tells you.</t>
  </si>
  <si>
    <t xml:space="preserve">Your working</t>
  </si>
  <si>
    <t xml:space="preserve">Solution</t>
  </si>
  <si>
    <t xml:space="preserve">Net income</t>
  </si>
  <si>
    <t xml:space="preserve">book: 154.0</t>
  </si>
  <si>
    <t xml:space="preserve">Funds from operations</t>
  </si>
  <si>
    <t xml:space="preserve">book: 394.0</t>
  </si>
  <si>
    <t xml:space="preserve">Per share</t>
  </si>
  <si>
    <t xml:space="preserve">book: $4.020</t>
  </si>
  <si>
    <t xml:space="preserve">Adjusted funds from operations</t>
  </si>
  <si>
    <t xml:space="preserve">book: 354.0</t>
  </si>
  <si>
    <t xml:space="preserve">book: $3.612</t>
  </si>
  <si>
    <t xml:space="preserve">Price / funds from operations</t>
  </si>
  <si>
    <t xml:space="preserve">book: 10.25x</t>
  </si>
  <si>
    <t xml:space="preserve">Price / adjusted funds from operations</t>
  </si>
  <si>
    <t xml:space="preserve">book: 11.41x</t>
  </si>
  <si>
    <t xml:space="preserve">Dividend yield</t>
  </si>
  <si>
    <t xml:space="preserve">book: 5.44%</t>
  </si>
  <si>
    <t xml:space="preserve">Payout on adjusted funds from operations</t>
  </si>
  <si>
    <t xml:space="preserve">book: 62.0%</t>
  </si>
  <si>
    <t xml:space="preserve">Gap between the two earnings measures</t>
  </si>
  <si>
    <t xml:space="preserve">book: 10.2%</t>
  </si>
  <si>
    <t xml:space="preserve">The sentence: the gap is only 10.2 percent — very narrow, and characteristic of net lease, where the</t>
  </si>
  <si>
    <t xml:space="preserve">tenant bears the property costs and the landlord spends almost nothing to keep space occupied. Three</t>
  </si>
  <si>
    <t xml:space="preserve">quarters of the gap is straight-line rent rather than capital, so the portfolio is capital-light and</t>
  </si>
  <si>
    <t xml:space="preserve">reporting revenue ahead of cash collection because of escalating leases signed recently.</t>
  </si>
  <si>
    <t xml:space="preserve">Check — all four headline figures reconcile</t>
  </si>
  <si>
    <t xml:space="preserve">Case 2 — Clearwater Retail REIT</t>
  </si>
  <si>
    <t xml:space="preserve">45 minutes. An open-air retail portfolio, externally managed.</t>
  </si>
  <si>
    <t xml:space="preserve">Funds from operations per share</t>
  </si>
  <si>
    <t xml:space="preserve">Adjusted funds from operations per share</t>
  </si>
  <si>
    <t xml:space="preserve">Forward stabilized net operating income</t>
  </si>
  <si>
    <t xml:space="preserve">Cash</t>
  </si>
  <si>
    <t xml:space="preserve">Other assets</t>
  </si>
  <si>
    <t xml:space="preserve">Total debt (book and fair value)</t>
  </si>
  <si>
    <t xml:space="preserve">Other liabilities</t>
  </si>
  <si>
    <t xml:space="preserve">General and administrative and management fees</t>
  </si>
  <si>
    <t xml:space="preserve">Comparable transaction cap rate</t>
  </si>
  <si>
    <t xml:space="preserve">No development, no land, no preferred.</t>
  </si>
  <si>
    <t xml:space="preserve">Net asset value per share, premium or discount, implied cap rate, net debt to EBITDA, payout ratio,</t>
  </si>
  <si>
    <t xml:space="preserve">the accretion test, and a recommendation on what management should do with a disposal.</t>
  </si>
  <si>
    <t xml:space="preserve">Gross real estate value</t>
  </si>
  <si>
    <t xml:space="preserve">book: 4,110.3</t>
  </si>
  <si>
    <t xml:space="preserve">Net asset value</t>
  </si>
  <si>
    <t xml:space="preserve">book: 2,509.3</t>
  </si>
  <si>
    <t xml:space="preserve">book: $17.67</t>
  </si>
  <si>
    <t xml:space="preserve">Premium to net asset value</t>
  </si>
  <si>
    <t xml:space="preserve">book: 6.1%</t>
  </si>
  <si>
    <t xml:space="preserve">Implied gross real estate value</t>
  </si>
  <si>
    <t xml:space="preserve">book: 4,263.5</t>
  </si>
  <si>
    <t xml:space="preserve">Implied cap rate</t>
  </si>
  <si>
    <t xml:space="preserve">book: 6.99%</t>
  </si>
  <si>
    <t xml:space="preserve">Versus transaction evidence</t>
  </si>
  <si>
    <t xml:space="preserve">book: −26 bp — the market prices these buildings more expensively than private buyers</t>
  </si>
  <si>
    <t xml:space="preserve">Net debt</t>
  </si>
  <si>
    <t xml:space="preserve">book: 1,568.0</t>
  </si>
  <si>
    <t xml:space="preserve">EBITDA</t>
  </si>
  <si>
    <t xml:space="preserve">book: 267.0</t>
  </si>
  <si>
    <t xml:space="preserve">Net debt / EBITDA</t>
  </si>
  <si>
    <t xml:space="preserve">book: 5.87x</t>
  </si>
  <si>
    <t xml:space="preserve">Net debt / gross asset value</t>
  </si>
  <si>
    <t xml:space="preserve">book: 38.1%</t>
  </si>
  <si>
    <t xml:space="preserve">book: 10.08x</t>
  </si>
  <si>
    <t xml:space="preserve">book: 13.20x</t>
  </si>
  <si>
    <t xml:space="preserve">book: 7.04%</t>
  </si>
  <si>
    <t xml:space="preserve">book: 93.0%</t>
  </si>
  <si>
    <t xml:space="preserve">Retained cash per share</t>
  </si>
  <si>
    <t xml:space="preserve">book: $0.10 — effectively nothing</t>
  </si>
  <si>
    <t xml:space="preserve">Cost of equity</t>
  </si>
  <si>
    <t xml:space="preserve">book: 7.57%</t>
  </si>
  <si>
    <t xml:space="preserve">Accretion from issuing equity to acquire</t>
  </si>
  <si>
    <t xml:space="preserve">book: −32 bp — dilutive despite the premium to net asset value</t>
  </si>
  <si>
    <t xml:space="preserve">The recommendation: sell assets and repay debt, not acquire. Selling at 7.25 percent to redeploy at</t>
  </si>
  <si>
    <t xml:space="preserve">7.25 percent achieves nothing; issuing equity to acquire is dilutive; and at 5.87 times net debt to</t>
  </si>
  <si>
    <t xml:space="preserve">EBITDA with a 93 percent payout and no retained cash, the company has no capacity to absorb a bad year.</t>
  </si>
  <si>
    <t xml:space="preserve">Deleveraging is the only use of proceeds that improves the shareholder's position.</t>
  </si>
  <si>
    <t xml:space="preserve">And the observation to lead with: this company yields 7.04 percent and trades at 10.1 times funds from</t>
  </si>
  <si>
    <t xml:space="preserve">operations. On both of the sector's most-quoted screens it looks cheap. On the two measures that matter</t>
  </si>
  <si>
    <t xml:space="preserve">— payout on the adjusted measure and the implied cap rate — it is expensive and fragile.</t>
  </si>
  <si>
    <t xml:space="preserve">Check — the four headline figures reconcile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</si>
</sst>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#,##0.0"/>
    <numFmt numFmtId="166" formatCode="\$#,##0.00;&quot;($&quot;#,##0.00\);\-"/>
    <numFmt numFmtId="167" formatCode="#,##0.0;\(#,##0.0\);\-"/>
    <numFmt numFmtId="168" formatCode="0.00\x"/>
    <numFmt numFmtId="169" formatCode="0.00%"/>
    <numFmt numFmtId="170" formatCode="0.0%"/>
    <numFmt numFmtId="171" formatCode="@"/>
    <numFmt numFmtId="172" formatCode="#,##0&quot; bp&quot;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0"/>
      <charset val="1"/>
    </font>
    <font>
      <i val="true"/>
      <sz val="9"/>
      <color rgb="FF595959"/>
      <name val="Arial"/>
      <family val="0"/>
      <charset val="1"/>
    </font>
    <font>
      <sz val="10"/>
      <name val="Arial"/>
      <family val="0"/>
      <charset val="1"/>
    </font>
    <font>
      <b val="true"/>
      <sz val="11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2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10"/>
  </cols>
  <sheetData>
    <row r="1" customFormat="fals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15" hidden="false" customHeight="false" outlineLevel="0" collapsed="false">
      <c r="A4" s="3" t="s">
        <v>2</v>
      </c>
    </row>
    <row r="5" customFormat="false" ht="15" hidden="false" customHeight="false" outlineLevel="0" collapsed="false">
      <c r="A5" s="3" t="s">
        <v>3</v>
      </c>
    </row>
    <row r="6" customFormat="false" ht="15" hidden="false" customHeight="false" outlineLevel="0" collapsed="false">
      <c r="A6" s="3"/>
    </row>
    <row r="7" customFormat="false" ht="15" hidden="false" customHeight="false" outlineLevel="0" collapsed="false">
      <c r="A7" s="3" t="s">
        <v>4</v>
      </c>
    </row>
    <row r="8" customFormat="false" ht="15" hidden="false" customHeight="false" outlineLevel="0" collapsed="false">
      <c r="A8" s="3" t="s">
        <v>5</v>
      </c>
    </row>
    <row r="9" customFormat="false" ht="15" hidden="false" customHeight="false" outlineLevel="0" collapsed="false">
      <c r="A9" s="3"/>
    </row>
    <row r="10" customFormat="false" ht="15" hidden="false" customHeight="false" outlineLevel="0" collapsed="false">
      <c r="A10" s="3" t="s">
        <v>6</v>
      </c>
    </row>
    <row r="11" customFormat="false" ht="15" hidden="false" customHeight="false" outlineLevel="0" collapsed="false">
      <c r="A11" s="3" t="s">
        <v>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5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2"/>
    <col collapsed="false" customWidth="true" hidden="false" outlineLevel="0" max="2" min="2" style="0" width="16"/>
    <col collapsed="false" customWidth="true" hidden="false" outlineLevel="0" max="3" min="3" style="0" width="60"/>
  </cols>
  <sheetData>
    <row r="1" customFormat="false" ht="17.35" hidden="false" customHeight="false" outlineLevel="0" collapsed="false">
      <c r="A1" s="1" t="s">
        <v>8</v>
      </c>
    </row>
    <row r="2" customFormat="false" ht="15" hidden="false" customHeight="false" outlineLevel="0" collapsed="false">
      <c r="A2" s="2" t="s">
        <v>9</v>
      </c>
    </row>
    <row r="4" customFormat="false" ht="15" hidden="false" customHeight="false" outlineLevel="0" collapsed="false">
      <c r="A4" s="4" t="s">
        <v>10</v>
      </c>
    </row>
    <row r="5" customFormat="false" ht="15" hidden="false" customHeight="false" outlineLevel="0" collapsed="false">
      <c r="A5" s="3" t="s">
        <v>11</v>
      </c>
      <c r="B5" s="5" t="n">
        <v>98</v>
      </c>
    </row>
    <row r="6" customFormat="false" ht="15" hidden="false" customHeight="false" outlineLevel="0" collapsed="false">
      <c r="A6" s="3" t="s">
        <v>12</v>
      </c>
      <c r="B6" s="6" t="n">
        <v>41.2</v>
      </c>
    </row>
    <row r="7" customFormat="false" ht="15" hidden="false" customHeight="false" outlineLevel="0" collapsed="false">
      <c r="A7" s="3" t="s">
        <v>13</v>
      </c>
      <c r="B7" s="6" t="n">
        <v>2.24</v>
      </c>
    </row>
    <row r="8" customFormat="false" ht="15" hidden="false" customHeight="false" outlineLevel="0" collapsed="false">
      <c r="A8" s="3" t="s">
        <v>14</v>
      </c>
      <c r="B8" s="7" t="n">
        <v>612</v>
      </c>
    </row>
    <row r="9" customFormat="false" ht="15" hidden="false" customHeight="false" outlineLevel="0" collapsed="false">
      <c r="A9" s="3" t="s">
        <v>15</v>
      </c>
      <c r="B9" s="7" t="n">
        <v>-58</v>
      </c>
    </row>
    <row r="10" customFormat="false" ht="15" hidden="false" customHeight="false" outlineLevel="0" collapsed="false">
      <c r="A10" s="3" t="s">
        <v>16</v>
      </c>
      <c r="B10" s="7" t="n">
        <v>-39</v>
      </c>
    </row>
    <row r="11" customFormat="false" ht="15" hidden="false" customHeight="false" outlineLevel="0" collapsed="false">
      <c r="A11" s="3" t="s">
        <v>17</v>
      </c>
      <c r="B11" s="7" t="n">
        <v>-268</v>
      </c>
    </row>
    <row r="12" customFormat="false" ht="15" hidden="false" customHeight="false" outlineLevel="0" collapsed="false">
      <c r="A12" s="3" t="s">
        <v>18</v>
      </c>
      <c r="B12" s="7" t="n">
        <v>-121</v>
      </c>
    </row>
    <row r="13" customFormat="false" ht="15" hidden="false" customHeight="false" outlineLevel="0" collapsed="false">
      <c r="A13" s="3" t="s">
        <v>19</v>
      </c>
      <c r="B13" s="7" t="n">
        <v>46</v>
      </c>
    </row>
    <row r="14" customFormat="false" ht="15" hidden="false" customHeight="false" outlineLevel="0" collapsed="false">
      <c r="A14" s="3" t="s">
        <v>20</v>
      </c>
      <c r="B14" s="7" t="n">
        <v>-18</v>
      </c>
    </row>
    <row r="15" customFormat="false" ht="15" hidden="false" customHeight="false" outlineLevel="0" collapsed="false">
      <c r="A15" s="3" t="s">
        <v>21</v>
      </c>
      <c r="B15" s="7" t="n">
        <v>-31</v>
      </c>
    </row>
    <row r="16" customFormat="false" ht="15" hidden="false" customHeight="false" outlineLevel="0" collapsed="false">
      <c r="A16" s="3" t="s">
        <v>22</v>
      </c>
      <c r="B16" s="7" t="n">
        <v>-4</v>
      </c>
    </row>
    <row r="17" customFormat="false" ht="15" hidden="false" customHeight="false" outlineLevel="0" collapsed="false">
      <c r="A17" s="3" t="s">
        <v>23</v>
      </c>
      <c r="B17" s="7" t="n">
        <v>-6</v>
      </c>
    </row>
    <row r="18" customFormat="false" ht="15" hidden="false" customHeight="false" outlineLevel="0" collapsed="false">
      <c r="A18" s="3" t="s">
        <v>24</v>
      </c>
      <c r="B18" s="7" t="n">
        <v>-3</v>
      </c>
    </row>
    <row r="19" customFormat="false" ht="15" hidden="false" customHeight="false" outlineLevel="0" collapsed="false">
      <c r="A19" s="3" t="s">
        <v>25</v>
      </c>
      <c r="B19" s="7" t="n">
        <v>4</v>
      </c>
    </row>
    <row r="20" customFormat="false" ht="15" hidden="false" customHeight="false" outlineLevel="0" collapsed="false">
      <c r="A20" s="2" t="s">
        <v>26</v>
      </c>
    </row>
    <row r="22" customFormat="false" ht="15" hidden="false" customHeight="false" outlineLevel="0" collapsed="false">
      <c r="A22" s="4" t="s">
        <v>27</v>
      </c>
    </row>
    <row r="23" customFormat="false" ht="15" hidden="false" customHeight="false" outlineLevel="0" collapsed="false">
      <c r="A23" s="3" t="s">
        <v>28</v>
      </c>
    </row>
    <row r="24" customFormat="false" ht="15" hidden="false" customHeight="false" outlineLevel="0" collapsed="false">
      <c r="A24" s="3" t="s">
        <v>29</v>
      </c>
    </row>
    <row r="26" customFormat="false" ht="15" hidden="false" customHeight="false" outlineLevel="0" collapsed="false">
      <c r="A26" s="4" t="s">
        <v>30</v>
      </c>
    </row>
    <row r="27" customFormat="false" ht="15" hidden="false" customHeight="false" outlineLevel="0" collapsed="false">
      <c r="A27" s="8"/>
      <c r="B27" s="9"/>
    </row>
    <row r="28" customFormat="false" ht="15" hidden="false" customHeight="false" outlineLevel="0" collapsed="false">
      <c r="A28" s="8"/>
      <c r="B28" s="9"/>
    </row>
    <row r="29" customFormat="false" ht="15" hidden="false" customHeight="false" outlineLevel="0" collapsed="false">
      <c r="A29" s="8"/>
      <c r="B29" s="9"/>
    </row>
    <row r="30" customFormat="false" ht="15" hidden="false" customHeight="false" outlineLevel="0" collapsed="false">
      <c r="A30" s="8"/>
      <c r="B30" s="9"/>
    </row>
    <row r="31" customFormat="false" ht="15" hidden="false" customHeight="false" outlineLevel="0" collapsed="false">
      <c r="A31" s="8"/>
      <c r="B31" s="9"/>
    </row>
    <row r="32" customFormat="false" ht="15" hidden="false" customHeight="false" outlineLevel="0" collapsed="false">
      <c r="A32" s="8"/>
      <c r="B32" s="9"/>
    </row>
    <row r="34" customFormat="false" ht="15" hidden="false" customHeight="false" outlineLevel="0" collapsed="false">
      <c r="A34" s="4" t="s">
        <v>31</v>
      </c>
    </row>
    <row r="35" customFormat="false" ht="15" hidden="false" customHeight="false" outlineLevel="0" collapsed="false">
      <c r="A35" s="3" t="s">
        <v>32</v>
      </c>
      <c r="B35" s="10" t="n">
        <f aca="false">B8+B9+B10+B11+B12+B13+B14</f>
        <v>154</v>
      </c>
      <c r="C35" s="2" t="s">
        <v>33</v>
      </c>
    </row>
    <row r="36" customFormat="false" ht="15" hidden="false" customHeight="false" outlineLevel="0" collapsed="false">
      <c r="A36" s="3" t="s">
        <v>34</v>
      </c>
      <c r="B36" s="10" t="n">
        <f aca="false">B35-B11-B13-B14</f>
        <v>394</v>
      </c>
      <c r="C36" s="2" t="s">
        <v>35</v>
      </c>
    </row>
    <row r="37" customFormat="false" ht="15" hidden="false" customHeight="false" outlineLevel="0" collapsed="false">
      <c r="A37" s="3" t="s">
        <v>36</v>
      </c>
      <c r="B37" s="11" t="n">
        <f aca="false">B36/B5</f>
        <v>4.02040816326531</v>
      </c>
      <c r="C37" s="2" t="s">
        <v>37</v>
      </c>
    </row>
    <row r="38" customFormat="false" ht="15" hidden="false" customHeight="false" outlineLevel="0" collapsed="false">
      <c r="A38" s="3" t="s">
        <v>38</v>
      </c>
      <c r="B38" s="10" t="n">
        <f aca="false">B36+B15+B16+B17+B18+B19</f>
        <v>354</v>
      </c>
      <c r="C38" s="2" t="s">
        <v>39</v>
      </c>
    </row>
    <row r="39" customFormat="false" ht="15" hidden="false" customHeight="false" outlineLevel="0" collapsed="false">
      <c r="A39" s="3" t="s">
        <v>36</v>
      </c>
      <c r="B39" s="11" t="n">
        <f aca="false">B38/B5</f>
        <v>3.61224489795918</v>
      </c>
      <c r="C39" s="2" t="s">
        <v>40</v>
      </c>
    </row>
    <row r="40" customFormat="false" ht="15" hidden="false" customHeight="false" outlineLevel="0" collapsed="false">
      <c r="A40" s="3" t="s">
        <v>41</v>
      </c>
      <c r="B40" s="12" t="n">
        <f aca="false">B6/B37</f>
        <v>10.2477157360406</v>
      </c>
      <c r="C40" s="2" t="s">
        <v>42</v>
      </c>
    </row>
    <row r="41" customFormat="false" ht="15" hidden="false" customHeight="false" outlineLevel="0" collapsed="false">
      <c r="A41" s="3" t="s">
        <v>43</v>
      </c>
      <c r="B41" s="12" t="n">
        <f aca="false">B6/B39</f>
        <v>11.4056497175141</v>
      </c>
      <c r="C41" s="2" t="s">
        <v>44</v>
      </c>
    </row>
    <row r="42" customFormat="false" ht="15" hidden="false" customHeight="false" outlineLevel="0" collapsed="false">
      <c r="A42" s="3" t="s">
        <v>45</v>
      </c>
      <c r="B42" s="13" t="n">
        <f aca="false">B7/B6</f>
        <v>0.054368932038835</v>
      </c>
      <c r="C42" s="2" t="s">
        <v>46</v>
      </c>
    </row>
    <row r="43" customFormat="false" ht="15" hidden="false" customHeight="false" outlineLevel="0" collapsed="false">
      <c r="A43" s="3" t="s">
        <v>47</v>
      </c>
      <c r="B43" s="14" t="n">
        <f aca="false">B7/B39</f>
        <v>0.620112994350283</v>
      </c>
      <c r="C43" s="2" t="s">
        <v>48</v>
      </c>
    </row>
    <row r="44" customFormat="false" ht="15" hidden="false" customHeight="false" outlineLevel="0" collapsed="false">
      <c r="A44" s="3" t="s">
        <v>49</v>
      </c>
      <c r="B44" s="14" t="n">
        <f aca="false">1-B38/B36</f>
        <v>0.101522842639594</v>
      </c>
      <c r="C44" s="2" t="s">
        <v>50</v>
      </c>
    </row>
    <row r="46" customFormat="false" ht="15" hidden="false" customHeight="false" outlineLevel="0" collapsed="false">
      <c r="A46" s="3" t="s">
        <v>51</v>
      </c>
    </row>
    <row r="47" customFormat="false" ht="15" hidden="false" customHeight="false" outlineLevel="0" collapsed="false">
      <c r="A47" s="3" t="s">
        <v>52</v>
      </c>
    </row>
    <row r="48" customFormat="false" ht="15" hidden="false" customHeight="false" outlineLevel="0" collapsed="false">
      <c r="A48" s="3" t="s">
        <v>53</v>
      </c>
    </row>
    <row r="49" customFormat="false" ht="15" hidden="false" customHeight="false" outlineLevel="0" collapsed="false">
      <c r="A49" s="3" t="s">
        <v>54</v>
      </c>
    </row>
    <row r="51" customFormat="false" ht="15" hidden="false" customHeight="false" outlineLevel="0" collapsed="false">
      <c r="A51" s="3" t="s">
        <v>55</v>
      </c>
      <c r="B51" s="15" t="str">
        <f aca="false">IF(AND(ABS(B35-154)&lt;0.05,ABS(B36-394)&lt;0.05,ABS(B38-354)&lt;0.05,ABS(B44-0.102)&lt;0.001),"OK","CHECK")</f>
        <v>OK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6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2"/>
    <col collapsed="false" customWidth="true" hidden="false" outlineLevel="0" max="2" min="2" style="0" width="16"/>
    <col collapsed="false" customWidth="true" hidden="false" outlineLevel="0" max="3" min="3" style="0" width="60"/>
  </cols>
  <sheetData>
    <row r="1" customFormat="false" ht="17.35" hidden="false" customHeight="false" outlineLevel="0" collapsed="false">
      <c r="A1" s="1" t="s">
        <v>56</v>
      </c>
    </row>
    <row r="2" customFormat="false" ht="15" hidden="false" customHeight="false" outlineLevel="0" collapsed="false">
      <c r="A2" s="2" t="s">
        <v>57</v>
      </c>
    </row>
    <row r="4" customFormat="false" ht="15" hidden="false" customHeight="false" outlineLevel="0" collapsed="false">
      <c r="A4" s="4" t="s">
        <v>10</v>
      </c>
    </row>
    <row r="5" customFormat="false" ht="15" hidden="false" customHeight="false" outlineLevel="0" collapsed="false">
      <c r="A5" s="3" t="s">
        <v>11</v>
      </c>
      <c r="B5" s="5" t="n">
        <v>142</v>
      </c>
    </row>
    <row r="6" customFormat="false" ht="15" hidden="false" customHeight="false" outlineLevel="0" collapsed="false">
      <c r="A6" s="3" t="s">
        <v>12</v>
      </c>
      <c r="B6" s="6" t="n">
        <v>18.75</v>
      </c>
    </row>
    <row r="7" customFormat="false" ht="15" hidden="false" customHeight="false" outlineLevel="0" collapsed="false">
      <c r="A7" s="3" t="s">
        <v>13</v>
      </c>
      <c r="B7" s="6" t="n">
        <v>1.32</v>
      </c>
    </row>
    <row r="8" customFormat="false" ht="15" hidden="false" customHeight="false" outlineLevel="0" collapsed="false">
      <c r="A8" s="3" t="s">
        <v>58</v>
      </c>
      <c r="B8" s="6" t="n">
        <v>1.86</v>
      </c>
    </row>
    <row r="9" customFormat="false" ht="15" hidden="false" customHeight="false" outlineLevel="0" collapsed="false">
      <c r="A9" s="3" t="s">
        <v>59</v>
      </c>
      <c r="B9" s="6" t="n">
        <v>1.42</v>
      </c>
    </row>
    <row r="10" customFormat="false" ht="15" hidden="false" customHeight="false" outlineLevel="0" collapsed="false">
      <c r="A10" s="3" t="s">
        <v>60</v>
      </c>
      <c r="B10" s="7" t="n">
        <v>298</v>
      </c>
    </row>
    <row r="11" customFormat="false" ht="15" hidden="false" customHeight="false" outlineLevel="0" collapsed="false">
      <c r="A11" s="3" t="s">
        <v>61</v>
      </c>
      <c r="B11" s="7" t="n">
        <v>42</v>
      </c>
    </row>
    <row r="12" customFormat="false" ht="15" hidden="false" customHeight="false" outlineLevel="0" collapsed="false">
      <c r="A12" s="3" t="s">
        <v>62</v>
      </c>
      <c r="B12" s="7" t="n">
        <v>55</v>
      </c>
    </row>
    <row r="13" customFormat="false" ht="15" hidden="false" customHeight="false" outlineLevel="0" collapsed="false">
      <c r="A13" s="3" t="s">
        <v>63</v>
      </c>
      <c r="B13" s="7" t="n">
        <v>1610</v>
      </c>
    </row>
    <row r="14" customFormat="false" ht="15" hidden="false" customHeight="false" outlineLevel="0" collapsed="false">
      <c r="A14" s="3" t="s">
        <v>64</v>
      </c>
      <c r="B14" s="7" t="n">
        <v>88</v>
      </c>
    </row>
    <row r="15" customFormat="false" ht="15" hidden="false" customHeight="false" outlineLevel="0" collapsed="false">
      <c r="A15" s="3" t="s">
        <v>65</v>
      </c>
      <c r="B15" s="7" t="n">
        <v>31</v>
      </c>
    </row>
    <row r="16" customFormat="false" ht="15" hidden="false" customHeight="false" outlineLevel="0" collapsed="false">
      <c r="A16" s="3" t="s">
        <v>66</v>
      </c>
      <c r="B16" s="16" t="n">
        <v>0.0725</v>
      </c>
    </row>
    <row r="17" customFormat="false" ht="15" hidden="false" customHeight="false" outlineLevel="0" collapsed="false">
      <c r="A17" s="2" t="s">
        <v>67</v>
      </c>
    </row>
    <row r="19" customFormat="false" ht="15" hidden="false" customHeight="false" outlineLevel="0" collapsed="false">
      <c r="A19" s="4" t="s">
        <v>27</v>
      </c>
    </row>
    <row r="20" customFormat="false" ht="15" hidden="false" customHeight="false" outlineLevel="0" collapsed="false">
      <c r="A20" s="3" t="s">
        <v>68</v>
      </c>
    </row>
    <row r="21" customFormat="false" ht="15" hidden="false" customHeight="false" outlineLevel="0" collapsed="false">
      <c r="A21" s="3" t="s">
        <v>69</v>
      </c>
    </row>
    <row r="23" customFormat="false" ht="15" hidden="false" customHeight="false" outlineLevel="0" collapsed="false">
      <c r="A23" s="4" t="s">
        <v>30</v>
      </c>
    </row>
    <row r="24" customFormat="false" ht="15" hidden="false" customHeight="false" outlineLevel="0" collapsed="false">
      <c r="A24" s="8"/>
      <c r="B24" s="9"/>
    </row>
    <row r="25" customFormat="false" ht="15" hidden="false" customHeight="false" outlineLevel="0" collapsed="false">
      <c r="A25" s="8"/>
      <c r="B25" s="9"/>
    </row>
    <row r="26" customFormat="false" ht="15" hidden="false" customHeight="false" outlineLevel="0" collapsed="false">
      <c r="A26" s="8"/>
      <c r="B26" s="9"/>
    </row>
    <row r="27" customFormat="false" ht="15" hidden="false" customHeight="false" outlineLevel="0" collapsed="false">
      <c r="A27" s="8"/>
      <c r="B27" s="9"/>
    </row>
    <row r="28" customFormat="false" ht="15" hidden="false" customHeight="false" outlineLevel="0" collapsed="false">
      <c r="A28" s="8"/>
      <c r="B28" s="9"/>
    </row>
    <row r="29" customFormat="false" ht="15" hidden="false" customHeight="false" outlineLevel="0" collapsed="false">
      <c r="A29" s="8"/>
      <c r="B29" s="9"/>
    </row>
    <row r="31" customFormat="false" ht="15" hidden="false" customHeight="false" outlineLevel="0" collapsed="false">
      <c r="A31" s="4" t="s">
        <v>31</v>
      </c>
    </row>
    <row r="32" customFormat="false" ht="15" hidden="false" customHeight="false" outlineLevel="0" collapsed="false">
      <c r="A32" s="3" t="s">
        <v>70</v>
      </c>
      <c r="B32" s="10" t="n">
        <f aca="false">B10/B16</f>
        <v>4110.34482758621</v>
      </c>
      <c r="C32" s="2" t="s">
        <v>71</v>
      </c>
    </row>
    <row r="33" customFormat="false" ht="15" hidden="false" customHeight="false" outlineLevel="0" collapsed="false">
      <c r="A33" s="3" t="s">
        <v>72</v>
      </c>
      <c r="B33" s="10" t="n">
        <f aca="false">B32+B11+B12-B13-B14</f>
        <v>2509.34482758621</v>
      </c>
      <c r="C33" s="2" t="s">
        <v>73</v>
      </c>
    </row>
    <row r="34" customFormat="false" ht="15" hidden="false" customHeight="false" outlineLevel="0" collapsed="false">
      <c r="A34" s="3" t="s">
        <v>36</v>
      </c>
      <c r="B34" s="11" t="n">
        <f aca="false">B33/B5</f>
        <v>17.6714424477902</v>
      </c>
      <c r="C34" s="2" t="s">
        <v>74</v>
      </c>
    </row>
    <row r="35" customFormat="false" ht="15" hidden="false" customHeight="false" outlineLevel="0" collapsed="false">
      <c r="A35" s="3" t="s">
        <v>75</v>
      </c>
      <c r="B35" s="14" t="n">
        <f aca="false">B6/B34-1</f>
        <v>0.0610339283505792</v>
      </c>
      <c r="C35" s="2" t="s">
        <v>76</v>
      </c>
    </row>
    <row r="36" customFormat="false" ht="15" hidden="false" customHeight="false" outlineLevel="0" collapsed="false">
      <c r="A36" s="3" t="s">
        <v>77</v>
      </c>
      <c r="B36" s="10" t="n">
        <f aca="false">B5*B6+B13+B14-B11-B12</f>
        <v>4263.5</v>
      </c>
      <c r="C36" s="2" t="s">
        <v>78</v>
      </c>
    </row>
    <row r="37" customFormat="false" ht="15" hidden="false" customHeight="false" outlineLevel="0" collapsed="false">
      <c r="A37" s="3" t="s">
        <v>79</v>
      </c>
      <c r="B37" s="13" t="n">
        <f aca="false">B10/B36</f>
        <v>0.0698956256596693</v>
      </c>
      <c r="C37" s="2" t="s">
        <v>80</v>
      </c>
    </row>
    <row r="38" customFormat="false" ht="15" hidden="false" customHeight="false" outlineLevel="0" collapsed="false">
      <c r="A38" s="3" t="s">
        <v>81</v>
      </c>
      <c r="B38" s="17" t="n">
        <f aca="false">(B37-B16)*10000</f>
        <v>-26.0437434033071</v>
      </c>
      <c r="C38" s="2" t="s">
        <v>82</v>
      </c>
    </row>
    <row r="39" customFormat="false" ht="15" hidden="false" customHeight="false" outlineLevel="0" collapsed="false">
      <c r="A39" s="3" t="s">
        <v>83</v>
      </c>
      <c r="B39" s="10" t="n">
        <f aca="false">B13-B11</f>
        <v>1568</v>
      </c>
      <c r="C39" s="2" t="s">
        <v>84</v>
      </c>
    </row>
    <row r="40" customFormat="false" ht="15" hidden="false" customHeight="false" outlineLevel="0" collapsed="false">
      <c r="A40" s="3" t="s">
        <v>85</v>
      </c>
      <c r="B40" s="10" t="n">
        <f aca="false">B10-B15</f>
        <v>267</v>
      </c>
      <c r="C40" s="2" t="s">
        <v>86</v>
      </c>
    </row>
    <row r="41" customFormat="false" ht="15" hidden="false" customHeight="false" outlineLevel="0" collapsed="false">
      <c r="A41" s="3" t="s">
        <v>87</v>
      </c>
      <c r="B41" s="12" t="n">
        <f aca="false">B39/B40</f>
        <v>5.87265917602996</v>
      </c>
      <c r="C41" s="2" t="s">
        <v>88</v>
      </c>
    </row>
    <row r="42" customFormat="false" ht="15" hidden="false" customHeight="false" outlineLevel="0" collapsed="false">
      <c r="A42" s="3" t="s">
        <v>89</v>
      </c>
      <c r="B42" s="14" t="n">
        <f aca="false">B39/B32</f>
        <v>0.381476510067114</v>
      </c>
      <c r="C42" s="2" t="s">
        <v>90</v>
      </c>
    </row>
    <row r="43" customFormat="false" ht="15" hidden="false" customHeight="false" outlineLevel="0" collapsed="false">
      <c r="A43" s="3" t="s">
        <v>41</v>
      </c>
      <c r="B43" s="12" t="n">
        <f aca="false">B6/B8</f>
        <v>10.0806451612903</v>
      </c>
      <c r="C43" s="2" t="s">
        <v>91</v>
      </c>
    </row>
    <row r="44" customFormat="false" ht="15" hidden="false" customHeight="false" outlineLevel="0" collapsed="false">
      <c r="A44" s="3" t="s">
        <v>43</v>
      </c>
      <c r="B44" s="12" t="n">
        <f aca="false">B6/B9</f>
        <v>13.2042253521127</v>
      </c>
      <c r="C44" s="2" t="s">
        <v>92</v>
      </c>
    </row>
    <row r="45" customFormat="false" ht="15" hidden="false" customHeight="false" outlineLevel="0" collapsed="false">
      <c r="A45" s="3" t="s">
        <v>45</v>
      </c>
      <c r="B45" s="13" t="n">
        <f aca="false">B7/B6</f>
        <v>0.0704</v>
      </c>
      <c r="C45" s="2" t="s">
        <v>93</v>
      </c>
    </row>
    <row r="46" customFormat="false" ht="15" hidden="false" customHeight="false" outlineLevel="0" collapsed="false">
      <c r="A46" s="3" t="s">
        <v>47</v>
      </c>
      <c r="B46" s="14" t="n">
        <f aca="false">B7/B9</f>
        <v>0.929577464788733</v>
      </c>
      <c r="C46" s="2" t="s">
        <v>94</v>
      </c>
    </row>
    <row r="47" customFormat="false" ht="15" hidden="false" customHeight="false" outlineLevel="0" collapsed="false">
      <c r="A47" s="3" t="s">
        <v>95</v>
      </c>
      <c r="B47" s="11" t="n">
        <f aca="false">B9-B7</f>
        <v>0.0999999999999999</v>
      </c>
      <c r="C47" s="2" t="s">
        <v>96</v>
      </c>
    </row>
    <row r="48" customFormat="false" ht="15" hidden="false" customHeight="false" outlineLevel="0" collapsed="false">
      <c r="A48" s="3" t="s">
        <v>97</v>
      </c>
      <c r="B48" s="13" t="n">
        <f aca="false">B9/B6</f>
        <v>0.0757333333333333</v>
      </c>
      <c r="C48" s="2" t="s">
        <v>98</v>
      </c>
    </row>
    <row r="49" customFormat="false" ht="15" hidden="false" customHeight="false" outlineLevel="0" collapsed="false">
      <c r="A49" s="3" t="s">
        <v>99</v>
      </c>
      <c r="B49" s="17" t="n">
        <f aca="false">(B16-B48)*10000</f>
        <v>-32.3333333333334</v>
      </c>
      <c r="C49" s="2" t="s">
        <v>100</v>
      </c>
    </row>
    <row r="51" customFormat="false" ht="15" hidden="false" customHeight="false" outlineLevel="0" collapsed="false">
      <c r="A51" s="3" t="s">
        <v>101</v>
      </c>
    </row>
    <row r="52" customFormat="false" ht="15" hidden="false" customHeight="false" outlineLevel="0" collapsed="false">
      <c r="A52" s="3" t="s">
        <v>102</v>
      </c>
    </row>
    <row r="53" customFormat="false" ht="15" hidden="false" customHeight="false" outlineLevel="0" collapsed="false">
      <c r="A53" s="3" t="s">
        <v>103</v>
      </c>
    </row>
    <row r="54" customFormat="false" ht="15" hidden="false" customHeight="false" outlineLevel="0" collapsed="false">
      <c r="A54" s="3" t="s">
        <v>104</v>
      </c>
    </row>
    <row r="55" customFormat="false" ht="15" hidden="false" customHeight="false" outlineLevel="0" collapsed="false">
      <c r="A55" s="3"/>
    </row>
    <row r="56" customFormat="false" ht="15" hidden="false" customHeight="false" outlineLevel="0" collapsed="false">
      <c r="A56" s="3" t="s">
        <v>105</v>
      </c>
    </row>
    <row r="57" customFormat="false" ht="15" hidden="false" customHeight="false" outlineLevel="0" collapsed="false">
      <c r="A57" s="3" t="s">
        <v>106</v>
      </c>
    </row>
    <row r="58" customFormat="false" ht="15" hidden="false" customHeight="false" outlineLevel="0" collapsed="false">
      <c r="A58" s="3" t="s">
        <v>107</v>
      </c>
    </row>
    <row r="60" customFormat="false" ht="15" hidden="false" customHeight="false" outlineLevel="0" collapsed="false">
      <c r="A60" s="3" t="s">
        <v>108</v>
      </c>
      <c r="B60" s="15" t="str">
        <f aca="false">IF(AND(ABS(B34-17.67)&lt;0.005,ABS(B37-0.0699)&lt;0.0001,ABS(B39/B40-5.87)&lt;0.005,ABS(B46-0.93)&lt;0.001),"OK","CHECK")</f>
        <v>OK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2026-08-12T15:37:03Z</dcterms:created>
  <dc:creator>openpyxl</dc:creator>
  <dc:description/>
  <dc:language>en-US</dc:language>
  <cp:lastModifiedBy/>
  <dcterms:modified xsi:type="dcterms:W3CDTF">2026-08-12T15:37:03Z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