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xml.rels" ContentType="application/vnd.openxmlformats-package.relationship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comments5.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Read Me" sheetId="1" state="visible" r:id="rId3"/>
    <sheet name="1. Comparison" sheetId="2" state="visible" r:id="rId4"/>
    <sheet name="2. Chapter 6" sheetId="3" state="visible" r:id="rId5"/>
    <sheet name="3. Interrogation" sheetId="4" state="visible" r:id="rId6"/>
    <sheet name="4. Sale Preparation" sheetId="5" state="visible" r:id="rId7"/>
  </sheet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C8" authorId="0">
      <text>
        <r>
          <rPr>
            <sz val="10"/>
            <rFont val="Arial"/>
            <family val="2"/>
          </rPr>
          <t xml:space="preserve">This single number is the base for all three options. The purchase price appears nowhere — it is sunk, and it has no bearing on any decision made afterwards.</t>
        </r>
      </text>
    </comment>
  </commentList>
</comments>
</file>

<file path=xl/comments5.xml><?xml version="1.0" encoding="utf-8"?>
<comments xmlns="http://schemas.openxmlformats.org/spreadsheetml/2006/main" xmlns:xdr="http://schemas.openxmlformats.org/drawingml/2006/spreadsheetDrawing">
  <authors>
    <author>Unknown Author</author>
  </authors>
  <commentList>
    <comment ref="C5" authorId="0">
      <text>
        <r>
          <rPr>
            <sz val="10"/>
            <rFont val="Arial"/>
            <family val="2"/>
          </rPr>
          <t xml:space="preserve">Income buyer, value-add buyer, owner-occupier, developer. The preparation differs for each and the agent should be selected on their relationships with that type — not on the price they quoted to win the mandate.</t>
        </r>
      </text>
    </comment>
  </commentList>
</comments>
</file>

<file path=xl/sharedStrings.xml><?xml version="1.0" encoding="utf-8"?>
<sst xmlns="http://schemas.openxmlformats.org/spreadsheetml/2006/main" count="169" uniqueCount="137">
  <si>
    <t xml:space="preserve">Hold, Refurbish or Sell</t>
  </si>
  <si>
    <t xml:space="preserve">Appendix B of The Real Estate Asset Manager, as a working model.</t>
  </si>
  <si>
    <t xml:space="preserve">Run this at least annually, and at each of the six triggers in chapter sixteen. It fits on one page. If it does not, the assumptions are not comparable.</t>
  </si>
  <si>
    <t xml:space="preserve">The one rule that makes it work</t>
  </si>
  <si>
    <t xml:space="preserve">All three options start from the same number: the net realisable value today — agreed market value less agent fees, legal fees, transfer taxes and any provision for warranties or retentions. The purchase price appears nowhere in this file, and there is no cell for it.</t>
  </si>
  <si>
    <t xml:space="preserve">The sheets</t>
  </si>
  <si>
    <t xml:space="preserve">1. Comparison — the three options projected on identical assumptions, with the forward return on each.</t>
  </si>
  <si>
    <t xml:space="preserve">2. Chapter 6 — the worked illustration from chapter six, live. It is pre-filled and it reproduces the book, including the exit yield stress the book describes but does not compute.</t>
  </si>
  <si>
    <t xml:space="preserve">3. Interrogation — steps 3 and 4 of the appendix: the questions that decide whether the comparison can be trusted.</t>
  </si>
  <si>
    <t xml:space="preserve">4. Sale Preparation — step 6, as a checklist with a progress count.</t>
  </si>
  <si>
    <t xml:space="preserve">Blue on a pale fill is an input. Black is a formula. Yellow marks an assumption that carries the answer.</t>
  </si>
  <si>
    <t xml:space="preserve">Step 1 and step 2 — the three options on identical assumptions</t>
  </si>
  <si>
    <t xml:space="preserve">Same start date, same horizon, same market assumptions, same exit yield unless a difference is reasoned.</t>
  </si>
  <si>
    <t xml:space="preserve">The base — identical for all three</t>
  </si>
  <si>
    <t xml:space="preserve">Agreed market value today</t>
  </si>
  <si>
    <t xml:space="preserve">Agent fees, legal fees and transfer taxes</t>
  </si>
  <si>
    <t xml:space="preserve">Provision for warranties or retentions</t>
  </si>
  <si>
    <t xml:space="preserve">Net realisable value today</t>
  </si>
  <si>
    <t xml:space="preserve">Horizon (years)</t>
  </si>
  <si>
    <t xml:space="preserve">Exit yield at the horizon</t>
  </si>
  <si>
    <t xml:space="preserve">Cost of sale at the horizon</t>
  </si>
  <si>
    <t xml:space="preserve">Fund hurdle</t>
  </si>
  <si>
    <t xml:space="preserve">Return on capital redeployed after a sale</t>
  </si>
  <si>
    <t xml:space="preserve">Months before redeployed capital is at work</t>
  </si>
  <si>
    <t xml:space="preserve">Net operating income by year</t>
  </si>
  <si>
    <t xml:space="preserve">Year</t>
  </si>
  <si>
    <t xml:space="preserve">Hold</t>
  </si>
  <si>
    <t xml:space="preserve">Refurbish</t>
  </si>
  <si>
    <t xml:space="preserve">Sell</t>
  </si>
  <si>
    <t xml:space="preserve">—</t>
  </si>
  <si>
    <t xml:space="preserve">Income lost during works is already reflected in the refurbish column — enter the income you expect to receive, not the income you would have received.</t>
  </si>
  <si>
    <t xml:space="preserve">Capital by year</t>
  </si>
  <si>
    <t xml:space="preserve">Hold — maintenance only</t>
  </si>
  <si>
    <t xml:space="preserve">Refurbish — maintenance and improvement</t>
  </si>
  <si>
    <t xml:space="preserve">The comparison</t>
  </si>
  <si>
    <t xml:space="preserve">Measure</t>
  </si>
  <si>
    <t xml:space="preserve">Opening capital committed</t>
  </si>
  <si>
    <t xml:space="preserve">Income to the horizon</t>
  </si>
  <si>
    <t xml:space="preserve">Capital to the horizon</t>
  </si>
  <si>
    <t xml:space="preserve">Net operating income at the horizon</t>
  </si>
  <si>
    <t xml:space="preserve">Exit value at the exit yield</t>
  </si>
  <si>
    <t xml:space="preserve">Exit proceeds, net of costs</t>
  </si>
  <si>
    <t xml:space="preserve">Forward return</t>
  </si>
  <si>
    <t xml:space="preserve">Margin over the hurdle</t>
  </si>
  <si>
    <t xml:space="preserve">Best option on the arithmetic</t>
  </si>
  <si>
    <t xml:space="preserve">The sell column earns the redeployment return on the same net realisable value, starting when the capital is actually at work. Transaction costs are certain; the alternative return is not. If the redeployment return is a guess, say so — it is doing as much work here as the exit yield.</t>
  </si>
  <si>
    <t xml:space="preserve">Step 5 — the recommendation and the trigger</t>
  </si>
  <si>
    <t xml:space="preserve">Recommendation, in one sentence</t>
  </si>
  <si>
    <t xml:space="preserve">The event that would change it</t>
  </si>
  <si>
    <t xml:space="preserve">The threshold</t>
  </si>
  <si>
    <t xml:space="preserve">The date by which it would be observable</t>
  </si>
  <si>
    <t xml:space="preserve">The worked illustration of chapter 6, live</t>
  </si>
  <si>
    <t xml:space="preserve">A fund holds an office building. Units are notional, exactly as in the book.</t>
  </si>
  <si>
    <t xml:space="preserve">The book states the cash flows and says the forward return is "comfortably positive but modest", and that widening the exit yield by half a percentage point "may drop it below the fund's cost of capital". It does not print either rate. This sheet computes both.</t>
  </si>
  <si>
    <t xml:space="preserve">Given by the book</t>
  </si>
  <si>
    <t xml:space="preserve">Net realisable value today, after sale costs</t>
  </si>
  <si>
    <t xml:space="preserve">Net operating income, year 1</t>
  </si>
  <si>
    <t xml:space="preserve">Net operating income, year 2, after a re-letting</t>
  </si>
  <si>
    <t xml:space="preserve">Capital in year 2 — plant replacement and lobby</t>
  </si>
  <si>
    <t xml:space="preserve">Net operating income, year 3</t>
  </si>
  <si>
    <t xml:space="preserve">Projected sale in year 3, at the same yield as today, net of costs</t>
  </si>
  <si>
    <t xml:space="preserve">The cash flow</t>
  </si>
  <si>
    <t xml:space="preserve">Cash to the fund</t>
  </si>
  <si>
    <t xml:space="preserve">Book</t>
  </si>
  <si>
    <t xml:space="preserve">Total cash over three years</t>
  </si>
  <si>
    <t xml:space="preserve">The book: 5.5 + (6 − 4) + 6.5 + 108</t>
  </si>
  <si>
    <t xml:space="preserve">The forward return the book describes but does not print</t>
  </si>
  <si>
    <t xml:space="preserve">Value</t>
  </si>
  <si>
    <t xml:space="preserve">Note</t>
  </si>
  <si>
    <t xml:space="preserve">Forward return on the net realisable value</t>
  </si>
  <si>
    <t xml:space="preserve">"Comfortably positive but modest"</t>
  </si>
  <si>
    <t xml:space="preserve">Implied entry yield  (year 1 NOI on today's value)</t>
  </si>
  <si>
    <t xml:space="preserve">Exit value gross, implied by the 108 net</t>
  </si>
  <si>
    <t xml:space="preserve">Year 3 NOI capitalised at the entry yield</t>
  </si>
  <si>
    <t xml:space="preserve">Cost of sale implied by the book's 108</t>
  </si>
  <si>
    <t xml:space="preserve">The book gives 108 net without decomposing it</t>
  </si>
  <si>
    <t xml:space="preserve">Now change one assumption: the exit yield widens by half a percentage point</t>
  </si>
  <si>
    <t xml:space="preserve">Widening</t>
  </si>
  <si>
    <t xml:space="preserve">At today's yield</t>
  </si>
  <si>
    <t xml:space="preserve">Half a point wider</t>
  </si>
  <si>
    <t xml:space="preserve">Exit yield</t>
  </si>
  <si>
    <t xml:space="preserve">stressed cash flow</t>
  </si>
  <si>
    <t xml:space="preserve">Exit value gross</t>
  </si>
  <si>
    <t xml:space="preserve">Exit proceeds net of costs</t>
  </si>
  <si>
    <t xml:space="preserve">Fund cost of capital, for the comparison the book invites</t>
  </si>
  <si>
    <t xml:space="preserve">Verdict at the wider yield</t>
  </si>
  <si>
    <t xml:space="preserve">The correct response is not to abandon the yield assumption but to recognise that the hold is a leveraged bet on the exit yield, and to ask whether that is a bet the fund wishes to run for three more years on this particular building. That is the conversation the underwrite exists to enable.</t>
  </si>
  <si>
    <t xml:space="preserve">Steps 3 and 4 — interrogate the assumptions, then test the sale case honestly</t>
  </si>
  <si>
    <t xml:space="preserve">A comparison that survives these questions can go to committee. One that does not, cannot.</t>
  </si>
  <si>
    <t xml:space="preserve">Question</t>
  </si>
  <si>
    <t xml:space="preserve">Answer</t>
  </si>
  <si>
    <t xml:space="preserve">Flag</t>
  </si>
  <si>
    <t xml:space="preserve">Step 3 — interrogate the assumptions</t>
  </si>
  <si>
    <t xml:space="preserve">Does either the hold or the refurbish case depend on an exit yield tighter than today? If so, that case is a market bet — say so.</t>
  </si>
  <si>
    <t xml:space="preserve">Does the refurbish case carry both an income uplift and a yield improvement? Two assumptions in the same direction require stronger evidence than one.</t>
  </si>
  <si>
    <t xml:space="preserve">What management capacity does each option consume, and what is that capacity worth applied elsewhere?</t>
  </si>
  <si>
    <t xml:space="preserve">answer in the note</t>
  </si>
  <si>
    <t xml:space="preserve">Step 4 — test the sale case honestly</t>
  </si>
  <si>
    <t xml:space="preserve">Are the transaction costs in the sale column complete — agent, legal, transfer taxes, warranties?</t>
  </si>
  <si>
    <t xml:space="preserve">How long will redeployment take, and what does the capital earn meanwhile?</t>
  </si>
  <si>
    <t xml:space="preserve">Is the redeployment return an assumption or an identified opportunity?</t>
  </si>
  <si>
    <t xml:space="preserve">Is the fund's need for liquidity driving the analysis? If so, state it separately and rank all assets rather than justifying one.</t>
  </si>
  <si>
    <t xml:space="preserve">Step 5 — before the recommendation leaves the building</t>
  </si>
  <si>
    <t xml:space="preserve">Is the purchase price absent from every page of the paper?</t>
  </si>
  <si>
    <t xml:space="preserve">Do all three options use the same start date, horizon and market assumptions?</t>
  </si>
  <si>
    <t xml:space="preserve">Is there a trigger with an event, a threshold and a date?</t>
  </si>
  <si>
    <t xml:space="preserve">Items still to resolve</t>
  </si>
  <si>
    <t xml:space="preserve">Step 6 — if selling, the preparation checklist</t>
  </si>
  <si>
    <t xml:space="preserve">Preparation aligned to one buyer type only. Preparing for everybody prepares for nobody.</t>
  </si>
  <si>
    <t xml:space="preserve">Intended sale date</t>
  </si>
  <si>
    <t xml:space="preserve">Buyer type chosen</t>
  </si>
  <si>
    <t xml:space="preserve">Item</t>
  </si>
  <si>
    <t xml:space="preserve">Status</t>
  </si>
  <si>
    <t xml:space="preserve">Owner</t>
  </si>
  <si>
    <t xml:space="preserve">Date</t>
  </si>
  <si>
    <t xml:space="preserve">Lease events inside eighteen months of the intended sale: resolved or priced</t>
  </si>
  <si>
    <t xml:space="preserve">Break options exercisable before the sale: resolved or priced</t>
  </si>
  <si>
    <t xml:space="preserve">Capital: complete what must be done</t>
  </si>
  <si>
    <t xml:space="preserve">Capital: stop what does not need doing</t>
  </si>
  <si>
    <t xml:space="preserve">Documentation — leases, indexed and complete</t>
  </si>
  <si>
    <t xml:space="preserve">Documentation — side letters and consents</t>
  </si>
  <si>
    <t xml:space="preserve">Documentation — certificates and warranties</t>
  </si>
  <si>
    <t xml:space="preserve">Service charge: recovery rate quantified</t>
  </si>
  <si>
    <t xml:space="preserve">Service charge: causes of under-recovery documented</t>
  </si>
  <si>
    <t xml:space="preserve">Arrears: position current and explained occupier by occupier</t>
  </si>
  <si>
    <t xml:space="preserve">Disputes: settled</t>
  </si>
  <si>
    <t xml:space="preserve">Dilapidations with former occupiers: settled or provided for</t>
  </si>
  <si>
    <t xml:space="preserve">Compliance: every certificate in date and evidenced</t>
  </si>
  <si>
    <t xml:space="preserve">Measurement survey: current and to the prevailing standard</t>
  </si>
  <si>
    <t xml:space="preserve">Technical and environmental reports: current, and reliance available</t>
  </si>
  <si>
    <t xml:space="preserve">Agent selected on buyer relationships, not on the price quoted to win the mandate</t>
  </si>
  <si>
    <t xml:space="preserve">Data room assembled and indexed to the chosen buyer type</t>
  </si>
  <si>
    <t xml:space="preserve">Items on the list</t>
  </si>
  <si>
    <t xml:space="preserve">Done</t>
  </si>
  <si>
    <t xml:space="preserve">Not started</t>
  </si>
  <si>
    <t xml:space="preserve">Share complete, excluding not applicable</t>
  </si>
  <si>
    <t xml:space="preserve">A lease event left unresolved inside eighteen months of a sale is priced by the buyer, and priced worse than you would have priced it yourself.</t>
  </si>
</sst>
</file>

<file path=xl/styles.xml><?xml version="1.0" encoding="utf-8"?>
<styleSheet xmlns="http://schemas.openxmlformats.org/spreadsheetml/2006/main">
  <numFmts count="8">
    <numFmt numFmtId="164" formatCode="General"/>
    <numFmt numFmtId="165" formatCode="#,##0.00;\(#,##0.00\);\-"/>
    <numFmt numFmtId="166" formatCode="0.0%"/>
    <numFmt numFmtId="167" formatCode="0"/>
    <numFmt numFmtId="168" formatCode="0.00%"/>
    <numFmt numFmtId="169" formatCode="0.0"/>
    <numFmt numFmtId="170" formatCode="#,##0&quot; bp&quot;"/>
    <numFmt numFmtId="171" formatCode="dd/mm/yyyy"/>
  </numFmts>
  <fonts count="14">
    <font>
      <sz val="11"/>
      <color theme="1"/>
      <name val="Calibri"/>
      <family val="2"/>
      <charset val="1"/>
    </font>
    <font>
      <sz val="10"/>
      <name val="Arial"/>
      <family val="0"/>
    </font>
    <font>
      <sz val="10"/>
      <name val="Arial"/>
      <family val="0"/>
    </font>
    <font>
      <sz val="10"/>
      <name val="Arial"/>
      <family val="0"/>
    </font>
    <font>
      <b val="true"/>
      <sz val="14"/>
      <color rgb="FF1B2A20"/>
      <name val="Arial"/>
      <family val="0"/>
      <charset val="1"/>
    </font>
    <font>
      <i val="true"/>
      <sz val="9"/>
      <color rgb="FF555555"/>
      <name val="Arial"/>
      <family val="0"/>
      <charset val="1"/>
    </font>
    <font>
      <sz val="10"/>
      <name val="Arial"/>
      <family val="0"/>
      <charset val="1"/>
    </font>
    <font>
      <b val="true"/>
      <sz val="11"/>
      <color rgb="FF1B2A20"/>
      <name val="Arial"/>
      <family val="0"/>
      <charset val="1"/>
    </font>
    <font>
      <sz val="10"/>
      <color rgb="FF0000FF"/>
      <name val="Arial"/>
      <family val="0"/>
      <charset val="1"/>
    </font>
    <font>
      <b val="true"/>
      <sz val="10"/>
      <name val="Arial"/>
      <family val="0"/>
      <charset val="1"/>
    </font>
    <font>
      <b val="true"/>
      <sz val="10"/>
      <color rgb="FFFFFFFF"/>
      <name val="Arial"/>
      <family val="0"/>
      <charset val="1"/>
    </font>
    <font>
      <sz val="9"/>
      <color rgb="FF555555"/>
      <name val="Arial"/>
      <family val="0"/>
      <charset val="1"/>
    </font>
    <font>
      <sz val="10"/>
      <name val="Arial"/>
      <family val="2"/>
    </font>
    <font>
      <b val="true"/>
      <sz val="10"/>
      <color rgb="FF8A1C1C"/>
      <name val="Arial"/>
      <family val="0"/>
      <charset val="1"/>
    </font>
  </fonts>
  <fills count="6">
    <fill>
      <patternFill patternType="none"/>
    </fill>
    <fill>
      <patternFill patternType="gray125"/>
    </fill>
    <fill>
      <patternFill patternType="solid">
        <fgColor rgb="FFFFFF00"/>
        <bgColor rgb="FFFFFF00"/>
      </patternFill>
    </fill>
    <fill>
      <patternFill patternType="solid">
        <fgColor rgb="FFEAF1FB"/>
        <bgColor rgb="FFE8EFE9"/>
      </patternFill>
    </fill>
    <fill>
      <patternFill patternType="solid">
        <fgColor rgb="FF1B2A20"/>
        <bgColor rgb="FF333300"/>
      </patternFill>
    </fill>
    <fill>
      <patternFill patternType="solid">
        <fgColor rgb="FFE8EFE9"/>
        <bgColor rgb="FFEAF1FB"/>
      </patternFill>
    </fill>
  </fills>
  <borders count="2">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8" fillId="2" borderId="1" xfId="0" applyFont="true" applyBorder="true" applyAlignment="false" applyProtection="false">
      <alignment horizontal="general" vertical="bottom" textRotation="0" wrapText="false" indent="0" shrinkToFit="false"/>
      <protection locked="true" hidden="false"/>
    </xf>
    <xf numFmtId="166" fontId="8" fillId="3" borderId="1" xfId="0" applyFont="true" applyBorder="true" applyAlignment="false" applyProtection="false">
      <alignment horizontal="general" vertical="bottom" textRotation="0" wrapText="false" indent="0" shrinkToFit="false"/>
      <protection locked="true" hidden="false"/>
    </xf>
    <xf numFmtId="165" fontId="8" fillId="3"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9" fillId="2" borderId="0" xfId="0" applyFont="true" applyBorder="false" applyAlignment="false" applyProtection="false">
      <alignment horizontal="general" vertical="bottom" textRotation="0" wrapText="false" indent="0" shrinkToFit="false"/>
      <protection locked="true" hidden="false"/>
    </xf>
    <xf numFmtId="167" fontId="8" fillId="2" borderId="1" xfId="0" applyFont="true" applyBorder="true" applyAlignment="false" applyProtection="false">
      <alignment horizontal="general" vertical="bottom" textRotation="0" wrapText="false" indent="0" shrinkToFit="false"/>
      <protection locked="true" hidden="false"/>
    </xf>
    <xf numFmtId="168" fontId="8" fillId="2" borderId="1" xfId="0" applyFont="true" applyBorder="true" applyAlignment="false" applyProtection="false">
      <alignment horizontal="general" vertical="bottom" textRotation="0" wrapText="false" indent="0" shrinkToFit="false"/>
      <protection locked="true" hidden="false"/>
    </xf>
    <xf numFmtId="166" fontId="8" fillId="2" borderId="1" xfId="0" applyFont="true" applyBorder="true" applyAlignment="false" applyProtection="false">
      <alignment horizontal="general" vertical="bottom" textRotation="0" wrapText="false" indent="0" shrinkToFit="false"/>
      <protection locked="true" hidden="false"/>
    </xf>
    <xf numFmtId="169" fontId="8" fillId="3" borderId="1" xfId="0" applyFont="true" applyBorder="true" applyAlignment="false" applyProtection="false">
      <alignment horizontal="general" vertical="bottom" textRotation="0" wrapText="false" indent="0" shrinkToFit="false"/>
      <protection locked="true" hidden="false"/>
    </xf>
    <xf numFmtId="164" fontId="10" fillId="4" borderId="1" xfId="0" applyFont="true" applyBorder="true" applyAlignment="true" applyProtection="false">
      <alignment horizontal="center" vertical="bottom" textRotation="0" wrapText="true" indent="0" shrinkToFit="false"/>
      <protection locked="true" hidden="false"/>
    </xf>
    <xf numFmtId="167" fontId="6"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5" fontId="6" fillId="0"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8" fontId="9" fillId="2" borderId="1" xfId="0" applyFont="true" applyBorder="true" applyAlignment="false" applyProtection="false">
      <alignment horizontal="general" vertical="bottom" textRotation="0" wrapText="false" indent="0" shrinkToFit="false"/>
      <protection locked="true" hidden="false"/>
    </xf>
    <xf numFmtId="170" fontId="9" fillId="0" borderId="1"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8" fillId="3" borderId="1" xfId="0" applyFont="true" applyBorder="true" applyAlignment="false" applyProtection="false">
      <alignment horizontal="general" vertical="bottom" textRotation="0" wrapText="false" indent="0" shrinkToFit="false"/>
      <protection locked="true" hidden="false"/>
    </xf>
    <xf numFmtId="165" fontId="8" fillId="0" borderId="1" xfId="0" applyFont="true" applyBorder="tru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8" fontId="6" fillId="0"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8" fontId="9" fillId="0" borderId="1" xfId="0" applyFont="true" applyBorder="true" applyAlignment="false" applyProtection="false">
      <alignment horizontal="general" vertical="bottom" textRotation="0" wrapText="false" indent="0" shrinkToFit="false"/>
      <protection locked="true" hidden="false"/>
    </xf>
    <xf numFmtId="164" fontId="7" fillId="5" borderId="1" xfId="0" applyFont="true" applyBorder="true" applyAlignment="false" applyProtection="false">
      <alignment horizontal="general" vertical="bottom" textRotation="0" wrapText="fals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4" fontId="8" fillId="3" borderId="1" xfId="0" applyFont="true" applyBorder="true" applyAlignment="true" applyProtection="false">
      <alignment horizontal="center" vertical="bottom"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4" fontId="8" fillId="3" borderId="1" xfId="0" applyFont="true" applyBorder="true" applyAlignment="true" applyProtection="false">
      <alignment horizontal="general" vertical="bottom" textRotation="0" wrapText="true" indent="0" shrinkToFit="false"/>
      <protection locked="true" hidden="false"/>
    </xf>
    <xf numFmtId="167" fontId="9" fillId="0" borderId="0" xfId="0" applyFont="true" applyBorder="false" applyAlignment="false" applyProtection="false">
      <alignment horizontal="general" vertical="bottom" textRotation="0" wrapText="false" indent="0" shrinkToFit="false"/>
      <protection locked="true" hidden="false"/>
    </xf>
    <xf numFmtId="171" fontId="8" fillId="3" borderId="1" xfId="0" applyFont="true" applyBorder="true" applyAlignment="false" applyProtection="false">
      <alignment horizontal="general" vertical="bottom" textRotation="0" wrapText="false" indent="0" shrinkToFit="false"/>
      <protection locked="true" hidden="false"/>
    </xf>
    <xf numFmtId="166" fontId="9"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08080"/>
      <rgbColor rgb="FF9999FF"/>
      <rgbColor rgb="FF993366"/>
      <rgbColor rgb="FFE8EFE9"/>
      <rgbColor rgb="FFEAF1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333300"/>
      <rgbColor rgb="FF8A1C1C"/>
      <rgbColor rgb="FF993366"/>
      <rgbColor rgb="FF333399"/>
      <rgbColor rgb="FF1B2A2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2"/>
  </cols>
  <sheetData>
    <row r="1" customFormat="false" ht="17.35" hidden="false" customHeight="false" outlineLevel="0" collapsed="false">
      <c r="A1" s="1" t="s">
        <v>0</v>
      </c>
    </row>
    <row r="2" customFormat="false" ht="15" hidden="false" customHeight="false" outlineLevel="0" collapsed="false">
      <c r="A2" s="2" t="s">
        <v>1</v>
      </c>
    </row>
    <row r="5" customFormat="false" ht="23.85" hidden="false" customHeight="false" outlineLevel="0" collapsed="false">
      <c r="A5" s="3" t="s">
        <v>2</v>
      </c>
    </row>
    <row r="7" customFormat="false" ht="15" hidden="false" customHeight="false" outlineLevel="0" collapsed="false">
      <c r="A7" s="4" t="s">
        <v>3</v>
      </c>
    </row>
    <row r="8" customFormat="false" ht="23.85" hidden="false" customHeight="false" outlineLevel="0" collapsed="false">
      <c r="A8" s="3" t="s">
        <v>4</v>
      </c>
    </row>
    <row r="10" customFormat="false" ht="15" hidden="false" customHeight="false" outlineLevel="0" collapsed="false">
      <c r="A10" s="4" t="s">
        <v>5</v>
      </c>
    </row>
    <row r="11" customFormat="false" ht="15" hidden="false" customHeight="false" outlineLevel="0" collapsed="false">
      <c r="A11" s="3" t="s">
        <v>6</v>
      </c>
    </row>
    <row r="12" customFormat="false" ht="23.85" hidden="false" customHeight="false" outlineLevel="0" collapsed="false">
      <c r="A12" s="3" t="s">
        <v>7</v>
      </c>
    </row>
    <row r="13" customFormat="false" ht="15" hidden="false" customHeight="false" outlineLevel="0" collapsed="false">
      <c r="A13" s="3" t="s">
        <v>8</v>
      </c>
    </row>
    <row r="14" customFormat="false" ht="15" hidden="false" customHeight="false" outlineLevel="0" collapsed="false">
      <c r="A14" s="3" t="s">
        <v>9</v>
      </c>
    </row>
    <row r="16" customFormat="false" ht="15" hidden="false" customHeight="false" outlineLevel="0" collapsed="false">
      <c r="A16" s="3" t="s">
        <v>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6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4" min="2" style="0" width="16"/>
    <col collapsed="false" customWidth="true" hidden="false" outlineLevel="0" max="8" min="5" style="0" width="14"/>
  </cols>
  <sheetData>
    <row r="1" customFormat="false" ht="17.35" hidden="false" customHeight="false" outlineLevel="0" collapsed="false">
      <c r="A1" s="1" t="s">
        <v>11</v>
      </c>
    </row>
    <row r="2" customFormat="false" ht="15" hidden="false" customHeight="false" outlineLevel="0" collapsed="false">
      <c r="A2" s="2" t="s">
        <v>12</v>
      </c>
    </row>
    <row r="4" customFormat="false" ht="15" hidden="false" customHeight="false" outlineLevel="0" collapsed="false">
      <c r="A4" s="5" t="s">
        <v>13</v>
      </c>
    </row>
    <row r="5" customFormat="false" ht="15" hidden="false" customHeight="false" outlineLevel="0" collapsed="false">
      <c r="A5" s="6" t="s">
        <v>14</v>
      </c>
      <c r="C5" s="7" t="n">
        <v>109.41</v>
      </c>
    </row>
    <row r="6" customFormat="false" ht="15" hidden="false" customHeight="false" outlineLevel="0" collapsed="false">
      <c r="A6" s="6" t="s">
        <v>15</v>
      </c>
      <c r="C6" s="8" t="n">
        <v>0.086</v>
      </c>
    </row>
    <row r="7" customFormat="false" ht="15" hidden="false" customHeight="false" outlineLevel="0" collapsed="false">
      <c r="A7" s="6" t="s">
        <v>16</v>
      </c>
      <c r="C7" s="9" t="n">
        <v>0</v>
      </c>
    </row>
    <row r="8" customFormat="false" ht="15" hidden="false" customHeight="false" outlineLevel="0" collapsed="false">
      <c r="A8" s="10" t="s">
        <v>17</v>
      </c>
      <c r="C8" s="11" t="n">
        <f aca="false">C5*(1-C6)-C7</f>
        <v>100.00074</v>
      </c>
    </row>
    <row r="9" customFormat="false" ht="15" hidden="false" customHeight="false" outlineLevel="0" collapsed="false">
      <c r="A9" s="6" t="s">
        <v>18</v>
      </c>
      <c r="C9" s="12" t="n">
        <v>3</v>
      </c>
    </row>
    <row r="10" customFormat="false" ht="15" hidden="false" customHeight="false" outlineLevel="0" collapsed="false">
      <c r="A10" s="6" t="s">
        <v>19</v>
      </c>
      <c r="C10" s="13" t="n">
        <v>0.055</v>
      </c>
    </row>
    <row r="11" customFormat="false" ht="15" hidden="false" customHeight="false" outlineLevel="0" collapsed="false">
      <c r="A11" s="6" t="s">
        <v>20</v>
      </c>
      <c r="C11" s="8" t="n">
        <v>0.086</v>
      </c>
    </row>
    <row r="12" customFormat="false" ht="15" hidden="false" customHeight="false" outlineLevel="0" collapsed="false">
      <c r="A12" s="6" t="s">
        <v>21</v>
      </c>
      <c r="C12" s="14" t="n">
        <v>0.07</v>
      </c>
    </row>
    <row r="13" customFormat="false" ht="15" hidden="false" customHeight="false" outlineLevel="0" collapsed="false">
      <c r="A13" s="6" t="s">
        <v>22</v>
      </c>
      <c r="C13" s="8" t="n">
        <v>0.07</v>
      </c>
    </row>
    <row r="14" customFormat="false" ht="15" hidden="false" customHeight="false" outlineLevel="0" collapsed="false">
      <c r="A14" s="6" t="s">
        <v>23</v>
      </c>
      <c r="C14" s="15" t="n">
        <v>9</v>
      </c>
    </row>
    <row r="16" customFormat="false" ht="15" hidden="false" customHeight="false" outlineLevel="0" collapsed="false">
      <c r="A16" s="5" t="s">
        <v>24</v>
      </c>
    </row>
    <row r="17" customFormat="false" ht="15" hidden="false" customHeight="false" outlineLevel="0" collapsed="false">
      <c r="A17" s="16" t="s">
        <v>25</v>
      </c>
      <c r="B17" s="16" t="s">
        <v>26</v>
      </c>
      <c r="C17" s="16" t="s">
        <v>27</v>
      </c>
      <c r="D17" s="16" t="s">
        <v>28</v>
      </c>
    </row>
    <row r="18" customFormat="false" ht="15" hidden="false" customHeight="false" outlineLevel="0" collapsed="false">
      <c r="A18" s="17" t="n">
        <v>1</v>
      </c>
      <c r="B18" s="9" t="n">
        <v>5.5</v>
      </c>
      <c r="C18" s="9" t="n">
        <v>2.8</v>
      </c>
      <c r="D18" s="18" t="s">
        <v>29</v>
      </c>
    </row>
    <row r="19" customFormat="false" ht="15" hidden="false" customHeight="false" outlineLevel="0" collapsed="false">
      <c r="A19" s="17" t="n">
        <v>2</v>
      </c>
      <c r="B19" s="9" t="n">
        <v>6</v>
      </c>
      <c r="C19" s="9" t="n">
        <v>4</v>
      </c>
      <c r="D19" s="18" t="s">
        <v>29</v>
      </c>
    </row>
    <row r="20" customFormat="false" ht="15" hidden="false" customHeight="false" outlineLevel="0" collapsed="false">
      <c r="A20" s="17" t="n">
        <v>3</v>
      </c>
      <c r="B20" s="9" t="n">
        <v>6.5</v>
      </c>
      <c r="C20" s="9" t="n">
        <v>7.6</v>
      </c>
      <c r="D20" s="18" t="s">
        <v>29</v>
      </c>
    </row>
    <row r="21" customFormat="false" ht="15" hidden="false" customHeight="false" outlineLevel="0" collapsed="false">
      <c r="A21" s="17" t="n">
        <v>4</v>
      </c>
      <c r="B21" s="9" t="n">
        <v>6.6</v>
      </c>
      <c r="C21" s="9" t="n">
        <v>7.8</v>
      </c>
      <c r="D21" s="18" t="s">
        <v>29</v>
      </c>
    </row>
    <row r="22" customFormat="false" ht="15" hidden="false" customHeight="false" outlineLevel="0" collapsed="false">
      <c r="A22" s="17" t="n">
        <v>5</v>
      </c>
      <c r="B22" s="9" t="n">
        <v>6.7</v>
      </c>
      <c r="C22" s="9" t="n">
        <v>7.9</v>
      </c>
      <c r="D22" s="18" t="s">
        <v>29</v>
      </c>
    </row>
    <row r="23" customFormat="false" ht="15" hidden="false" customHeight="false" outlineLevel="0" collapsed="false">
      <c r="A23" s="19" t="s">
        <v>30</v>
      </c>
    </row>
    <row r="25" customFormat="false" ht="15" hidden="false" customHeight="false" outlineLevel="0" collapsed="false">
      <c r="A25" s="5" t="s">
        <v>31</v>
      </c>
    </row>
    <row r="26" customFormat="false" ht="35.05" hidden="false" customHeight="false" outlineLevel="0" collapsed="false">
      <c r="A26" s="16" t="s">
        <v>25</v>
      </c>
      <c r="B26" s="16" t="s">
        <v>32</v>
      </c>
      <c r="C26" s="16" t="s">
        <v>33</v>
      </c>
      <c r="D26" s="16" t="s">
        <v>28</v>
      </c>
    </row>
    <row r="27" customFormat="false" ht="15" hidden="false" customHeight="false" outlineLevel="0" collapsed="false">
      <c r="A27" s="17" t="n">
        <v>1</v>
      </c>
      <c r="B27" s="9" t="n">
        <v>0</v>
      </c>
      <c r="C27" s="9" t="n">
        <v>9</v>
      </c>
      <c r="D27" s="18" t="s">
        <v>29</v>
      </c>
    </row>
    <row r="28" customFormat="false" ht="15" hidden="false" customHeight="false" outlineLevel="0" collapsed="false">
      <c r="A28" s="17" t="n">
        <v>2</v>
      </c>
      <c r="B28" s="9" t="n">
        <v>4</v>
      </c>
      <c r="C28" s="9" t="n">
        <v>3</v>
      </c>
      <c r="D28" s="18" t="s">
        <v>29</v>
      </c>
    </row>
    <row r="29" customFormat="false" ht="15" hidden="false" customHeight="false" outlineLevel="0" collapsed="false">
      <c r="A29" s="17" t="n">
        <v>3</v>
      </c>
      <c r="B29" s="9" t="n">
        <v>0</v>
      </c>
      <c r="C29" s="9" t="n">
        <v>0</v>
      </c>
      <c r="D29" s="18" t="s">
        <v>29</v>
      </c>
    </row>
    <row r="30" customFormat="false" ht="15" hidden="false" customHeight="false" outlineLevel="0" collapsed="false">
      <c r="A30" s="17" t="n">
        <v>4</v>
      </c>
      <c r="B30" s="9" t="n">
        <v>0</v>
      </c>
      <c r="C30" s="9" t="n">
        <v>0</v>
      </c>
      <c r="D30" s="18" t="s">
        <v>29</v>
      </c>
    </row>
    <row r="31" customFormat="false" ht="15" hidden="false" customHeight="false" outlineLevel="0" collapsed="false">
      <c r="A31" s="17" t="n">
        <v>5</v>
      </c>
      <c r="B31" s="9" t="n">
        <v>0</v>
      </c>
      <c r="C31" s="9" t="n">
        <v>0</v>
      </c>
      <c r="D31" s="18" t="s">
        <v>29</v>
      </c>
    </row>
    <row r="33" customFormat="false" ht="15" hidden="false" customHeight="false" outlineLevel="0" collapsed="false">
      <c r="A33" s="5" t="s">
        <v>34</v>
      </c>
    </row>
    <row r="34" customFormat="false" ht="15" hidden="false" customHeight="false" outlineLevel="0" collapsed="false">
      <c r="A34" s="16" t="s">
        <v>35</v>
      </c>
      <c r="B34" s="16" t="s">
        <v>26</v>
      </c>
      <c r="C34" s="16" t="s">
        <v>27</v>
      </c>
      <c r="D34" s="16" t="s">
        <v>28</v>
      </c>
    </row>
    <row r="35" customFormat="false" ht="15" hidden="false" customHeight="false" outlineLevel="0" collapsed="false">
      <c r="A35" s="18" t="s">
        <v>36</v>
      </c>
      <c r="B35" s="20" t="n">
        <f aca="false">$C$8</f>
        <v>100.00074</v>
      </c>
      <c r="C35" s="20" t="n">
        <f aca="false">$C$8</f>
        <v>100.00074</v>
      </c>
      <c r="D35" s="20" t="s">
        <v>29</v>
      </c>
    </row>
    <row r="36" customFormat="false" ht="15" hidden="false" customHeight="false" outlineLevel="0" collapsed="false">
      <c r="A36" s="18" t="s">
        <v>37</v>
      </c>
      <c r="B36" s="20" t="n">
        <f aca="false">SUMIF($A$18:$A$22,"&lt;="&amp;$C$9,B18:B22)</f>
        <v>18</v>
      </c>
      <c r="C36" s="20" t="n">
        <f aca="false">SUMIF($A$18:$A$22,"&lt;="&amp;$C$9,C18:C22)</f>
        <v>14.4</v>
      </c>
      <c r="D36" s="20" t="s">
        <v>29</v>
      </c>
    </row>
    <row r="37" customFormat="false" ht="15" hidden="false" customHeight="false" outlineLevel="0" collapsed="false">
      <c r="A37" s="18" t="s">
        <v>38</v>
      </c>
      <c r="B37" s="20" t="n">
        <f aca="false">-SUMIF($A$27:$A$31,"&lt;="&amp;$C$9,B27:B31)</f>
        <v>-4</v>
      </c>
      <c r="C37" s="20" t="n">
        <f aca="false">-SUMIF($A$27:$A$31,"&lt;="&amp;$C$9,C27:C31)</f>
        <v>-12</v>
      </c>
      <c r="D37" s="20" t="s">
        <v>29</v>
      </c>
    </row>
    <row r="38" customFormat="false" ht="15" hidden="false" customHeight="false" outlineLevel="0" collapsed="false">
      <c r="A38" s="18" t="s">
        <v>39</v>
      </c>
      <c r="B38" s="20" t="n">
        <f aca="false">INDEX(B18:B22,$C$9)</f>
        <v>6.5</v>
      </c>
      <c r="C38" s="20" t="n">
        <f aca="false">INDEX(C18:C22,$C$9)</f>
        <v>7.6</v>
      </c>
      <c r="D38" s="20" t="s">
        <v>29</v>
      </c>
    </row>
    <row r="39" customFormat="false" ht="15" hidden="false" customHeight="false" outlineLevel="0" collapsed="false">
      <c r="A39" s="18" t="s">
        <v>40</v>
      </c>
      <c r="B39" s="20" t="n">
        <f aca="false">IFERROR(B38/$C$10,"")</f>
        <v>118.181818181818</v>
      </c>
      <c r="C39" s="20" t="n">
        <f aca="false">IFERROR(C38/$C$10,"")</f>
        <v>138.181818181818</v>
      </c>
      <c r="D39" s="20" t="s">
        <v>29</v>
      </c>
    </row>
    <row r="40" customFormat="false" ht="15" hidden="false" customHeight="false" outlineLevel="0" collapsed="false">
      <c r="A40" s="18" t="s">
        <v>41</v>
      </c>
      <c r="B40" s="20" t="n">
        <f aca="false">IFERROR(B39*(1-$C$11),"")</f>
        <v>108.018181818182</v>
      </c>
      <c r="C40" s="20" t="n">
        <f aca="false">IFERROR(C39*(1-$C$11),"")</f>
        <v>126.298181818182</v>
      </c>
      <c r="D40" s="20" t="n">
        <f aca="false">$C$8</f>
        <v>100.00074</v>
      </c>
    </row>
    <row r="42" customFormat="false" ht="15" hidden="false" customHeight="false" outlineLevel="0" collapsed="false">
      <c r="A42" s="5" t="s">
        <v>42</v>
      </c>
    </row>
    <row r="43" customFormat="false" ht="15" hidden="false" customHeight="false" outlineLevel="0" collapsed="false">
      <c r="A43" s="16" t="s">
        <v>25</v>
      </c>
      <c r="B43" s="16" t="s">
        <v>26</v>
      </c>
      <c r="C43" s="16" t="s">
        <v>27</v>
      </c>
      <c r="D43" s="16" t="s">
        <v>28</v>
      </c>
    </row>
    <row r="44" customFormat="false" ht="15" hidden="false" customHeight="false" outlineLevel="0" collapsed="false">
      <c r="A44" s="17" t="n">
        <v>0</v>
      </c>
      <c r="B44" s="20" t="n">
        <f aca="false">-$C$8</f>
        <v>-100.00074</v>
      </c>
      <c r="C44" s="20" t="n">
        <f aca="false">-$C$8</f>
        <v>-100.00074</v>
      </c>
      <c r="D44" s="20" t="n">
        <f aca="false">-$C$8</f>
        <v>-100.00074</v>
      </c>
    </row>
    <row r="45" customFormat="false" ht="15" hidden="false" customHeight="false" outlineLevel="0" collapsed="false">
      <c r="A45" s="17" t="n">
        <v>1</v>
      </c>
      <c r="B45" s="20" t="n">
        <f aca="false">IF(1&gt;$C$9,0,B18-B27+IF(1=$C$9,$B$40,0))</f>
        <v>5.5</v>
      </c>
      <c r="C45" s="20" t="n">
        <f aca="false">IF(1&gt;$C$9,0,C18-C27+IF(1=$C$9,$C$40,0))</f>
        <v>-6.2</v>
      </c>
      <c r="D45" s="20" t="n">
        <f aca="false">IF(1&gt;$C$9,0,IF(1=$C$9,$C$8*(1+$C$13)^MAX(0,$C$9-$C$14/12),0))</f>
        <v>0</v>
      </c>
    </row>
    <row r="46" customFormat="false" ht="15" hidden="false" customHeight="false" outlineLevel="0" collapsed="false">
      <c r="A46" s="17" t="n">
        <v>2</v>
      </c>
      <c r="B46" s="20" t="n">
        <f aca="false">IF(2&gt;$C$9,0,B19-B28+IF(2=$C$9,$B$40,0))</f>
        <v>2</v>
      </c>
      <c r="C46" s="20" t="n">
        <f aca="false">IF(2&gt;$C$9,0,C19-C28+IF(2=$C$9,$C$40,0))</f>
        <v>1</v>
      </c>
      <c r="D46" s="20" t="n">
        <f aca="false">IF(2&gt;$C$9,0,IF(2=$C$9,$C$8*(1+$C$13)^MAX(0,$C$9-$C$14/12),0))</f>
        <v>0</v>
      </c>
    </row>
    <row r="47" customFormat="false" ht="15" hidden="false" customHeight="false" outlineLevel="0" collapsed="false">
      <c r="A47" s="17" t="n">
        <v>3</v>
      </c>
      <c r="B47" s="20" t="n">
        <f aca="false">IF(3&gt;$C$9,0,B20-B29+IF(3=$C$9,$B$40,0))</f>
        <v>114.518181818182</v>
      </c>
      <c r="C47" s="20" t="n">
        <f aca="false">IF(3&gt;$C$9,0,C20-C29+IF(3=$C$9,$C$40,0))</f>
        <v>133.898181818182</v>
      </c>
      <c r="D47" s="20" t="n">
        <f aca="false">IF(3&gt;$C$9,0,IF(3=$C$9,$C$8*(1+$C$13)^MAX(0,$C$9-$C$14/12),0))</f>
        <v>116.443892205883</v>
      </c>
    </row>
    <row r="48" customFormat="false" ht="15" hidden="false" customHeight="false" outlineLevel="0" collapsed="false">
      <c r="A48" s="17" t="n">
        <v>4</v>
      </c>
      <c r="B48" s="20" t="n">
        <f aca="false">IF(4&gt;$C$9,0,B21-B30+IF(4=$C$9,$B$40,0))</f>
        <v>0</v>
      </c>
      <c r="C48" s="20" t="n">
        <f aca="false">IF(4&gt;$C$9,0,C21-C30+IF(4=$C$9,$C$40,0))</f>
        <v>0</v>
      </c>
      <c r="D48" s="20" t="n">
        <f aca="false">IF(4&gt;$C$9,0,IF(4=$C$9,$C$8*(1+$C$13)^MAX(0,$C$9-$C$14/12),0))</f>
        <v>0</v>
      </c>
    </row>
    <row r="49" customFormat="false" ht="15" hidden="false" customHeight="false" outlineLevel="0" collapsed="false">
      <c r="A49" s="17" t="n">
        <v>5</v>
      </c>
      <c r="B49" s="20" t="n">
        <f aca="false">IF(5&gt;$C$9,0,B22-B31+IF(5=$C$9,$B$40,0))</f>
        <v>0</v>
      </c>
      <c r="C49" s="20" t="n">
        <f aca="false">IF(5&gt;$C$9,0,C22-C31+IF(5=$C$9,$C$40,0))</f>
        <v>0</v>
      </c>
      <c r="D49" s="20" t="n">
        <f aca="false">IF(5&gt;$C$9,0,IF(5=$C$9,$C$8*(1+$C$13)^MAX(0,$C$9-$C$14/12),0))</f>
        <v>0</v>
      </c>
    </row>
    <row r="51" customFormat="false" ht="15" hidden="false" customHeight="false" outlineLevel="0" collapsed="false">
      <c r="A51" s="21" t="s">
        <v>42</v>
      </c>
      <c r="B51" s="22" t="n">
        <f aca="false">IFERROR(IRR(B44:B49),"")</f>
        <v>0.0713628618669431</v>
      </c>
      <c r="C51" s="22" t="n">
        <f aca="false">IFERROR(IRR(C44:C49),"")</f>
        <v>0.0848756208756529</v>
      </c>
      <c r="D51" s="22" t="n">
        <f aca="false">IFERROR(IRR(D44:D49),"")</f>
        <v>0.0520535187472073</v>
      </c>
    </row>
    <row r="52" customFormat="false" ht="15" hidden="false" customHeight="false" outlineLevel="0" collapsed="false">
      <c r="A52" s="18" t="s">
        <v>43</v>
      </c>
      <c r="B52" s="23" t="n">
        <f aca="false">IF(B51="","",ROUND((B51-$C$12)*10000,0))</f>
        <v>14</v>
      </c>
      <c r="C52" s="23" t="n">
        <f aca="false">IF(C51="","",ROUND((C51-$C$12)*10000,0))</f>
        <v>149</v>
      </c>
      <c r="D52" s="23" t="n">
        <f aca="false">IF(D51="","",ROUND((D51-$C$12)*10000,0))</f>
        <v>-179</v>
      </c>
    </row>
    <row r="53" customFormat="false" ht="15" hidden="false" customHeight="false" outlineLevel="0" collapsed="false">
      <c r="A53" s="10" t="s">
        <v>44</v>
      </c>
      <c r="C53" s="10" t="str">
        <f aca="false">IF(COUNT(B51:D51)&lt;3,"",INDEX({"Hold","Refurbish","Sell"},MATCH(MAX(B51:D51),B51:D51,0)))</f>
        <v>Refurbish</v>
      </c>
    </row>
    <row r="55" customFormat="false" ht="15" hidden="false" customHeight="true" outlineLevel="0" collapsed="false">
      <c r="A55" s="24" t="s">
        <v>45</v>
      </c>
      <c r="B55" s="24"/>
      <c r="C55" s="24"/>
      <c r="D55" s="24"/>
      <c r="E55" s="24"/>
      <c r="F55" s="24"/>
      <c r="G55" s="24"/>
      <c r="H55" s="24"/>
    </row>
    <row r="56" customFormat="false" ht="15" hidden="false" customHeight="false" outlineLevel="0" collapsed="false">
      <c r="A56" s="24"/>
      <c r="B56" s="24"/>
      <c r="C56" s="24"/>
      <c r="D56" s="24"/>
      <c r="E56" s="24"/>
      <c r="F56" s="24"/>
      <c r="G56" s="24"/>
      <c r="H56" s="24"/>
    </row>
    <row r="57" customFormat="false" ht="15" hidden="false" customHeight="false" outlineLevel="0" collapsed="false">
      <c r="A57" s="24"/>
      <c r="B57" s="24"/>
      <c r="C57" s="24"/>
      <c r="D57" s="24"/>
      <c r="E57" s="24"/>
      <c r="F57" s="24"/>
      <c r="G57" s="24"/>
      <c r="H57" s="24"/>
    </row>
    <row r="59" customFormat="false" ht="15" hidden="false" customHeight="false" outlineLevel="0" collapsed="false">
      <c r="A59" s="5" t="s">
        <v>46</v>
      </c>
    </row>
    <row r="60" customFormat="false" ht="15" hidden="false" customHeight="false" outlineLevel="0" collapsed="false">
      <c r="A60" s="6" t="s">
        <v>47</v>
      </c>
      <c r="B60" s="25"/>
      <c r="C60" s="25"/>
      <c r="D60" s="25"/>
      <c r="E60" s="25"/>
      <c r="F60" s="25"/>
      <c r="G60" s="25"/>
      <c r="H60" s="25"/>
    </row>
    <row r="61" customFormat="false" ht="15" hidden="false" customHeight="false" outlineLevel="0" collapsed="false">
      <c r="A61" s="6" t="s">
        <v>48</v>
      </c>
      <c r="B61" s="25"/>
      <c r="C61" s="25"/>
      <c r="D61" s="25"/>
      <c r="E61" s="25"/>
      <c r="F61" s="25"/>
      <c r="G61" s="25"/>
      <c r="H61" s="25"/>
    </row>
    <row r="62" customFormat="false" ht="15" hidden="false" customHeight="false" outlineLevel="0" collapsed="false">
      <c r="A62" s="6" t="s">
        <v>49</v>
      </c>
      <c r="B62" s="25"/>
      <c r="C62" s="25"/>
      <c r="D62" s="25"/>
      <c r="E62" s="25"/>
      <c r="F62" s="25"/>
      <c r="G62" s="25"/>
      <c r="H62" s="25"/>
    </row>
    <row r="63" customFormat="false" ht="15" hidden="false" customHeight="false" outlineLevel="0" collapsed="false">
      <c r="A63" s="6" t="s">
        <v>50</v>
      </c>
      <c r="B63" s="25"/>
      <c r="C63" s="25"/>
      <c r="D63" s="25"/>
      <c r="E63" s="25"/>
      <c r="F63" s="25"/>
      <c r="G63" s="25"/>
      <c r="H63" s="25"/>
    </row>
  </sheetData>
  <mergeCells count="5">
    <mergeCell ref="A55:H57"/>
    <mergeCell ref="B60:H60"/>
    <mergeCell ref="B61:H61"/>
    <mergeCell ref="B62:H62"/>
    <mergeCell ref="B63:H6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2"/>
    <col collapsed="false" customWidth="true" hidden="false" outlineLevel="0" max="6" min="2" style="0" width="14"/>
    <col collapsed="false" customWidth="true" hidden="false" outlineLevel="0" max="7" min="7" style="0" width="36"/>
  </cols>
  <sheetData>
    <row r="1" customFormat="false" ht="17.35" hidden="false" customHeight="false" outlineLevel="0" collapsed="false">
      <c r="A1" s="1" t="s">
        <v>51</v>
      </c>
    </row>
    <row r="2" customFormat="false" ht="15" hidden="false" customHeight="false" outlineLevel="0" collapsed="false">
      <c r="A2" s="2" t="s">
        <v>52</v>
      </c>
    </row>
    <row r="4" customFormat="false" ht="15" hidden="false" customHeight="true" outlineLevel="0" collapsed="false">
      <c r="A4" s="24" t="s">
        <v>53</v>
      </c>
      <c r="B4" s="24"/>
      <c r="C4" s="24"/>
      <c r="D4" s="24"/>
      <c r="E4" s="24"/>
      <c r="F4" s="24"/>
      <c r="G4" s="24"/>
      <c r="H4" s="24"/>
    </row>
    <row r="5" customFormat="false" ht="15" hidden="false" customHeight="false" outlineLevel="0" collapsed="false">
      <c r="A5" s="24"/>
      <c r="B5" s="24"/>
      <c r="C5" s="24"/>
      <c r="D5" s="24"/>
      <c r="E5" s="24"/>
      <c r="F5" s="24"/>
      <c r="G5" s="24"/>
      <c r="H5" s="24"/>
    </row>
    <row r="6" customFormat="false" ht="15" hidden="false" customHeight="false" outlineLevel="0" collapsed="false">
      <c r="A6" s="24"/>
      <c r="B6" s="24"/>
      <c r="C6" s="24"/>
      <c r="D6" s="24"/>
      <c r="E6" s="24"/>
      <c r="F6" s="24"/>
      <c r="G6" s="24"/>
      <c r="H6" s="24"/>
    </row>
    <row r="8" customFormat="false" ht="15" hidden="false" customHeight="false" outlineLevel="0" collapsed="false">
      <c r="A8" s="5" t="s">
        <v>54</v>
      </c>
    </row>
    <row r="9" customFormat="false" ht="15" hidden="false" customHeight="false" outlineLevel="0" collapsed="false">
      <c r="A9" s="6" t="s">
        <v>55</v>
      </c>
      <c r="C9" s="9" t="n">
        <v>100</v>
      </c>
    </row>
    <row r="10" customFormat="false" ht="15" hidden="false" customHeight="false" outlineLevel="0" collapsed="false">
      <c r="A10" s="6" t="s">
        <v>56</v>
      </c>
      <c r="C10" s="9" t="n">
        <v>5.5</v>
      </c>
    </row>
    <row r="11" customFormat="false" ht="15" hidden="false" customHeight="false" outlineLevel="0" collapsed="false">
      <c r="A11" s="6" t="s">
        <v>57</v>
      </c>
      <c r="C11" s="9" t="n">
        <v>6</v>
      </c>
    </row>
    <row r="12" customFormat="false" ht="15" hidden="false" customHeight="false" outlineLevel="0" collapsed="false">
      <c r="A12" s="6" t="s">
        <v>58</v>
      </c>
      <c r="C12" s="9" t="n">
        <v>4</v>
      </c>
    </row>
    <row r="13" customFormat="false" ht="15" hidden="false" customHeight="false" outlineLevel="0" collapsed="false">
      <c r="A13" s="6" t="s">
        <v>59</v>
      </c>
      <c r="C13" s="9" t="n">
        <v>6.5</v>
      </c>
    </row>
    <row r="14" customFormat="false" ht="15" hidden="false" customHeight="false" outlineLevel="0" collapsed="false">
      <c r="A14" s="6" t="s">
        <v>60</v>
      </c>
      <c r="C14" s="9" t="n">
        <v>108</v>
      </c>
    </row>
    <row r="16" customFormat="false" ht="15" hidden="false" customHeight="false" outlineLevel="0" collapsed="false">
      <c r="A16" s="5" t="s">
        <v>61</v>
      </c>
    </row>
    <row r="17" customFormat="false" ht="23.85" hidden="false" customHeight="false" outlineLevel="0" collapsed="false">
      <c r="A17" s="16" t="s">
        <v>25</v>
      </c>
      <c r="B17" s="16" t="s">
        <v>62</v>
      </c>
      <c r="C17" s="16" t="s">
        <v>63</v>
      </c>
    </row>
    <row r="18" customFormat="false" ht="15" hidden="false" customHeight="false" outlineLevel="0" collapsed="false">
      <c r="A18" s="17" t="n">
        <v>0</v>
      </c>
      <c r="B18" s="20" t="n">
        <f aca="false">-C9</f>
        <v>-100</v>
      </c>
      <c r="C18" s="26" t="n">
        <v>-100</v>
      </c>
    </row>
    <row r="19" customFormat="false" ht="15" hidden="false" customHeight="false" outlineLevel="0" collapsed="false">
      <c r="A19" s="17" t="n">
        <v>1</v>
      </c>
      <c r="B19" s="20" t="n">
        <f aca="false">C10</f>
        <v>5.5</v>
      </c>
      <c r="C19" s="26" t="n">
        <v>5.5</v>
      </c>
    </row>
    <row r="20" customFormat="false" ht="15" hidden="false" customHeight="false" outlineLevel="0" collapsed="false">
      <c r="A20" s="17" t="n">
        <v>2</v>
      </c>
      <c r="B20" s="20" t="n">
        <f aca="false">C11-C12</f>
        <v>2</v>
      </c>
      <c r="C20" s="26" t="n">
        <v>2</v>
      </c>
    </row>
    <row r="21" customFormat="false" ht="15" hidden="false" customHeight="false" outlineLevel="0" collapsed="false">
      <c r="A21" s="17" t="n">
        <v>3</v>
      </c>
      <c r="B21" s="20" t="n">
        <f aca="false">C13+C14</f>
        <v>114.5</v>
      </c>
      <c r="C21" s="26" t="n">
        <v>114.5</v>
      </c>
    </row>
    <row r="22" customFormat="false" ht="15" hidden="false" customHeight="false" outlineLevel="0" collapsed="false">
      <c r="A22" s="10" t="s">
        <v>64</v>
      </c>
      <c r="B22" s="27" t="n">
        <f aca="false">C10+C11-C12+C13+C14</f>
        <v>122</v>
      </c>
      <c r="C22" s="28" t="n">
        <v>122</v>
      </c>
      <c r="D22" s="10" t="str">
        <f aca="false">IF(ROUND(B22-C22,4)=0,"OK","CHECK")</f>
        <v>OK</v>
      </c>
      <c r="E22" s="19" t="s">
        <v>65</v>
      </c>
    </row>
    <row r="24" customFormat="false" ht="15" hidden="false" customHeight="false" outlineLevel="0" collapsed="false">
      <c r="A24" s="5" t="s">
        <v>66</v>
      </c>
    </row>
    <row r="25" customFormat="false" ht="15" hidden="false" customHeight="false" outlineLevel="0" collapsed="false">
      <c r="A25" s="16" t="s">
        <v>35</v>
      </c>
      <c r="B25" s="16" t="s">
        <v>67</v>
      </c>
      <c r="C25" s="16" t="s">
        <v>68</v>
      </c>
    </row>
    <row r="26" customFormat="false" ht="15" hidden="false" customHeight="false" outlineLevel="0" collapsed="false">
      <c r="A26" s="18" t="s">
        <v>69</v>
      </c>
      <c r="B26" s="22" t="n">
        <f aca="false">IFERROR(IRR(B18:B21),"")</f>
        <v>0.0713106091649023</v>
      </c>
      <c r="C26" s="29" t="s">
        <v>70</v>
      </c>
    </row>
    <row r="27" customFormat="false" ht="15" hidden="false" customHeight="false" outlineLevel="0" collapsed="false">
      <c r="A27" s="18" t="s">
        <v>71</v>
      </c>
      <c r="B27" s="30" t="n">
        <f aca="false">IFERROR(C10/C9,"")</f>
        <v>0.055</v>
      </c>
      <c r="C27" s="29"/>
    </row>
    <row r="28" customFormat="false" ht="15" hidden="false" customHeight="false" outlineLevel="0" collapsed="false">
      <c r="A28" s="18" t="s">
        <v>72</v>
      </c>
      <c r="B28" s="20" t="n">
        <f aca="false">IFERROR(C13/B27,"")</f>
        <v>118.181818181818</v>
      </c>
      <c r="C28" s="29" t="s">
        <v>73</v>
      </c>
    </row>
    <row r="29" customFormat="false" ht="15" hidden="false" customHeight="false" outlineLevel="0" collapsed="false">
      <c r="A29" s="18" t="s">
        <v>74</v>
      </c>
      <c r="B29" s="31" t="n">
        <f aca="false">IFERROR(1-C14/B28,"")</f>
        <v>0.0861538461538463</v>
      </c>
      <c r="C29" s="29" t="s">
        <v>75</v>
      </c>
    </row>
    <row r="31" customFormat="false" ht="15" hidden="false" customHeight="false" outlineLevel="0" collapsed="false">
      <c r="A31" s="5" t="s">
        <v>76</v>
      </c>
    </row>
    <row r="32" customFormat="false" ht="15" hidden="false" customHeight="false" outlineLevel="0" collapsed="false">
      <c r="A32" s="6" t="s">
        <v>77</v>
      </c>
      <c r="C32" s="13" t="n">
        <v>0.005</v>
      </c>
    </row>
    <row r="34" customFormat="false" ht="23.85" hidden="false" customHeight="false" outlineLevel="0" collapsed="false">
      <c r="A34" s="16" t="s">
        <v>35</v>
      </c>
      <c r="B34" s="16" t="s">
        <v>78</v>
      </c>
      <c r="C34" s="16" t="s">
        <v>79</v>
      </c>
    </row>
    <row r="35" customFormat="false" ht="15" hidden="false" customHeight="false" outlineLevel="0" collapsed="false">
      <c r="A35" s="18" t="s">
        <v>80</v>
      </c>
      <c r="B35" s="30" t="n">
        <f aca="false">B27</f>
        <v>0.055</v>
      </c>
      <c r="C35" s="30" t="n">
        <f aca="false">B27+C32</f>
        <v>0.06</v>
      </c>
      <c r="E35" s="20" t="n">
        <f aca="false">-$C$9</f>
        <v>-100</v>
      </c>
      <c r="F35" s="19" t="s">
        <v>81</v>
      </c>
    </row>
    <row r="36" customFormat="false" ht="15" hidden="false" customHeight="false" outlineLevel="0" collapsed="false">
      <c r="A36" s="18" t="s">
        <v>82</v>
      </c>
      <c r="B36" s="20" t="n">
        <f aca="false">B28</f>
        <v>118.181818181818</v>
      </c>
      <c r="C36" s="20" t="n">
        <f aca="false">IFERROR(C13/C35,"")</f>
        <v>108.333333333333</v>
      </c>
      <c r="E36" s="20" t="n">
        <f aca="false">$C$10</f>
        <v>5.5</v>
      </c>
    </row>
    <row r="37" customFormat="false" ht="15" hidden="false" customHeight="false" outlineLevel="0" collapsed="false">
      <c r="A37" s="18" t="s">
        <v>83</v>
      </c>
      <c r="B37" s="20" t="n">
        <f aca="false">C14</f>
        <v>108</v>
      </c>
      <c r="C37" s="20" t="n">
        <f aca="false">IFERROR(C36*(1-B29),"")</f>
        <v>99</v>
      </c>
      <c r="E37" s="20" t="n">
        <f aca="false">$C$11-$C$12</f>
        <v>2</v>
      </c>
    </row>
    <row r="38" customFormat="false" ht="15" hidden="false" customHeight="false" outlineLevel="0" collapsed="false">
      <c r="A38" s="21" t="s">
        <v>42</v>
      </c>
      <c r="B38" s="32" t="n">
        <f aca="false">B26</f>
        <v>0.0713106091649023</v>
      </c>
      <c r="C38" s="22" t="n">
        <f aca="false">IFERROR(IRR(E35:E38),"")</f>
        <v>0.0433403305194754</v>
      </c>
      <c r="E38" s="20" t="n">
        <f aca="false">$C$13+C37</f>
        <v>105.5</v>
      </c>
    </row>
    <row r="39" customFormat="false" ht="15" hidden="false" customHeight="false" outlineLevel="0" collapsed="false">
      <c r="A39" s="18" t="s">
        <v>84</v>
      </c>
      <c r="B39" s="8" t="n">
        <v>0.07</v>
      </c>
      <c r="C39" s="18"/>
    </row>
    <row r="40" customFormat="false" ht="15" hidden="false" customHeight="false" outlineLevel="0" collapsed="false">
      <c r="A40" s="21" t="s">
        <v>85</v>
      </c>
      <c r="C40" s="21" t="str">
        <f aca="false">IF(C38="","",IF(C38&lt;B39,"Below the cost of capital","Still above"))</f>
        <v>Below the cost of capital</v>
      </c>
    </row>
    <row r="42" customFormat="false" ht="15" hidden="false" customHeight="true" outlineLevel="0" collapsed="false">
      <c r="A42" s="24" t="s">
        <v>86</v>
      </c>
      <c r="B42" s="24"/>
      <c r="C42" s="24"/>
      <c r="D42" s="24"/>
      <c r="E42" s="24"/>
      <c r="F42" s="24"/>
      <c r="G42" s="24"/>
    </row>
    <row r="43" customFormat="false" ht="15" hidden="false" customHeight="false" outlineLevel="0" collapsed="false">
      <c r="A43" s="24"/>
      <c r="B43" s="24"/>
      <c r="C43" s="24"/>
      <c r="D43" s="24"/>
      <c r="E43" s="24"/>
      <c r="F43" s="24"/>
      <c r="G43" s="24"/>
    </row>
    <row r="44" customFormat="false" ht="15" hidden="false" customHeight="false" outlineLevel="0" collapsed="false">
      <c r="A44" s="24"/>
      <c r="B44" s="24"/>
      <c r="C44" s="24"/>
      <c r="D44" s="24"/>
      <c r="E44" s="24"/>
      <c r="F44" s="24"/>
      <c r="G44" s="24"/>
    </row>
  </sheetData>
  <mergeCells count="2">
    <mergeCell ref="A4:H6"/>
    <mergeCell ref="A42:G4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6"/>
    <col collapsed="false" customWidth="true" hidden="false" outlineLevel="0" max="3" min="2" style="0" width="14"/>
    <col collapsed="false" customWidth="true" hidden="false" outlineLevel="0" max="4" min="4" style="0" width="46"/>
  </cols>
  <sheetData>
    <row r="1" customFormat="false" ht="17.35" hidden="false" customHeight="false" outlineLevel="0" collapsed="false">
      <c r="A1" s="1" t="s">
        <v>87</v>
      </c>
    </row>
    <row r="2" customFormat="false" ht="15" hidden="false" customHeight="false" outlineLevel="0" collapsed="false">
      <c r="A2" s="2" t="s">
        <v>88</v>
      </c>
    </row>
    <row r="5" customFormat="false" ht="15" hidden="false" customHeight="false" outlineLevel="0" collapsed="false">
      <c r="A5" s="16" t="s">
        <v>89</v>
      </c>
      <c r="B5" s="16" t="s">
        <v>90</v>
      </c>
      <c r="C5" s="16" t="s">
        <v>91</v>
      </c>
      <c r="D5" s="16" t="s">
        <v>68</v>
      </c>
    </row>
    <row r="6" customFormat="false" ht="15" hidden="false" customHeight="false" outlineLevel="0" collapsed="false">
      <c r="A6" s="33" t="s">
        <v>92</v>
      </c>
      <c r="B6" s="34"/>
      <c r="C6" s="34"/>
      <c r="D6" s="34"/>
    </row>
    <row r="7" customFormat="false" ht="23.85" hidden="false" customHeight="false" outlineLevel="0" collapsed="false">
      <c r="A7" s="35" t="s">
        <v>93</v>
      </c>
      <c r="B7" s="36"/>
      <c r="C7" s="37" t="str">
        <f aca="false">IF(B7="","",IF(B7="Yes","DISCLOSE IT",""))</f>
        <v/>
      </c>
      <c r="D7" s="38"/>
    </row>
    <row r="8" customFormat="false" ht="23.85" hidden="false" customHeight="false" outlineLevel="0" collapsed="false">
      <c r="A8" s="35" t="s">
        <v>94</v>
      </c>
      <c r="B8" s="36"/>
      <c r="C8" s="37" t="str">
        <f aca="false">IF(B8="","",IF(B8="Yes","DISCLOSE IT",""))</f>
        <v/>
      </c>
      <c r="D8" s="38"/>
    </row>
    <row r="9" customFormat="false" ht="23.85" hidden="false" customHeight="false" outlineLevel="0" collapsed="false">
      <c r="A9" s="35" t="s">
        <v>95</v>
      </c>
      <c r="B9" s="36"/>
      <c r="C9" s="29" t="s">
        <v>96</v>
      </c>
      <c r="D9" s="38"/>
    </row>
    <row r="10" customFormat="false" ht="15" hidden="false" customHeight="false" outlineLevel="0" collapsed="false">
      <c r="A10" s="33" t="s">
        <v>97</v>
      </c>
      <c r="B10" s="34"/>
      <c r="C10" s="34"/>
      <c r="D10" s="34"/>
    </row>
    <row r="11" customFormat="false" ht="23.85" hidden="false" customHeight="false" outlineLevel="0" collapsed="false">
      <c r="A11" s="35" t="s">
        <v>98</v>
      </c>
      <c r="B11" s="36"/>
      <c r="C11" s="37" t="str">
        <f aca="false">IF(B11="","",IF(B11="Yes","","RESOLVE"))</f>
        <v/>
      </c>
      <c r="D11" s="38"/>
    </row>
    <row r="12" customFormat="false" ht="15" hidden="false" customHeight="false" outlineLevel="0" collapsed="false">
      <c r="A12" s="35" t="s">
        <v>99</v>
      </c>
      <c r="B12" s="36"/>
      <c r="C12" s="29" t="s">
        <v>96</v>
      </c>
      <c r="D12" s="38"/>
    </row>
    <row r="13" customFormat="false" ht="15" hidden="false" customHeight="false" outlineLevel="0" collapsed="false">
      <c r="A13" s="35" t="s">
        <v>100</v>
      </c>
      <c r="B13" s="36"/>
      <c r="C13" s="29" t="s">
        <v>96</v>
      </c>
      <c r="D13" s="38"/>
    </row>
    <row r="14" customFormat="false" ht="23.85" hidden="false" customHeight="false" outlineLevel="0" collapsed="false">
      <c r="A14" s="35" t="s">
        <v>101</v>
      </c>
      <c r="B14" s="36"/>
      <c r="C14" s="37" t="str">
        <f aca="false">IF(B14="","",IF(B14="Yes","DISCLOSE IT",""))</f>
        <v/>
      </c>
      <c r="D14" s="38"/>
    </row>
    <row r="15" customFormat="false" ht="15" hidden="false" customHeight="false" outlineLevel="0" collapsed="false">
      <c r="A15" s="33" t="s">
        <v>102</v>
      </c>
      <c r="B15" s="34"/>
      <c r="C15" s="34"/>
      <c r="D15" s="34"/>
    </row>
    <row r="16" customFormat="false" ht="15" hidden="false" customHeight="false" outlineLevel="0" collapsed="false">
      <c r="A16" s="35" t="s">
        <v>103</v>
      </c>
      <c r="B16" s="36"/>
      <c r="C16" s="37" t="str">
        <f aca="false">IF(B16="","",IF(B16="Yes","","RESOLVE"))</f>
        <v/>
      </c>
      <c r="D16" s="38"/>
    </row>
    <row r="17" customFormat="false" ht="15" hidden="false" customHeight="false" outlineLevel="0" collapsed="false">
      <c r="A17" s="35" t="s">
        <v>104</v>
      </c>
      <c r="B17" s="36"/>
      <c r="C17" s="37" t="str">
        <f aca="false">IF(B17="","",IF(B17="Yes","","RESOLVE"))</f>
        <v/>
      </c>
      <c r="D17" s="38"/>
    </row>
    <row r="18" customFormat="false" ht="15" hidden="false" customHeight="false" outlineLevel="0" collapsed="false">
      <c r="A18" s="35" t="s">
        <v>105</v>
      </c>
      <c r="B18" s="36"/>
      <c r="C18" s="37" t="str">
        <f aca="false">IF(B18="","",IF(B18="Yes","","RESOLVE"))</f>
        <v/>
      </c>
      <c r="D18" s="38"/>
    </row>
    <row r="20" customFormat="false" ht="15" hidden="false" customHeight="false" outlineLevel="0" collapsed="false">
      <c r="A20" s="10" t="s">
        <v>106</v>
      </c>
      <c r="B20" s="39" t="n">
        <f aca="false">COUNTIF(C6:C18,"RESOLVE")+COUNTIF(C6:C18,"DISCLOSE IT")</f>
        <v>0</v>
      </c>
    </row>
  </sheetData>
  <dataValidations count="1">
    <dataValidation allowBlank="true" errorStyle="stop" operator="between" showDropDown="false" showErrorMessage="false" showInputMessage="false" sqref="B7:B9 B11:B14 B16:B18" type="list">
      <formula1>"Yes,No,N/A"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0"/>
    <col collapsed="false" customWidth="true" hidden="false" outlineLevel="0" max="2" min="2" style="0" width="14"/>
    <col collapsed="false" customWidth="true" hidden="false" outlineLevel="0" max="3" min="3" style="0" width="16"/>
    <col collapsed="false" customWidth="true" hidden="false" outlineLevel="0" max="4" min="4" style="0" width="20"/>
    <col collapsed="false" customWidth="true" hidden="false" outlineLevel="0" max="5" min="5" style="0" width="40"/>
  </cols>
  <sheetData>
    <row r="1" customFormat="false" ht="17.35" hidden="false" customHeight="false" outlineLevel="0" collapsed="false">
      <c r="A1" s="1" t="s">
        <v>107</v>
      </c>
    </row>
    <row r="2" customFormat="false" ht="15" hidden="false" customHeight="false" outlineLevel="0" collapsed="false">
      <c r="A2" s="2" t="s">
        <v>108</v>
      </c>
    </row>
    <row r="4" customFormat="false" ht="15" hidden="false" customHeight="false" outlineLevel="0" collapsed="false">
      <c r="A4" s="6" t="s">
        <v>109</v>
      </c>
      <c r="C4" s="25"/>
    </row>
    <row r="5" customFormat="false" ht="15" hidden="false" customHeight="false" outlineLevel="0" collapsed="false">
      <c r="A5" s="6" t="s">
        <v>110</v>
      </c>
      <c r="C5" s="25"/>
    </row>
    <row r="7" customFormat="false" ht="15" hidden="false" customHeight="false" outlineLevel="0" collapsed="false">
      <c r="A7" s="16" t="s">
        <v>111</v>
      </c>
      <c r="B7" s="16" t="s">
        <v>112</v>
      </c>
      <c r="C7" s="16" t="s">
        <v>113</v>
      </c>
      <c r="D7" s="16" t="s">
        <v>114</v>
      </c>
      <c r="E7" s="16" t="s">
        <v>68</v>
      </c>
    </row>
    <row r="8" customFormat="false" ht="15" hidden="false" customHeight="false" outlineLevel="0" collapsed="false">
      <c r="A8" s="35" t="s">
        <v>115</v>
      </c>
      <c r="B8" s="36"/>
      <c r="C8" s="25"/>
      <c r="D8" s="40"/>
      <c r="E8" s="25"/>
    </row>
    <row r="9" customFormat="false" ht="15" hidden="false" customHeight="false" outlineLevel="0" collapsed="false">
      <c r="A9" s="35" t="s">
        <v>116</v>
      </c>
      <c r="B9" s="36"/>
      <c r="C9" s="25"/>
      <c r="D9" s="40"/>
      <c r="E9" s="25"/>
    </row>
    <row r="10" customFormat="false" ht="15" hidden="false" customHeight="false" outlineLevel="0" collapsed="false">
      <c r="A10" s="35" t="s">
        <v>117</v>
      </c>
      <c r="B10" s="36"/>
      <c r="C10" s="25"/>
      <c r="D10" s="40"/>
      <c r="E10" s="25"/>
    </row>
    <row r="11" customFormat="false" ht="15" hidden="false" customHeight="false" outlineLevel="0" collapsed="false">
      <c r="A11" s="35" t="s">
        <v>118</v>
      </c>
      <c r="B11" s="36"/>
      <c r="C11" s="25"/>
      <c r="D11" s="40"/>
      <c r="E11" s="25"/>
    </row>
    <row r="12" customFormat="false" ht="15" hidden="false" customHeight="false" outlineLevel="0" collapsed="false">
      <c r="A12" s="35" t="s">
        <v>119</v>
      </c>
      <c r="B12" s="36"/>
      <c r="C12" s="25"/>
      <c r="D12" s="40"/>
      <c r="E12" s="25"/>
    </row>
    <row r="13" customFormat="false" ht="15" hidden="false" customHeight="false" outlineLevel="0" collapsed="false">
      <c r="A13" s="35" t="s">
        <v>120</v>
      </c>
      <c r="B13" s="36"/>
      <c r="C13" s="25"/>
      <c r="D13" s="40"/>
      <c r="E13" s="25"/>
    </row>
    <row r="14" customFormat="false" ht="15" hidden="false" customHeight="false" outlineLevel="0" collapsed="false">
      <c r="A14" s="35" t="s">
        <v>121</v>
      </c>
      <c r="B14" s="36"/>
      <c r="C14" s="25"/>
      <c r="D14" s="40"/>
      <c r="E14" s="25"/>
    </row>
    <row r="15" customFormat="false" ht="15" hidden="false" customHeight="false" outlineLevel="0" collapsed="false">
      <c r="A15" s="35" t="s">
        <v>122</v>
      </c>
      <c r="B15" s="36"/>
      <c r="C15" s="25"/>
      <c r="D15" s="40"/>
      <c r="E15" s="25"/>
    </row>
    <row r="16" customFormat="false" ht="15" hidden="false" customHeight="false" outlineLevel="0" collapsed="false">
      <c r="A16" s="35" t="s">
        <v>123</v>
      </c>
      <c r="B16" s="36"/>
      <c r="C16" s="25"/>
      <c r="D16" s="40"/>
      <c r="E16" s="25"/>
    </row>
    <row r="17" customFormat="false" ht="15" hidden="false" customHeight="false" outlineLevel="0" collapsed="false">
      <c r="A17" s="35" t="s">
        <v>124</v>
      </c>
      <c r="B17" s="36"/>
      <c r="C17" s="25"/>
      <c r="D17" s="40"/>
      <c r="E17" s="25"/>
    </row>
    <row r="18" customFormat="false" ht="15" hidden="false" customHeight="false" outlineLevel="0" collapsed="false">
      <c r="A18" s="35" t="s">
        <v>125</v>
      </c>
      <c r="B18" s="36"/>
      <c r="C18" s="25"/>
      <c r="D18" s="40"/>
      <c r="E18" s="25"/>
    </row>
    <row r="19" customFormat="false" ht="15" hidden="false" customHeight="false" outlineLevel="0" collapsed="false">
      <c r="A19" s="35" t="s">
        <v>126</v>
      </c>
      <c r="B19" s="36"/>
      <c r="C19" s="25"/>
      <c r="D19" s="40"/>
      <c r="E19" s="25"/>
    </row>
    <row r="20" customFormat="false" ht="15" hidden="false" customHeight="false" outlineLevel="0" collapsed="false">
      <c r="A20" s="35" t="s">
        <v>127</v>
      </c>
      <c r="B20" s="36"/>
      <c r="C20" s="25"/>
      <c r="D20" s="40"/>
      <c r="E20" s="25"/>
    </row>
    <row r="21" customFormat="false" ht="15" hidden="false" customHeight="false" outlineLevel="0" collapsed="false">
      <c r="A21" s="35" t="s">
        <v>128</v>
      </c>
      <c r="B21" s="36"/>
      <c r="C21" s="25"/>
      <c r="D21" s="40"/>
      <c r="E21" s="25"/>
    </row>
    <row r="22" customFormat="false" ht="15" hidden="false" customHeight="false" outlineLevel="0" collapsed="false">
      <c r="A22" s="35" t="s">
        <v>129</v>
      </c>
      <c r="B22" s="36"/>
      <c r="C22" s="25"/>
      <c r="D22" s="40"/>
      <c r="E22" s="25"/>
    </row>
    <row r="23" customFormat="false" ht="15" hidden="false" customHeight="false" outlineLevel="0" collapsed="false">
      <c r="A23" s="35" t="s">
        <v>130</v>
      </c>
      <c r="B23" s="36"/>
      <c r="C23" s="25"/>
      <c r="D23" s="40"/>
      <c r="E23" s="25"/>
    </row>
    <row r="24" customFormat="false" ht="15" hidden="false" customHeight="false" outlineLevel="0" collapsed="false">
      <c r="A24" s="35" t="s">
        <v>131</v>
      </c>
      <c r="B24" s="36"/>
      <c r="C24" s="25"/>
      <c r="D24" s="40"/>
      <c r="E24" s="25"/>
    </row>
    <row r="26" customFormat="false" ht="15" hidden="false" customHeight="false" outlineLevel="0" collapsed="false">
      <c r="A26" s="10" t="s">
        <v>132</v>
      </c>
      <c r="B26" s="39" t="n">
        <v>17</v>
      </c>
    </row>
    <row r="27" customFormat="false" ht="15" hidden="false" customHeight="false" outlineLevel="0" collapsed="false">
      <c r="A27" s="10" t="s">
        <v>133</v>
      </c>
      <c r="B27" s="39" t="n">
        <f aca="false">COUNTIF(B8:B24,"Done")</f>
        <v>0</v>
      </c>
    </row>
    <row r="28" customFormat="false" ht="15" hidden="false" customHeight="false" outlineLevel="0" collapsed="false">
      <c r="A28" s="10" t="s">
        <v>134</v>
      </c>
      <c r="B28" s="39" t="n">
        <f aca="false">COUNTIF(B8:B24,"Not started")</f>
        <v>0</v>
      </c>
    </row>
    <row r="29" customFormat="false" ht="15" hidden="false" customHeight="false" outlineLevel="0" collapsed="false">
      <c r="A29" s="10" t="s">
        <v>135</v>
      </c>
      <c r="B29" s="41" t="n">
        <f aca="false">IFERROR(COUNTIF(B8:B24,"Done")/(17-COUNTIF(B8:B24,"N/A")),"")</f>
        <v>0</v>
      </c>
    </row>
    <row r="31" customFormat="false" ht="15" hidden="false" customHeight="false" outlineLevel="0" collapsed="false">
      <c r="A31" s="19" t="s">
        <v>136</v>
      </c>
    </row>
  </sheetData>
  <dataValidations count="1">
    <dataValidation allowBlank="true" errorStyle="stop" operator="between" showDropDown="false" showErrorMessage="false" showInputMessage="false" sqref="B8:B24" type="list">
      <formula1>"Done,In progress,Not started,N/A"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2026-08-12T16:04:21Z</dcterms:created>
  <dc:creator>openpyxl</dc:creator>
  <dc:description/>
  <dc:language>en-US</dc:language>
  <cp:lastModifiedBy/>
  <dcterms:modified xsi:type="dcterms:W3CDTF">2026-08-12T16:04:21Z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