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. Read Me" sheetId="1" state="visible" r:id="rId3"/>
    <sheet name="1. Net Effective Rent" sheetId="2" state="visible" r:id="rId4"/>
    <sheet name="2. Accept or Wait" sheetId="3" state="visible" r:id="rId5"/>
    <sheet name="3. Two Offers" sheetId="4" state="visible" r:id="rId6"/>
    <sheet name="4. Strategic Vacanc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<sst xmlns="http://schemas.openxmlformats.org/spreadsheetml/2006/main" count="148" uniqueCount="139">
  <si>
    <t xml:space="preserve">Accept or Hold Out</t>
  </si>
  <si>
    <t xml:space="preserve">Chapter 8 of The Real Estate Asset Manager, as a working model.</t>
  </si>
  <si>
    <t xml:space="preserve">The hardest leasing judgement is whether to accept an offer or wait for a better one. Asset managers systematically wait too long, for a reason that is psychological rather than analytical: the cost of accepting a low rent is visible and attributable, and the cost of a further six months of vacancy is diffuse. This file makes the diffuse cost visible.</t>
  </si>
  <si>
    <t xml:space="preserve">The sheets</t>
  </si>
  <si>
    <t xml:space="preserve">1. Net Effective Rent — compare packages that are not comparable on their headline. Markets quote headline rents and headline rents are systematically misleading, because they exclude the incentive.</t>
  </si>
  <si>
    <t xml:space="preserve">2. Accept or Wait — the arithmetic: the whole-term value of the rent difference against the cost of the extra vacancy, including the holding costs nobody adds up.</t>
  </si>
  <si>
    <t xml:space="preserve">3. Two Offers — the practical example of chapter 8, live. Occupier X on the better floor at the target rent with a break at three, against occupier Y on the problem floor fifteen per cent below with ten unbroken years.</t>
  </si>
  <si>
    <t xml:space="preserve">4. Strategic Vacancy — the three situations where holding space empty is right, and the record that turns a decision into a decision. Undocumented strategic vacancy is indistinguishable from failure to let, and after two years nobody will remember which it was.</t>
  </si>
  <si>
    <t xml:space="preserve">One thing this file deliberately will not do: give you a single answer. The evidential question — what a low rent does to the other rents in the building — is a judgement, and it is set out beside the arithmetic rather than folded into it.</t>
  </si>
  <si>
    <t xml:space="preserve">Net effective rent — the measure that is not misleading</t>
  </si>
  <si>
    <t xml:space="preserve">The headline rent adjusted for the incentive over the term, so that two packages can be compared.</t>
  </si>
  <si>
    <t xml:space="preserve">Discounting</t>
  </si>
  <si>
    <t xml:space="preserve">Discount rate for the present value comparison</t>
  </si>
  <si>
    <t xml:space="preserve">A net effective rent is a straight average over the term. The present value column applies the rate above, and it is the more honest of the two because the rent-free is paid now.</t>
  </si>
  <si>
    <t xml:space="preserve">The packages</t>
  </si>
  <si>
    <t xml:space="preserve">Measure</t>
  </si>
  <si>
    <t xml:space="preserve">Offer A</t>
  </si>
  <si>
    <t xml:space="preserve">Offer B</t>
  </si>
  <si>
    <t xml:space="preserve">Offer C</t>
  </si>
  <si>
    <t xml:space="preserve">Headline rent, per year</t>
  </si>
  <si>
    <t xml:space="preserve">Term (years)</t>
  </si>
  <si>
    <t xml:space="preserve">Rent-free (months)</t>
  </si>
  <si>
    <t xml:space="preserve">Fit-out contribution, one-off</t>
  </si>
  <si>
    <t xml:space="preserve">Letting fee, one-off</t>
  </si>
  <si>
    <t xml:space="preserve">Break option (years from start; 0 = none)</t>
  </si>
  <si>
    <t xml:space="preserve">Covenant</t>
  </si>
  <si>
    <t xml:space="preserve">Strong</t>
  </si>
  <si>
    <t xml:space="preserve">The comparison</t>
  </si>
  <si>
    <t xml:space="preserve">Note</t>
  </si>
  <si>
    <t xml:space="preserve">Total contracted rent over the term</t>
  </si>
  <si>
    <t xml:space="preserve">Headline rent for the term, less the rent-free</t>
  </si>
  <si>
    <t xml:space="preserve">Less the incentives paid in cash</t>
  </si>
  <si>
    <t xml:space="preserve">Fit-out and letting fee</t>
  </si>
  <si>
    <t xml:space="preserve">Total value of the package</t>
  </si>
  <si>
    <t xml:space="preserve">Net effective rent, per year</t>
  </si>
  <si>
    <t xml:space="preserve">The number to compare, not the headline</t>
  </si>
  <si>
    <t xml:space="preserve">Net effective rent as a share of headline</t>
  </si>
  <si>
    <t xml:space="preserve">Present value of the package</t>
  </si>
  <si>
    <t xml:space="preserve">Rent-free at the start, then the rent, discounted</t>
  </si>
  <si>
    <t xml:space="preserve">Term at risk from a break (years)</t>
  </si>
  <si>
    <t xml:space="preserve">A break is a free option unless it is paid for</t>
  </si>
  <si>
    <t xml:space="preserve">Net effective rent to the break</t>
  </si>
  <si>
    <t xml:space="preserve">What the package is worth if the occupier walks at the break</t>
  </si>
  <si>
    <t xml:space="preserve">Best on net effective rent</t>
  </si>
  <si>
    <t xml:space="preserve">Best on present value</t>
  </si>
  <si>
    <t xml:space="preserve">The evidential question, which the arithmetic above does not answer</t>
  </si>
  <si>
    <t xml:space="preserve">How much other space in this building will be argued against this rent?</t>
  </si>
  <si>
    <t xml:space="preserve">Rent reviews in this building in the next two years, by rent</t>
  </si>
  <si>
    <t xml:space="preserve">Is this space explicable as inferior — floor, configuration, light?</t>
  </si>
  <si>
    <t xml:space="preserve">That is the genuine tension in leasing: cash today against evidence for tomorrow. There is no universal answer. What there is, is a discipline — quantify both, and decide explicitly rather than defaulting to the headline.</t>
  </si>
  <si>
    <t xml:space="preserve">The vacancy decision</t>
  </si>
  <si>
    <t xml:space="preserve">Make the diffuse cost visible, then decide.</t>
  </si>
  <si>
    <t xml:space="preserve">The offer in hand, and the rent you hope for</t>
  </si>
  <si>
    <t xml:space="preserve">Offer in hand, per year</t>
  </si>
  <si>
    <t xml:space="preserve">Rent you expect to achieve by waiting</t>
  </si>
  <si>
    <t xml:space="preserve">Term of the letting (years)</t>
  </si>
  <si>
    <t xml:space="preserve">Additional months of vacancy expected while waiting</t>
  </si>
  <si>
    <t xml:space="preserve">Probability the better rent is actually achieved</t>
  </si>
  <si>
    <t xml:space="preserve">The cost of six more months empty — every line of it</t>
  </si>
  <si>
    <t xml:space="preserve">Rent forgone during the additional vacancy</t>
  </si>
  <si>
    <t xml:space="preserve">At the rent you hope to achieve</t>
  </si>
  <si>
    <t xml:space="preserve">Landlord service charge on the empty space, per year</t>
  </si>
  <si>
    <t xml:space="preserve">Rates or local property tax on the empty space, per year</t>
  </si>
  <si>
    <t xml:space="preserve">Continued marketing, per year</t>
  </si>
  <si>
    <t xml:space="preserve">Holding costs during the additional vacancy</t>
  </si>
  <si>
    <t xml:space="preserve">Additional incentive likely to be needed anyway</t>
  </si>
  <si>
    <t xml:space="preserve">Total cost of waiting</t>
  </si>
  <si>
    <t xml:space="preserve">The benefit of waiting</t>
  </si>
  <si>
    <t xml:space="preserve">Rent difference, per year</t>
  </si>
  <si>
    <t xml:space="preserve">Over the whole term</t>
  </si>
  <si>
    <t xml:space="preserve">Weighted by the probability of achieving it</t>
  </si>
  <si>
    <t xml:space="preserve">The decision</t>
  </si>
  <si>
    <t xml:space="preserve">Benefit of waiting, less the cost of waiting</t>
  </si>
  <si>
    <t xml:space="preserve">On the arithmetic alone</t>
  </si>
  <si>
    <t xml:space="preserve">Months of vacancy at which waiting breaks even</t>
  </si>
  <si>
    <t xml:space="preserve">Rent you would need to achieve for waiting to break even</t>
  </si>
  <si>
    <t xml:space="preserve">The arithmetic usually favours transacting. A rent five per cent below target on a ten-year lease costs half a year of rent over the term. Six months of additional vacancy costs more than half a year of rent, because it costs the rent and the holding costs.</t>
  </si>
  <si>
    <t xml:space="preserve">The exception</t>
  </si>
  <si>
    <t xml:space="preserve">The exception is when accepting the low rent sets damaging evidence for a large amount of other space in the same building — which is precisely why the evidential question deserves to be answered separately, on sheet 1, and not folded into this total.</t>
  </si>
  <si>
    <t xml:space="preserve">The practical example of chapter 8, live</t>
  </si>
  <si>
    <t xml:space="preserve">A four-storey office. The second and fourth floors are vacant; the fourth is the better space.</t>
  </si>
  <si>
    <t xml:space="preserve">Two offers arrive in the same month. Occupier X wants the fourth floor at the target rent, five-year term with a break at three, nine months rent-free. Occupier Y wants the second floor at fifteen per cent below target, ten-year term with no break, six months rent-free. The naive reading takes X, because it hits the target rent on the better floor.</t>
  </si>
  <si>
    <t xml:space="preserve">The two offers</t>
  </si>
  <si>
    <t xml:space="preserve">Occupier X — fourth floor</t>
  </si>
  <si>
    <t xml:space="preserve">Occupier Y — second floor</t>
  </si>
  <si>
    <t xml:space="preserve">Target rent for the floor</t>
  </si>
  <si>
    <t xml:space="preserve">Set the target once, for both</t>
  </si>
  <si>
    <t xml:space="preserve">Rent offered, share of target</t>
  </si>
  <si>
    <t xml:space="preserve">Y is fifteen per cent below</t>
  </si>
  <si>
    <t xml:space="preserve">Rent offered</t>
  </si>
  <si>
    <t xml:space="preserve">Break (years from start; 0 = none)</t>
  </si>
  <si>
    <t xml:space="preserve">X's break makes it a three-year lease</t>
  </si>
  <si>
    <t xml:space="preserve">Secure term — to the break if there is one</t>
  </si>
  <si>
    <t xml:space="preserve">Contracted rent over the secure term</t>
  </si>
  <si>
    <t xml:space="preserve">Net effective rent over the secure term</t>
  </si>
  <si>
    <t xml:space="preserve">The comparable number</t>
  </si>
  <si>
    <t xml:space="preserve">Net effective rent as a share of target</t>
  </si>
  <si>
    <t xml:space="preserve">The considered reading</t>
  </si>
  <si>
    <t xml:space="preserve">Test</t>
  </si>
  <si>
    <t xml:space="preserve">Occupier X</t>
  </si>
  <si>
    <t xml:space="preserve">Occupier Y</t>
  </si>
  <si>
    <t xml:space="preserve">Verdict</t>
  </si>
  <si>
    <t xml:space="preserve">Years of income actually secured</t>
  </si>
  <si>
    <t xml:space="preserve">Total contracted rent secured</t>
  </si>
  <si>
    <t xml:space="preserve">Net effective rent</t>
  </si>
  <si>
    <t xml:space="preserve">Rent that will be cited as the building's evidence</t>
  </si>
  <si>
    <t xml:space="preserve">Does the low rent land on explicable space?</t>
  </si>
  <si>
    <t xml:space="preserve">No — the best floor</t>
  </si>
  <si>
    <t xml:space="preserve">Yes — compromised by a plant room</t>
  </si>
  <si>
    <t xml:space="preserve">Y</t>
  </si>
  <si>
    <t xml:space="preserve">Difference in secured income, Y less X</t>
  </si>
  <si>
    <t xml:space="preserve">X's offer is effectively a three-year lease on the building's best space, at a rent that will be cited as the building's evidential top — and after three years the space returns at a moment not of the landlord's choosing. Y's offer is ten years of unbroken income on the building's problem space, at a rent that is explicable by the configuration and therefore does much less evidential damage.</t>
  </si>
  <si>
    <t xml:space="preserve">Take Y without hesitation. Then negotiate with X on the fourth floor for a longer term, using the fact that the building now has less availability, and be willing to pay for the term with a heavier incentive rather than a lower rent.</t>
  </si>
  <si>
    <t xml:space="preserve">A break is a free option granted to the occupier. It should be paid for — in rent, in term, or in a break penalty. Change B15 to 0 and watch what X's offer becomes worth.</t>
  </si>
  <si>
    <t xml:space="preserve">Strategic vacancy — the record that makes it a decision</t>
  </si>
  <si>
    <t xml:space="preserve">Undocumented strategic vacancy is indistinguishable from failure to let, and after two years nobody will remember which it was.</t>
  </si>
  <si>
    <t xml:space="preserve">Does one of the three situations apply?</t>
  </si>
  <si>
    <t xml:space="preserve">The building is being repositioned, and a letting now at the current specification would block a refurbishment that raises the whole building's level.</t>
  </si>
  <si>
    <t xml:space="preserve">A single occupier could take multiple floors, and letting one floor separately would fragment the opportunity.</t>
  </si>
  <si>
    <t xml:space="preserve">The lease that could be signed today would carry terms — a break, a poor covenant, a use that constrains the neighbours — that damage the asset more than the vacancy does.</t>
  </si>
  <si>
    <t xml:space="preserve">Situations that apply</t>
  </si>
  <si>
    <t xml:space="preserve">Status</t>
  </si>
  <si>
    <t xml:space="preserve">The cost that is being accepted</t>
  </si>
  <si>
    <t xml:space="preserve">Space held empty (area)</t>
  </si>
  <si>
    <t xml:space="preserve">Estimated rental value of that space, per year</t>
  </si>
  <si>
    <t xml:space="preserve">Months the space will be held empty</t>
  </si>
  <si>
    <t xml:space="preserve">Rent forgone</t>
  </si>
  <si>
    <t xml:space="preserve">Landlord service charge and rates on the space, per year</t>
  </si>
  <si>
    <t xml:space="preserve">Holding costs over the period</t>
  </si>
  <si>
    <t xml:space="preserve">Total cost accepted</t>
  </si>
  <si>
    <t xml:space="preserve">Value expected to be created by holding out</t>
  </si>
  <si>
    <t xml:space="preserve">Net expected gain</t>
  </si>
  <si>
    <t xml:space="preserve">The record</t>
  </si>
  <si>
    <t xml:space="preserve">Decision taken by</t>
  </si>
  <si>
    <t xml:space="preserve">Date</t>
  </si>
  <si>
    <t xml:space="preserve">Reviewed again on</t>
  </si>
  <si>
    <t xml:space="preserve">The event that would end the strategic vacancy</t>
  </si>
  <si>
    <t xml:space="preserve">The date by which the space must be let regardless</t>
  </si>
  <si>
    <t xml:space="preserve">In each case the decision must be documented as a decision, with the cost of the vacancy quantified and accepted. That is the whole content of this sheet, and it takes four minutes.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</si>
</sst>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#,##0.00;\(#,##0.00\);\-"/>
    <numFmt numFmtId="167" formatCode="0.0"/>
    <numFmt numFmtId="168" formatCode="0"/>
    <numFmt numFmtId="169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2A2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B2A2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B2A20"/>
        <bgColor rgb="FF333300"/>
      </patternFill>
    </fill>
    <fill>
      <patternFill patternType="solid">
        <fgColor rgb="FFEAF1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35.05" hidden="false" customHeight="false" outlineLevel="0" collapsed="false">
      <c r="A5" s="3" t="s">
        <v>2</v>
      </c>
    </row>
    <row r="7" customFormat="false" ht="15" hidden="false" customHeight="false" outlineLevel="0" collapsed="false">
      <c r="A7" s="4" t="s">
        <v>3</v>
      </c>
    </row>
    <row r="8" customFormat="false" ht="23.85" hidden="false" customHeight="false" outlineLevel="0" collapsed="false">
      <c r="A8" s="3" t="s">
        <v>4</v>
      </c>
    </row>
    <row r="9" customFormat="false" ht="23.85" hidden="false" customHeight="false" outlineLevel="0" collapsed="false">
      <c r="A9" s="3" t="s">
        <v>5</v>
      </c>
    </row>
    <row r="10" customFormat="false" ht="23.85" hidden="false" customHeight="false" outlineLevel="0" collapsed="false">
      <c r="A10" s="3" t="s">
        <v>6</v>
      </c>
    </row>
    <row r="11" customFormat="false" ht="23.85" hidden="false" customHeight="false" outlineLevel="0" collapsed="false">
      <c r="A11" s="3" t="s">
        <v>7</v>
      </c>
    </row>
    <row r="13" customFormat="false" ht="23.85" hidden="false" customHeight="false" outlineLevel="0" collapsed="false">
      <c r="A13" s="3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5" min="2" style="0" width="16"/>
    <col collapsed="false" customWidth="true" hidden="false" outlineLevel="0" max="6" min="6" style="0" width="36"/>
  </cols>
  <sheetData>
    <row r="1" customFormat="false" ht="17.35" hidden="false" customHeight="false" outlineLevel="0" collapsed="false">
      <c r="A1" s="1" t="s">
        <v>9</v>
      </c>
    </row>
    <row r="2" customFormat="false" ht="15" hidden="false" customHeight="false" outlineLevel="0" collapsed="false">
      <c r="A2" s="2" t="s">
        <v>10</v>
      </c>
    </row>
    <row r="4" customFormat="false" ht="15" hidden="false" customHeight="false" outlineLevel="0" collapsed="false">
      <c r="A4" s="5" t="s">
        <v>11</v>
      </c>
    </row>
    <row r="5" customFormat="false" ht="15" hidden="false" customHeight="false" outlineLevel="0" collapsed="false">
      <c r="A5" s="6" t="s">
        <v>12</v>
      </c>
      <c r="C5" s="7" t="n">
        <v>0.06</v>
      </c>
    </row>
    <row r="6" customFormat="false" ht="15" hidden="false" customHeight="false" outlineLevel="0" collapsed="false">
      <c r="A6" s="8" t="s">
        <v>13</v>
      </c>
    </row>
    <row r="8" customFormat="false" ht="15" hidden="false" customHeight="false" outlineLevel="0" collapsed="false">
      <c r="A8" s="5" t="s">
        <v>14</v>
      </c>
    </row>
    <row r="9" customFormat="false" ht="15" hidden="false" customHeight="false" outlineLevel="0" collapsed="false">
      <c r="A9" s="9" t="s">
        <v>15</v>
      </c>
      <c r="B9" s="9" t="s">
        <v>16</v>
      </c>
      <c r="C9" s="9" t="s">
        <v>17</v>
      </c>
      <c r="D9" s="9" t="s">
        <v>18</v>
      </c>
    </row>
    <row r="10" customFormat="false" ht="15" hidden="false" customHeight="false" outlineLevel="0" collapsed="false">
      <c r="A10" s="10" t="s">
        <v>19</v>
      </c>
      <c r="B10" s="11" t="n">
        <v>100</v>
      </c>
      <c r="C10" s="11" t="n">
        <v>90</v>
      </c>
      <c r="D10" s="11"/>
    </row>
    <row r="11" customFormat="false" ht="15" hidden="false" customHeight="false" outlineLevel="0" collapsed="false">
      <c r="A11" s="10" t="s">
        <v>20</v>
      </c>
      <c r="B11" s="12" t="n">
        <v>10</v>
      </c>
      <c r="C11" s="12" t="n">
        <v>10</v>
      </c>
      <c r="D11" s="12"/>
    </row>
    <row r="12" customFormat="false" ht="15" hidden="false" customHeight="false" outlineLevel="0" collapsed="false">
      <c r="A12" s="10" t="s">
        <v>21</v>
      </c>
      <c r="B12" s="12" t="n">
        <v>24</v>
      </c>
      <c r="C12" s="12" t="n">
        <v>6</v>
      </c>
      <c r="D12" s="12"/>
    </row>
    <row r="13" customFormat="false" ht="15" hidden="false" customHeight="false" outlineLevel="0" collapsed="false">
      <c r="A13" s="10" t="s">
        <v>22</v>
      </c>
      <c r="B13" s="11" t="n">
        <v>0</v>
      </c>
      <c r="C13" s="11" t="n">
        <v>0</v>
      </c>
      <c r="D13" s="11"/>
    </row>
    <row r="14" customFormat="false" ht="15" hidden="false" customHeight="false" outlineLevel="0" collapsed="false">
      <c r="A14" s="10" t="s">
        <v>23</v>
      </c>
      <c r="B14" s="11" t="n">
        <v>12</v>
      </c>
      <c r="C14" s="11" t="n">
        <v>10.8</v>
      </c>
      <c r="D14" s="11"/>
    </row>
    <row r="15" customFormat="false" ht="15" hidden="false" customHeight="false" outlineLevel="0" collapsed="false">
      <c r="A15" s="10" t="s">
        <v>24</v>
      </c>
      <c r="B15" s="12" t="n">
        <v>0</v>
      </c>
      <c r="C15" s="12" t="n">
        <v>0</v>
      </c>
      <c r="D15" s="12"/>
    </row>
    <row r="16" customFormat="false" ht="15" hidden="false" customHeight="false" outlineLevel="0" collapsed="false">
      <c r="A16" s="10" t="s">
        <v>25</v>
      </c>
      <c r="B16" s="13" t="s">
        <v>26</v>
      </c>
      <c r="C16" s="13" t="s">
        <v>26</v>
      </c>
      <c r="D16" s="13"/>
    </row>
    <row r="18" customFormat="false" ht="15" hidden="false" customHeight="false" outlineLevel="0" collapsed="false">
      <c r="A18" s="5" t="s">
        <v>27</v>
      </c>
    </row>
    <row r="19" customFormat="false" ht="15" hidden="false" customHeight="false" outlineLevel="0" collapsed="false">
      <c r="A19" s="9" t="s">
        <v>15</v>
      </c>
      <c r="B19" s="9" t="s">
        <v>16</v>
      </c>
      <c r="C19" s="9" t="s">
        <v>17</v>
      </c>
      <c r="D19" s="9" t="s">
        <v>18</v>
      </c>
      <c r="E19" s="9" t="s">
        <v>28</v>
      </c>
    </row>
    <row r="20" customFormat="false" ht="15" hidden="false" customHeight="false" outlineLevel="0" collapsed="false">
      <c r="A20" s="10" t="s">
        <v>29</v>
      </c>
      <c r="B20" s="14" t="n">
        <f aca="false">IFERROR(B10*(B11-B12/12),"")</f>
        <v>800</v>
      </c>
      <c r="C20" s="14" t="n">
        <f aca="false">IFERROR(C10*(C11-C12/12),"")</f>
        <v>855</v>
      </c>
      <c r="D20" s="14" t="n">
        <f aca="false">IFERROR(D10*(D11-D12/12),"")</f>
        <v>0</v>
      </c>
      <c r="E20" s="15" t="s">
        <v>30</v>
      </c>
    </row>
    <row r="21" customFormat="false" ht="15" hidden="false" customHeight="false" outlineLevel="0" collapsed="false">
      <c r="A21" s="10" t="s">
        <v>31</v>
      </c>
      <c r="B21" s="14" t="n">
        <f aca="false">IFERROR(-B13-B14,"")</f>
        <v>-12</v>
      </c>
      <c r="C21" s="14" t="n">
        <f aca="false">IFERROR(-C13-C14,"")</f>
        <v>-10.8</v>
      </c>
      <c r="D21" s="14" t="n">
        <f aca="false">IFERROR(-D13-D14,"")</f>
        <v>-0</v>
      </c>
      <c r="E21" s="15" t="s">
        <v>32</v>
      </c>
    </row>
    <row r="22" customFormat="false" ht="15" hidden="false" customHeight="false" outlineLevel="0" collapsed="false">
      <c r="A22" s="10" t="s">
        <v>33</v>
      </c>
      <c r="B22" s="14" t="n">
        <f aca="false">IFERROR(B20+B21,"")</f>
        <v>788</v>
      </c>
      <c r="C22" s="14" t="n">
        <f aca="false">IFERROR(C20+C21,"")</f>
        <v>844.2</v>
      </c>
      <c r="D22" s="14" t="n">
        <f aca="false">IFERROR(D20+D21,"")</f>
        <v>0</v>
      </c>
      <c r="E22" s="15"/>
    </row>
    <row r="23" customFormat="false" ht="15" hidden="false" customHeight="false" outlineLevel="0" collapsed="false">
      <c r="A23" s="16" t="s">
        <v>34</v>
      </c>
      <c r="B23" s="17" t="n">
        <f aca="false">IFERROR(B22/B11,"")</f>
        <v>78.8</v>
      </c>
      <c r="C23" s="17" t="n">
        <f aca="false">IFERROR(C22/C11,"")</f>
        <v>84.42</v>
      </c>
      <c r="D23" s="17" t="str">
        <f aca="false">IFERROR(D22/D11,"")</f>
        <v/>
      </c>
      <c r="E23" s="15" t="s">
        <v>35</v>
      </c>
    </row>
    <row r="24" customFormat="false" ht="15" hidden="false" customHeight="false" outlineLevel="0" collapsed="false">
      <c r="A24" s="10" t="s">
        <v>36</v>
      </c>
      <c r="B24" s="18" t="n">
        <f aca="false">IFERROR(B23/B10,"")</f>
        <v>0.788</v>
      </c>
      <c r="C24" s="18" t="n">
        <f aca="false">IFERROR(C23/C10,"")</f>
        <v>0.938</v>
      </c>
      <c r="D24" s="18" t="str">
        <f aca="false">IFERROR(D23/D10,"")</f>
        <v/>
      </c>
      <c r="E24" s="15"/>
    </row>
    <row r="25" customFormat="false" ht="15" hidden="false" customHeight="false" outlineLevel="0" collapsed="false">
      <c r="A25" s="16" t="s">
        <v>37</v>
      </c>
      <c r="B25" s="17" t="n">
        <f aca="false">IFERROR(B10*(1-(1+$C$5)^-(B11-B12/12))/$C$5/(1+$C$5)^(B12/12)-B13-B14,"")</f>
        <v>540.669438498537</v>
      </c>
      <c r="C25" s="17" t="n">
        <f aca="false">IFERROR(C10*(1-(1+$C$5)^-(C11-C12/12))/$C$5/(1+$C$5)^(C12/12)-C13-C14,"")</f>
        <v>608.53662816322</v>
      </c>
      <c r="D25" s="17" t="n">
        <f aca="false">IFERROR(D10*(1-(1+$C$5)^-(D11-D12/12))/$C$5/(1+$C$5)^(D12/12)-D13-D14,"")</f>
        <v>0</v>
      </c>
      <c r="E25" s="15" t="s">
        <v>38</v>
      </c>
    </row>
    <row r="26" customFormat="false" ht="15" hidden="false" customHeight="false" outlineLevel="0" collapsed="false">
      <c r="A26" s="10" t="s">
        <v>39</v>
      </c>
      <c r="B26" s="19" t="n">
        <f aca="false">IFERROR(IF(B15=0,B11,B15),"")</f>
        <v>10</v>
      </c>
      <c r="C26" s="19" t="n">
        <f aca="false">IFERROR(IF(C15=0,C11,C15),"")</f>
        <v>10</v>
      </c>
      <c r="D26" s="19" t="n">
        <f aca="false">IFERROR(IF(D15=0,D11,D15),"")</f>
        <v>0</v>
      </c>
      <c r="E26" s="15" t="s">
        <v>40</v>
      </c>
    </row>
    <row r="27" customFormat="false" ht="15" hidden="false" customHeight="false" outlineLevel="0" collapsed="false">
      <c r="A27" s="10" t="s">
        <v>41</v>
      </c>
      <c r="B27" s="14" t="n">
        <f aca="false">IFERROR((B10*(MAX(0,B26-B12/12))+B21)/B26,"")</f>
        <v>78.8</v>
      </c>
      <c r="C27" s="14" t="n">
        <f aca="false">IFERROR((C10*(MAX(0,C26-C12/12))+C21)/C26,"")</f>
        <v>84.42</v>
      </c>
      <c r="D27" s="14" t="str">
        <f aca="false">IFERROR((D10*(MAX(0,D26-D12/12))+D21)/D26,"")</f>
        <v/>
      </c>
      <c r="E27" s="15" t="s">
        <v>42</v>
      </c>
    </row>
    <row r="29" customFormat="false" ht="15" hidden="false" customHeight="false" outlineLevel="0" collapsed="false">
      <c r="A29" s="20" t="s">
        <v>43</v>
      </c>
      <c r="C29" s="20" t="str">
        <f aca="false">IF(COUNT(B23:D23)=0,"",INDEX({"Offer A","Offer B","Offer C"},MATCH(MAX(B23:D23),B23:D23,0)))</f>
        <v>Offer B</v>
      </c>
    </row>
    <row r="30" customFormat="false" ht="15" hidden="false" customHeight="false" outlineLevel="0" collapsed="false">
      <c r="A30" s="20" t="s">
        <v>44</v>
      </c>
      <c r="C30" s="20" t="str">
        <f aca="false">IF(COUNT(B25:D25)=0,"",INDEX({"Offer A","Offer B","Offer C"},MATCH(MAX(B25:D25),B25:D25,0)))</f>
        <v>Offer B</v>
      </c>
    </row>
    <row r="32" customFormat="false" ht="15" hidden="false" customHeight="false" outlineLevel="0" collapsed="false">
      <c r="A32" s="5" t="s">
        <v>45</v>
      </c>
    </row>
    <row r="33" customFormat="false" ht="15" hidden="false" customHeight="false" outlineLevel="0" collapsed="false">
      <c r="A33" s="6" t="s">
        <v>46</v>
      </c>
      <c r="C33" s="13"/>
    </row>
    <row r="34" customFormat="false" ht="15" hidden="false" customHeight="false" outlineLevel="0" collapsed="false">
      <c r="A34" s="6" t="s">
        <v>47</v>
      </c>
      <c r="C34" s="11"/>
    </row>
    <row r="35" customFormat="false" ht="15" hidden="false" customHeight="false" outlineLevel="0" collapsed="false">
      <c r="A35" s="6" t="s">
        <v>48</v>
      </c>
      <c r="C35" s="13"/>
    </row>
    <row r="37" customFormat="false" ht="15" hidden="false" customHeight="true" outlineLevel="0" collapsed="false">
      <c r="A37" s="21" t="s">
        <v>49</v>
      </c>
      <c r="B37" s="21"/>
      <c r="C37" s="21"/>
      <c r="D37" s="21"/>
      <c r="E37" s="21"/>
      <c r="F37" s="21"/>
    </row>
    <row r="38" customFormat="false" ht="15" hidden="false" customHeight="false" outlineLevel="0" collapsed="false">
      <c r="A38" s="21"/>
      <c r="B38" s="21"/>
      <c r="C38" s="21"/>
      <c r="D38" s="21"/>
      <c r="E38" s="21"/>
      <c r="F38" s="21"/>
    </row>
    <row r="39" customFormat="false" ht="15" hidden="false" customHeight="false" outlineLevel="0" collapsed="false">
      <c r="A39" s="21"/>
      <c r="B39" s="21"/>
      <c r="C39" s="21"/>
      <c r="D39" s="21"/>
      <c r="E39" s="21"/>
      <c r="F39" s="21"/>
    </row>
  </sheetData>
  <mergeCells count="1">
    <mergeCell ref="A37:F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5" min="2" style="0" width="16"/>
    <col collapsed="false" customWidth="true" hidden="false" outlineLevel="0" max="6" min="6" style="0" width="38"/>
  </cols>
  <sheetData>
    <row r="1" customFormat="false" ht="17.35" hidden="false" customHeight="false" outlineLevel="0" collapsed="false">
      <c r="A1" s="1" t="s">
        <v>50</v>
      </c>
    </row>
    <row r="2" customFormat="false" ht="15" hidden="false" customHeight="false" outlineLevel="0" collapsed="false">
      <c r="A2" s="2" t="s">
        <v>51</v>
      </c>
    </row>
    <row r="4" customFormat="false" ht="15" hidden="false" customHeight="false" outlineLevel="0" collapsed="false">
      <c r="A4" s="5" t="s">
        <v>52</v>
      </c>
    </row>
    <row r="5" customFormat="false" ht="15" hidden="false" customHeight="false" outlineLevel="0" collapsed="false">
      <c r="A5" s="6" t="s">
        <v>53</v>
      </c>
      <c r="C5" s="22" t="n">
        <v>95</v>
      </c>
    </row>
    <row r="6" customFormat="false" ht="15" hidden="false" customHeight="false" outlineLevel="0" collapsed="false">
      <c r="A6" s="6" t="s">
        <v>54</v>
      </c>
      <c r="C6" s="22" t="n">
        <v>100</v>
      </c>
    </row>
    <row r="7" customFormat="false" ht="15" hidden="false" customHeight="false" outlineLevel="0" collapsed="false">
      <c r="A7" s="6" t="s">
        <v>55</v>
      </c>
      <c r="C7" s="23" t="n">
        <v>10</v>
      </c>
    </row>
    <row r="8" customFormat="false" ht="15" hidden="false" customHeight="false" outlineLevel="0" collapsed="false">
      <c r="A8" s="6" t="s">
        <v>56</v>
      </c>
      <c r="C8" s="23" t="n">
        <v>6</v>
      </c>
    </row>
    <row r="9" customFormat="false" ht="15" hidden="false" customHeight="false" outlineLevel="0" collapsed="false">
      <c r="A9" s="6" t="s">
        <v>57</v>
      </c>
      <c r="C9" s="7" t="n">
        <v>0.6</v>
      </c>
    </row>
    <row r="11" customFormat="false" ht="15" hidden="false" customHeight="false" outlineLevel="0" collapsed="false">
      <c r="A11" s="5" t="s">
        <v>58</v>
      </c>
    </row>
    <row r="12" customFormat="false" ht="15" hidden="false" customHeight="false" outlineLevel="0" collapsed="false">
      <c r="A12" s="10" t="s">
        <v>59</v>
      </c>
      <c r="C12" s="14" t="n">
        <f aca="false">IFERROR(C6*C8/12,"")</f>
        <v>50</v>
      </c>
      <c r="D12" s="15" t="s">
        <v>60</v>
      </c>
    </row>
    <row r="13" customFormat="false" ht="15" hidden="false" customHeight="false" outlineLevel="0" collapsed="false">
      <c r="A13" s="10" t="s">
        <v>61</v>
      </c>
      <c r="C13" s="11" t="n">
        <v>6</v>
      </c>
      <c r="D13" s="15"/>
    </row>
    <row r="14" customFormat="false" ht="15" hidden="false" customHeight="false" outlineLevel="0" collapsed="false">
      <c r="A14" s="10" t="s">
        <v>62</v>
      </c>
      <c r="C14" s="11" t="n">
        <v>9</v>
      </c>
      <c r="D14" s="15"/>
    </row>
    <row r="15" customFormat="false" ht="15" hidden="false" customHeight="false" outlineLevel="0" collapsed="false">
      <c r="A15" s="10" t="s">
        <v>63</v>
      </c>
      <c r="C15" s="11" t="n">
        <v>2</v>
      </c>
      <c r="D15" s="15"/>
    </row>
    <row r="16" customFormat="false" ht="15" hidden="false" customHeight="false" outlineLevel="0" collapsed="false">
      <c r="A16" s="10" t="s">
        <v>64</v>
      </c>
      <c r="C16" s="14" t="n">
        <f aca="false">IFERROR((C13+C14+C15)*C8/12,"")</f>
        <v>8.5</v>
      </c>
      <c r="D16" s="15"/>
    </row>
    <row r="17" customFormat="false" ht="15" hidden="false" customHeight="false" outlineLevel="0" collapsed="false">
      <c r="A17" s="10" t="s">
        <v>65</v>
      </c>
      <c r="C17" s="11" t="n">
        <v>0</v>
      </c>
      <c r="D17" s="15"/>
    </row>
    <row r="18" customFormat="false" ht="15" hidden="false" customHeight="false" outlineLevel="0" collapsed="false">
      <c r="A18" s="16" t="s">
        <v>66</v>
      </c>
      <c r="C18" s="17" t="n">
        <f aca="false">IFERROR(C12+C16+C17,"")</f>
        <v>58.5</v>
      </c>
      <c r="D18" s="15"/>
    </row>
    <row r="20" customFormat="false" ht="15" hidden="false" customHeight="false" outlineLevel="0" collapsed="false">
      <c r="A20" s="5" t="s">
        <v>67</v>
      </c>
    </row>
    <row r="21" customFormat="false" ht="15" hidden="false" customHeight="false" outlineLevel="0" collapsed="false">
      <c r="A21" s="10" t="s">
        <v>68</v>
      </c>
      <c r="C21" s="14" t="n">
        <f aca="false">IFERROR(C6-C5,"")</f>
        <v>5</v>
      </c>
    </row>
    <row r="22" customFormat="false" ht="15" hidden="false" customHeight="false" outlineLevel="0" collapsed="false">
      <c r="A22" s="10" t="s">
        <v>69</v>
      </c>
      <c r="C22" s="14" t="n">
        <f aca="false">IFERROR(C21*C7,"")</f>
        <v>50</v>
      </c>
    </row>
    <row r="23" customFormat="false" ht="15" hidden="false" customHeight="false" outlineLevel="0" collapsed="false">
      <c r="A23" s="16" t="s">
        <v>70</v>
      </c>
      <c r="C23" s="17" t="n">
        <f aca="false">IFERROR(C22*C9,"")</f>
        <v>30</v>
      </c>
    </row>
    <row r="25" customFormat="false" ht="15" hidden="false" customHeight="false" outlineLevel="0" collapsed="false">
      <c r="A25" s="5" t="s">
        <v>71</v>
      </c>
    </row>
    <row r="26" customFormat="false" ht="15" hidden="false" customHeight="false" outlineLevel="0" collapsed="false">
      <c r="A26" s="16" t="s">
        <v>72</v>
      </c>
      <c r="C26" s="24" t="n">
        <f aca="false">IFERROR(C23-C18,"")</f>
        <v>-28.5</v>
      </c>
    </row>
    <row r="27" customFormat="false" ht="15" hidden="false" customHeight="false" outlineLevel="0" collapsed="false">
      <c r="A27" s="16" t="s">
        <v>73</v>
      </c>
      <c r="C27" s="16" t="str">
        <f aca="false">IF(C26="","",IF(C26&gt;0,"Waiting is worth it on the numbers","TRANSACT — waiting costs more than it can win"))</f>
        <v>TRANSACT — waiting costs more than it can win</v>
      </c>
    </row>
    <row r="28" customFormat="false" ht="15" hidden="false" customHeight="false" outlineLevel="0" collapsed="false">
      <c r="A28" s="10" t="s">
        <v>74</v>
      </c>
      <c r="C28" s="16" t="n">
        <f aca="false">IFERROR((C23-C17)/((C6+C13+C14+C15)/12),"")</f>
        <v>3.07692307692308</v>
      </c>
    </row>
    <row r="29" customFormat="false" ht="15" hidden="false" customHeight="false" outlineLevel="0" collapsed="false">
      <c r="A29" s="10" t="s">
        <v>75</v>
      </c>
      <c r="C29" s="16" t="n">
        <f aca="false">IFERROR(C5+(C18/C9)/C7,"")</f>
        <v>104.75</v>
      </c>
    </row>
    <row r="31" customFormat="false" ht="15" hidden="false" customHeight="true" outlineLevel="0" collapsed="false">
      <c r="A31" s="21" t="s">
        <v>76</v>
      </c>
      <c r="B31" s="21"/>
      <c r="C31" s="21"/>
      <c r="D31" s="21"/>
      <c r="E31" s="21"/>
      <c r="F31" s="21"/>
    </row>
    <row r="32" customFormat="false" ht="15" hidden="false" customHeight="false" outlineLevel="0" collapsed="false">
      <c r="A32" s="21"/>
      <c r="B32" s="21"/>
      <c r="C32" s="21"/>
      <c r="D32" s="21"/>
      <c r="E32" s="21"/>
      <c r="F32" s="21"/>
    </row>
    <row r="33" customFormat="false" ht="15" hidden="false" customHeight="false" outlineLevel="0" collapsed="false">
      <c r="A33" s="21"/>
      <c r="B33" s="21"/>
      <c r="C33" s="21"/>
      <c r="D33" s="21"/>
      <c r="E33" s="21"/>
      <c r="F33" s="21"/>
    </row>
    <row r="35" customFormat="false" ht="15" hidden="false" customHeight="false" outlineLevel="0" collapsed="false">
      <c r="A35" s="5" t="s">
        <v>77</v>
      </c>
    </row>
    <row r="36" customFormat="false" ht="15" hidden="false" customHeight="true" outlineLevel="0" collapsed="false">
      <c r="A36" s="21" t="s">
        <v>78</v>
      </c>
      <c r="B36" s="21"/>
      <c r="C36" s="21"/>
      <c r="D36" s="21"/>
      <c r="E36" s="21"/>
      <c r="F36" s="21"/>
    </row>
    <row r="37" customFormat="false" ht="15" hidden="false" customHeight="false" outlineLevel="0" collapsed="false">
      <c r="A37" s="21"/>
      <c r="B37" s="21"/>
      <c r="C37" s="21"/>
      <c r="D37" s="21"/>
      <c r="E37" s="21"/>
      <c r="F37" s="21"/>
    </row>
    <row r="38" customFormat="false" ht="15" hidden="false" customHeight="false" outlineLevel="0" collapsed="false">
      <c r="A38" s="21"/>
      <c r="B38" s="21"/>
      <c r="C38" s="21"/>
      <c r="D38" s="21"/>
      <c r="E38" s="21"/>
      <c r="F38" s="21"/>
    </row>
  </sheetData>
  <mergeCells count="2">
    <mergeCell ref="A31:F33"/>
    <mergeCell ref="A36:F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20"/>
    <col collapsed="false" customWidth="true" hidden="false" outlineLevel="0" max="4" min="4" style="0" width="18"/>
    <col collapsed="false" customWidth="true" hidden="false" outlineLevel="0" max="5" min="5" style="0" width="40"/>
  </cols>
  <sheetData>
    <row r="1" customFormat="false" ht="17.35" hidden="false" customHeight="false" outlineLevel="0" collapsed="false">
      <c r="A1" s="1" t="s">
        <v>79</v>
      </c>
    </row>
    <row r="2" customFormat="false" ht="15" hidden="false" customHeight="false" outlineLevel="0" collapsed="false">
      <c r="A2" s="2" t="s">
        <v>80</v>
      </c>
    </row>
    <row r="4" customFormat="false" ht="15" hidden="false" customHeight="true" outlineLevel="0" collapsed="false">
      <c r="A4" s="21" t="s">
        <v>81</v>
      </c>
      <c r="B4" s="21"/>
      <c r="C4" s="21"/>
      <c r="D4" s="21"/>
      <c r="E4" s="21"/>
      <c r="F4" s="21"/>
      <c r="G4" s="21"/>
      <c r="H4" s="21"/>
    </row>
    <row r="5" customFormat="false" ht="15" hidden="false" customHeight="false" outlineLevel="0" collapsed="false">
      <c r="A5" s="21"/>
      <c r="B5" s="21"/>
      <c r="C5" s="21"/>
      <c r="D5" s="21"/>
      <c r="E5" s="21"/>
      <c r="F5" s="21"/>
      <c r="G5" s="21"/>
      <c r="H5" s="21"/>
    </row>
    <row r="6" customFormat="false" ht="15" hidden="false" customHeight="false" outlineLevel="0" collapsed="false">
      <c r="A6" s="21"/>
      <c r="B6" s="21"/>
      <c r="C6" s="21"/>
      <c r="D6" s="21"/>
      <c r="E6" s="21"/>
      <c r="F6" s="21"/>
      <c r="G6" s="21"/>
      <c r="H6" s="21"/>
    </row>
    <row r="9" customFormat="false" ht="15" hidden="false" customHeight="false" outlineLevel="0" collapsed="false">
      <c r="A9" s="5" t="s">
        <v>82</v>
      </c>
    </row>
    <row r="10" customFormat="false" ht="23.85" hidden="false" customHeight="false" outlineLevel="0" collapsed="false">
      <c r="A10" s="9" t="s">
        <v>15</v>
      </c>
      <c r="B10" s="9" t="s">
        <v>83</v>
      </c>
      <c r="C10" s="9" t="s">
        <v>84</v>
      </c>
      <c r="D10" s="9" t="s">
        <v>28</v>
      </c>
    </row>
    <row r="11" customFormat="false" ht="15" hidden="false" customHeight="false" outlineLevel="0" collapsed="false">
      <c r="A11" s="10" t="s">
        <v>85</v>
      </c>
      <c r="B11" s="11" t="n">
        <v>100</v>
      </c>
      <c r="C11" s="11" t="n">
        <v>100</v>
      </c>
      <c r="D11" s="15" t="s">
        <v>86</v>
      </c>
    </row>
    <row r="12" customFormat="false" ht="15" hidden="false" customHeight="false" outlineLevel="0" collapsed="false">
      <c r="A12" s="10" t="s">
        <v>87</v>
      </c>
      <c r="B12" s="25" t="n">
        <v>1</v>
      </c>
      <c r="C12" s="25" t="n">
        <v>0.85</v>
      </c>
      <c r="D12" s="15" t="s">
        <v>88</v>
      </c>
    </row>
    <row r="13" customFormat="false" ht="15" hidden="false" customHeight="false" outlineLevel="0" collapsed="false">
      <c r="A13" s="10" t="s">
        <v>89</v>
      </c>
      <c r="B13" s="14" t="n">
        <f aca="false">B11*B12</f>
        <v>100</v>
      </c>
      <c r="C13" s="14" t="n">
        <f aca="false">C11*C12</f>
        <v>85</v>
      </c>
      <c r="D13" s="15"/>
    </row>
    <row r="14" customFormat="false" ht="15" hidden="false" customHeight="false" outlineLevel="0" collapsed="false">
      <c r="A14" s="10" t="s">
        <v>20</v>
      </c>
      <c r="B14" s="12" t="n">
        <v>5</v>
      </c>
      <c r="C14" s="12" t="n">
        <v>10</v>
      </c>
      <c r="D14" s="15"/>
    </row>
    <row r="15" customFormat="false" ht="15" hidden="false" customHeight="false" outlineLevel="0" collapsed="false">
      <c r="A15" s="10" t="s">
        <v>90</v>
      </c>
      <c r="B15" s="12" t="n">
        <v>3</v>
      </c>
      <c r="C15" s="12" t="n">
        <v>0</v>
      </c>
      <c r="D15" s="15" t="s">
        <v>91</v>
      </c>
    </row>
    <row r="16" customFormat="false" ht="15" hidden="false" customHeight="false" outlineLevel="0" collapsed="false">
      <c r="A16" s="10" t="s">
        <v>21</v>
      </c>
      <c r="B16" s="12" t="n">
        <v>9</v>
      </c>
      <c r="C16" s="12" t="n">
        <v>6</v>
      </c>
      <c r="D16" s="15"/>
    </row>
    <row r="17" customFormat="false" ht="15" hidden="false" customHeight="false" outlineLevel="0" collapsed="false">
      <c r="A17" s="10" t="s">
        <v>92</v>
      </c>
      <c r="B17" s="19" t="n">
        <f aca="false">IF(B15=0,B14,B15)</f>
        <v>3</v>
      </c>
      <c r="C17" s="19" t="n">
        <f aca="false">IF(C15=0,C14,C15)</f>
        <v>10</v>
      </c>
      <c r="D17" s="15"/>
    </row>
    <row r="18" customFormat="false" ht="15" hidden="false" customHeight="false" outlineLevel="0" collapsed="false">
      <c r="A18" s="16" t="s">
        <v>93</v>
      </c>
      <c r="B18" s="17" t="n">
        <f aca="false">IFERROR(B13*(B17-B16/12),"")</f>
        <v>225</v>
      </c>
      <c r="C18" s="17" t="n">
        <f aca="false">IFERROR(C13*(C17-C16/12),"")</f>
        <v>807.5</v>
      </c>
      <c r="D18" s="15"/>
    </row>
    <row r="19" customFormat="false" ht="15" hidden="false" customHeight="false" outlineLevel="0" collapsed="false">
      <c r="A19" s="16" t="s">
        <v>94</v>
      </c>
      <c r="B19" s="17" t="n">
        <f aca="false">IFERROR(B18/B17,"")</f>
        <v>75</v>
      </c>
      <c r="C19" s="17" t="n">
        <f aca="false">IFERROR(C18/C17,"")</f>
        <v>80.75</v>
      </c>
      <c r="D19" s="15" t="s">
        <v>95</v>
      </c>
    </row>
    <row r="20" customFormat="false" ht="15" hidden="false" customHeight="false" outlineLevel="0" collapsed="false">
      <c r="A20" s="16" t="s">
        <v>96</v>
      </c>
      <c r="B20" s="26" t="n">
        <f aca="false">IFERROR(B19/B11,"")</f>
        <v>0.75</v>
      </c>
      <c r="C20" s="26" t="n">
        <f aca="false">IFERROR(C19/C11,"")</f>
        <v>0.8075</v>
      </c>
      <c r="D20" s="15"/>
    </row>
    <row r="22" customFormat="false" ht="15" hidden="false" customHeight="false" outlineLevel="0" collapsed="false">
      <c r="A22" s="5" t="s">
        <v>97</v>
      </c>
    </row>
    <row r="23" customFormat="false" ht="15" hidden="false" customHeight="false" outlineLevel="0" collapsed="false">
      <c r="A23" s="9" t="s">
        <v>98</v>
      </c>
      <c r="B23" s="9" t="s">
        <v>99</v>
      </c>
      <c r="C23" s="9" t="s">
        <v>100</v>
      </c>
      <c r="D23" s="9" t="s">
        <v>101</v>
      </c>
    </row>
    <row r="24" customFormat="false" ht="15" hidden="false" customHeight="false" outlineLevel="0" collapsed="false">
      <c r="A24" s="10" t="s">
        <v>102</v>
      </c>
      <c r="B24" s="19" t="n">
        <f aca="false">B17</f>
        <v>3</v>
      </c>
      <c r="C24" s="19" t="n">
        <f aca="false">C17</f>
        <v>10</v>
      </c>
      <c r="D24" s="16" t="str">
        <f aca="false">IF(C24&gt;B24,"Y","X")</f>
        <v>Y</v>
      </c>
    </row>
    <row r="25" customFormat="false" ht="15" hidden="false" customHeight="false" outlineLevel="0" collapsed="false">
      <c r="A25" s="10" t="s">
        <v>103</v>
      </c>
      <c r="B25" s="14" t="n">
        <f aca="false">B18</f>
        <v>225</v>
      </c>
      <c r="C25" s="14" t="n">
        <f aca="false">C18</f>
        <v>807.5</v>
      </c>
      <c r="D25" s="16" t="str">
        <f aca="false">IF(C25&gt;B25,"Y","X")</f>
        <v>Y</v>
      </c>
    </row>
    <row r="26" customFormat="false" ht="15" hidden="false" customHeight="false" outlineLevel="0" collapsed="false">
      <c r="A26" s="10" t="s">
        <v>104</v>
      </c>
      <c r="B26" s="14" t="n">
        <f aca="false">B19</f>
        <v>75</v>
      </c>
      <c r="C26" s="14" t="n">
        <f aca="false">C19</f>
        <v>80.75</v>
      </c>
      <c r="D26" s="16" t="str">
        <f aca="false">IF(C26&gt;B26,"Y","X")</f>
        <v>Y</v>
      </c>
    </row>
    <row r="27" customFormat="false" ht="15" hidden="false" customHeight="false" outlineLevel="0" collapsed="false">
      <c r="A27" s="10" t="s">
        <v>105</v>
      </c>
      <c r="B27" s="14" t="n">
        <f aca="false">B13</f>
        <v>100</v>
      </c>
      <c r="C27" s="14" t="n">
        <f aca="false">C13</f>
        <v>85</v>
      </c>
      <c r="D27" s="16" t="str">
        <f aca="false">IF(B27&gt;C27,"X sets the higher evidence","Y sets the higher evidence")</f>
        <v>X sets the higher evidence</v>
      </c>
    </row>
    <row r="28" customFormat="false" ht="15" hidden="false" customHeight="false" outlineLevel="0" collapsed="false">
      <c r="A28" s="10" t="s">
        <v>106</v>
      </c>
      <c r="B28" s="10" t="s">
        <v>107</v>
      </c>
      <c r="C28" s="10" t="s">
        <v>108</v>
      </c>
      <c r="D28" s="16" t="s">
        <v>109</v>
      </c>
    </row>
    <row r="30" customFormat="false" ht="15" hidden="false" customHeight="false" outlineLevel="0" collapsed="false">
      <c r="A30" s="20" t="s">
        <v>110</v>
      </c>
      <c r="C30" s="27" t="n">
        <f aca="false">IFERROR(C18-B18,"")</f>
        <v>582.5</v>
      </c>
    </row>
    <row r="32" customFormat="false" ht="15" hidden="false" customHeight="true" outlineLevel="0" collapsed="false">
      <c r="A32" s="21" t="s">
        <v>111</v>
      </c>
      <c r="B32" s="21"/>
      <c r="C32" s="21"/>
      <c r="D32" s="21"/>
      <c r="E32" s="21"/>
    </row>
    <row r="33" customFormat="false" ht="15" hidden="false" customHeight="false" outlineLevel="0" collapsed="false">
      <c r="A33" s="21"/>
      <c r="B33" s="21"/>
      <c r="C33" s="21"/>
      <c r="D33" s="21"/>
      <c r="E33" s="21"/>
    </row>
    <row r="34" customFormat="false" ht="15" hidden="false" customHeight="false" outlineLevel="0" collapsed="false">
      <c r="A34" s="21"/>
      <c r="B34" s="21"/>
      <c r="C34" s="21"/>
      <c r="D34" s="21"/>
      <c r="E34" s="21"/>
    </row>
    <row r="36" customFormat="false" ht="15" hidden="false" customHeight="true" outlineLevel="0" collapsed="false">
      <c r="A36" s="21" t="s">
        <v>112</v>
      </c>
      <c r="B36" s="21"/>
      <c r="C36" s="21"/>
      <c r="D36" s="21"/>
      <c r="E36" s="21"/>
    </row>
    <row r="37" customFormat="false" ht="15" hidden="false" customHeight="false" outlineLevel="0" collapsed="false">
      <c r="A37" s="21"/>
      <c r="B37" s="21"/>
      <c r="C37" s="21"/>
      <c r="D37" s="21"/>
      <c r="E37" s="21"/>
    </row>
    <row r="40" customFormat="false" ht="15" hidden="false" customHeight="false" outlineLevel="0" collapsed="false">
      <c r="A40" s="8" t="s">
        <v>113</v>
      </c>
    </row>
  </sheetData>
  <mergeCells count="3">
    <mergeCell ref="A4:H6"/>
    <mergeCell ref="A32:E34"/>
    <mergeCell ref="A36:E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4"/>
    <col collapsed="false" customWidth="true" hidden="false" outlineLevel="0" max="3" min="2" style="0" width="18"/>
    <col collapsed="false" customWidth="true" hidden="false" outlineLevel="0" max="4" min="4" style="0" width="46"/>
  </cols>
  <sheetData>
    <row r="1" customFormat="false" ht="17.35" hidden="false" customHeight="false" outlineLevel="0" collapsed="false">
      <c r="A1" s="1" t="s">
        <v>114</v>
      </c>
    </row>
    <row r="2" customFormat="false" ht="15" hidden="false" customHeight="false" outlineLevel="0" collapsed="false">
      <c r="A2" s="2" t="s">
        <v>115</v>
      </c>
    </row>
    <row r="5" customFormat="false" ht="15" hidden="false" customHeight="false" outlineLevel="0" collapsed="false">
      <c r="A5" s="5" t="s">
        <v>116</v>
      </c>
    </row>
    <row r="6" customFormat="false" ht="23.85" hidden="false" customHeight="false" outlineLevel="0" collapsed="false">
      <c r="A6" s="28" t="s">
        <v>117</v>
      </c>
      <c r="B6" s="29"/>
      <c r="C6" s="30"/>
      <c r="D6" s="13"/>
    </row>
    <row r="7" customFormat="false" ht="23.85" hidden="false" customHeight="false" outlineLevel="0" collapsed="false">
      <c r="A7" s="28" t="s">
        <v>118</v>
      </c>
      <c r="B7" s="29"/>
      <c r="C7" s="30"/>
      <c r="D7" s="13"/>
    </row>
    <row r="8" customFormat="false" ht="35.05" hidden="false" customHeight="false" outlineLevel="0" collapsed="false">
      <c r="A8" s="28" t="s">
        <v>119</v>
      </c>
      <c r="B8" s="29"/>
      <c r="C8" s="30"/>
      <c r="D8" s="13"/>
    </row>
    <row r="10" customFormat="false" ht="15" hidden="false" customHeight="false" outlineLevel="0" collapsed="false">
      <c r="A10" s="20" t="s">
        <v>120</v>
      </c>
      <c r="B10" s="31" t="n">
        <f aca="false">COUNTIF(B6:B8,"Yes")</f>
        <v>0</v>
      </c>
    </row>
    <row r="11" customFormat="false" ht="15" hidden="false" customHeight="false" outlineLevel="0" collapsed="false">
      <c r="A11" s="20" t="s">
        <v>121</v>
      </c>
      <c r="B11" s="32" t="str">
        <f aca="false">IF(COUNTA(B6:B8)=0,"",IF(B10=0,"This is not strategic vacancy — it is a letting problem","Strategic — document the cost below"))</f>
        <v/>
      </c>
      <c r="C11" s="32"/>
      <c r="D11" s="32"/>
    </row>
    <row r="13" customFormat="false" ht="15" hidden="false" customHeight="false" outlineLevel="0" collapsed="false">
      <c r="A13" s="5" t="s">
        <v>122</v>
      </c>
    </row>
    <row r="14" customFormat="false" ht="15" hidden="false" customHeight="false" outlineLevel="0" collapsed="false">
      <c r="A14" s="10" t="s">
        <v>123</v>
      </c>
      <c r="C14" s="33"/>
    </row>
    <row r="15" customFormat="false" ht="15" hidden="false" customHeight="false" outlineLevel="0" collapsed="false">
      <c r="A15" s="10" t="s">
        <v>124</v>
      </c>
      <c r="C15" s="11"/>
    </row>
    <row r="16" customFormat="false" ht="15" hidden="false" customHeight="false" outlineLevel="0" collapsed="false">
      <c r="A16" s="10" t="s">
        <v>125</v>
      </c>
      <c r="C16" s="12"/>
    </row>
    <row r="17" customFormat="false" ht="15" hidden="false" customHeight="false" outlineLevel="0" collapsed="false">
      <c r="A17" s="10" t="s">
        <v>126</v>
      </c>
      <c r="C17" s="14" t="n">
        <f aca="false">IFERROR(C15*C16/12,"")</f>
        <v>0</v>
      </c>
    </row>
    <row r="18" customFormat="false" ht="15" hidden="false" customHeight="false" outlineLevel="0" collapsed="false">
      <c r="A18" s="10" t="s">
        <v>127</v>
      </c>
      <c r="C18" s="11"/>
    </row>
    <row r="19" customFormat="false" ht="15" hidden="false" customHeight="false" outlineLevel="0" collapsed="false">
      <c r="A19" s="10" t="s">
        <v>128</v>
      </c>
      <c r="C19" s="14" t="n">
        <f aca="false">IFERROR(C18*C16/12,"")</f>
        <v>0</v>
      </c>
    </row>
    <row r="20" customFormat="false" ht="15" hidden="false" customHeight="false" outlineLevel="0" collapsed="false">
      <c r="A20" s="16" t="s">
        <v>129</v>
      </c>
      <c r="C20" s="17" t="n">
        <f aca="false">IFERROR(C17+C19,"")</f>
        <v>0</v>
      </c>
    </row>
    <row r="21" customFormat="false" ht="15" hidden="false" customHeight="false" outlineLevel="0" collapsed="false">
      <c r="A21" s="10" t="s">
        <v>130</v>
      </c>
      <c r="C21" s="11"/>
    </row>
    <row r="22" customFormat="false" ht="15" hidden="false" customHeight="false" outlineLevel="0" collapsed="false">
      <c r="A22" s="16" t="s">
        <v>131</v>
      </c>
      <c r="C22" s="17" t="n">
        <f aca="false">IFERROR(C21-C20,"")</f>
        <v>0</v>
      </c>
    </row>
    <row r="24" customFormat="false" ht="15" hidden="false" customHeight="false" outlineLevel="0" collapsed="false">
      <c r="A24" s="5" t="s">
        <v>132</v>
      </c>
    </row>
    <row r="25" customFormat="false" ht="15" hidden="false" customHeight="false" outlineLevel="0" collapsed="false">
      <c r="A25" s="6" t="s">
        <v>133</v>
      </c>
      <c r="C25" s="13"/>
      <c r="D25" s="13"/>
    </row>
    <row r="26" customFormat="false" ht="15" hidden="false" customHeight="false" outlineLevel="0" collapsed="false">
      <c r="A26" s="6" t="s">
        <v>134</v>
      </c>
      <c r="C26" s="13"/>
      <c r="D26" s="13"/>
    </row>
    <row r="27" customFormat="false" ht="15" hidden="false" customHeight="false" outlineLevel="0" collapsed="false">
      <c r="A27" s="6" t="s">
        <v>135</v>
      </c>
      <c r="C27" s="13"/>
      <c r="D27" s="13"/>
    </row>
    <row r="28" customFormat="false" ht="15" hidden="false" customHeight="false" outlineLevel="0" collapsed="false">
      <c r="A28" s="6" t="s">
        <v>136</v>
      </c>
      <c r="C28" s="13"/>
      <c r="D28" s="13"/>
    </row>
    <row r="29" customFormat="false" ht="15" hidden="false" customHeight="false" outlineLevel="0" collapsed="false">
      <c r="A29" s="6" t="s">
        <v>137</v>
      </c>
      <c r="C29" s="13"/>
      <c r="D29" s="13"/>
    </row>
    <row r="31" customFormat="false" ht="15" hidden="false" customHeight="true" outlineLevel="0" collapsed="false">
      <c r="A31" s="21" t="s">
        <v>138</v>
      </c>
      <c r="B31" s="21"/>
      <c r="C31" s="21"/>
      <c r="D31" s="21"/>
    </row>
    <row r="32" customFormat="false" ht="15" hidden="false" customHeight="false" outlineLevel="0" collapsed="false">
      <c r="A32" s="21"/>
      <c r="B32" s="21"/>
      <c r="C32" s="21"/>
      <c r="D32" s="21"/>
    </row>
    <row r="33" customFormat="false" ht="15" hidden="false" customHeight="false" outlineLevel="0" collapsed="false">
      <c r="A33" s="21"/>
      <c r="B33" s="21"/>
      <c r="C33" s="21"/>
      <c r="D33" s="21"/>
    </row>
  </sheetData>
  <mergeCells count="7">
    <mergeCell ref="B11:D11"/>
    <mergeCell ref="C25:D25"/>
    <mergeCell ref="C26:D26"/>
    <mergeCell ref="C27:D27"/>
    <mergeCell ref="C28:D28"/>
    <mergeCell ref="C29:D29"/>
    <mergeCell ref="A31:D33"/>
  </mergeCells>
  <dataValidations count="1">
    <dataValidation allowBlank="true" errorStyle="stop" operator="between" showDropDown="false" showErrorMessage="false" showInputMessage="false" sqref="B6:B8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2026-08-12T16:06:04Z</dcterms:created>
  <dc:creator>openpyxl</dc:creator>
  <dc:description/>
  <dc:language>en-US</dc:language>
  <cp:lastModifiedBy/>
  <dcterms:modified xsi:type="dcterms:W3CDTF">2026-08-12T16:06:04Z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