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. Read Me" sheetId="1" state="visible" r:id="rId3"/>
    <sheet name="1. Inputs" sheetId="2" state="visible" r:id="rId4"/>
    <sheet name="2. Results" sheetId="3" state="visible" r:id="rId5"/>
    <sheet name="3. Reporting Lin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8" authorId="0">
      <text>
        <r>
          <rPr>
            <sz val="10"/>
            <rFont val="Arial"/>
            <family val="2"/>
          </rPr>
          <t xml:space="preserve">Set to 4 if your rows are quarters, 12 if months. The IRR is computed per period and annualized by compounding: (1+r)^periods per year − 1.</t>
        </r>
      </text>
    </comment>
    <comment ref="D9" authorId="0">
      <text>
        <r>
          <rPr>
            <sz val="10"/>
            <rFont val="Arial"/>
            <family val="2"/>
          </rPr>
          <t xml:space="preserve">Net of accrued carried interest, and dated the same as the last cash flow. If your statement gives it gross of carry, ask for the net figure — it is the one that belongs here.</t>
        </r>
      </text>
    </comment>
  </commentList>
</comments>
</file>

<file path=xl/sharedStrings.xml><?xml version="1.0" encoding="utf-8"?>
<sst xmlns="http://schemas.openxmlformats.org/spreadsheetml/2006/main" count="126" uniqueCount="114">
  <si>
    <t xml:space="preserve">PME Calculator — measure your own fund</t>
  </si>
  <si>
    <t xml:space="preserve">Private Markets Performance · companion file</t>
  </si>
  <si>
    <t xml:space="preserve">What it does</t>
  </si>
  <si>
    <t xml:space="preserve">Enter a cash flow series and a total return index, and this file computes DPI, RVPI, TVPI, the realized share, the since-inception IRR, the IRR excluding the residual value, Kaplan-Schoar PME, Long-Nickels, PME+, Direct Alpha, and the test against a policy hurdle. It is the chapter 19 model with the numbers taken out.</t>
  </si>
  <si>
    <t xml:space="preserve">How to use it</t>
  </si>
  <si>
    <t xml:space="preserve">1. Go to sheet 1. Inputs. It arrives pre-filled with the chapter 19 fund so you can see every formula working and check it against the book.</t>
  </si>
  <si>
    <t xml:space="preserve">2. When you are ready to use your own fund, select B14:D53 and delete. Every result goes blank rather than showing an error.</t>
  </si>
  <si>
    <t xml:space="preserve">3. Enter your periods. Use annual rows if that is what you have; use quarterly rows if you have them, and set "periods per year" to 4 so the rate annualizes correctly.</t>
  </si>
  <si>
    <t xml:space="preserve">4. Enter the index as a LEVEL series — a total return index, on the same dates as the flows. Price indices understate the benchmark and make every fund look better than it is.</t>
  </si>
  <si>
    <t xml:space="preserve">What it will not do for you</t>
  </si>
  <si>
    <t xml:space="preserve">It will not choose your index. Chapter 10: the index must match the strategy, the size segment and the geography, and it must be chosen in the investment policy before the commitment, not after the result is known.</t>
  </si>
  <si>
    <t xml:space="preserve">It will not date your flows. Annual periods are legible but coarse; the difference between annual and daily dating on a real fund is frequently 50 to 150 basis points.</t>
  </si>
  <si>
    <t xml:space="preserve">It will not tell you whether a subscription facility was used. Ask.</t>
  </si>
  <si>
    <t xml:space="preserve">Colours</t>
  </si>
  <si>
    <t xml:space="preserve">Blue text on a pale blue fill — your inputs.  ·  Black — formulas.  ·  Yellow fill — assumptions that carry the answer.</t>
  </si>
  <si>
    <t xml:space="preserve">Nothing is locked, protected or watermarked.</t>
  </si>
  <si>
    <t xml:space="preserve">Your fund</t>
  </si>
  <si>
    <t xml:space="preserve">Blue cells on a pale fill are yours. Everything else is a formula.</t>
  </si>
  <si>
    <t xml:space="preserve">Identification and conventions</t>
  </si>
  <si>
    <t xml:space="preserve">Fund name</t>
  </si>
  <si>
    <t xml:space="preserve">Meridian Capital Partners IV</t>
  </si>
  <si>
    <t xml:space="preserve">Vintage year</t>
  </si>
  <si>
    <t xml:space="preserve">Measurement date — period number</t>
  </si>
  <si>
    <t xml:space="preserve">Periods per year  (1 = annual, 4 = quarterly)</t>
  </si>
  <si>
    <t xml:space="preserve">Residual net asset value, net of accrued carry</t>
  </si>
  <si>
    <t xml:space="preserve">Policy premium over the index</t>
  </si>
  <si>
    <t xml:space="preserve">The series</t>
  </si>
  <si>
    <t xml:space="preserve">Period</t>
  </si>
  <si>
    <t xml:space="preserve">Contributions</t>
  </si>
  <si>
    <t xml:space="preserve">Distributions</t>
  </si>
  <si>
    <t xml:space="preserve">Index level</t>
  </si>
  <si>
    <t xml:space="preserve">Net flow</t>
  </si>
  <si>
    <t xml:space="preserve">Flow incl. NAV</t>
  </si>
  <si>
    <t xml:space="preserve">FV factor</t>
  </si>
  <si>
    <t xml:space="preserve">FV contributions</t>
  </si>
  <si>
    <t xml:space="preserve">FV distributions</t>
  </si>
  <si>
    <t xml:space="preserve">Direct Alpha flow</t>
  </si>
  <si>
    <t xml:space="preserve">Long-Nickels balance</t>
  </si>
  <si>
    <t xml:space="preserve">PME+ scaled flow</t>
  </si>
  <si>
    <t xml:space="preserve">Last non-zero sign</t>
  </si>
  <si>
    <t xml:space="preserve">Sign change</t>
  </si>
  <si>
    <t xml:space="preserve">Total</t>
  </si>
  <si>
    <t xml:space="preserve">Rows beyond your measurement period are ignored: the FV factor blanks out and every column that depends on it blanks with it.</t>
  </si>
  <si>
    <t xml:space="preserve">Results</t>
  </si>
  <si>
    <t xml:space="preserve">Every cell here is a formula on sheet 1. Blank means an input is missing, not an error.</t>
  </si>
  <si>
    <t xml:space="preserve">Multiples</t>
  </si>
  <si>
    <t xml:space="preserve">Measure</t>
  </si>
  <si>
    <t xml:space="preserve">Value</t>
  </si>
  <si>
    <t xml:space="preserve">Note</t>
  </si>
  <si>
    <t xml:space="preserve">Paid-in capital</t>
  </si>
  <si>
    <t xml:space="preserve">Includes capital called for fees and expenses</t>
  </si>
  <si>
    <t xml:space="preserve">Distributions received</t>
  </si>
  <si>
    <t xml:space="preserve">Residual value</t>
  </si>
  <si>
    <t xml:space="preserve">Net of accrued carried interest</t>
  </si>
  <si>
    <t xml:space="preserve">Total value</t>
  </si>
  <si>
    <t xml:space="preserve">DPI</t>
  </si>
  <si>
    <t xml:space="preserve">RVPI</t>
  </si>
  <si>
    <t xml:space="preserve">TVPI</t>
  </si>
  <si>
    <t xml:space="preserve">Realized share  (DPI / TVPI)</t>
  </si>
  <si>
    <t xml:space="preserve">How little of the answer rests on marks</t>
  </si>
  <si>
    <t xml:space="preserve">Unrealized share</t>
  </si>
  <si>
    <t xml:space="preserve">Quote this in every report</t>
  </si>
  <si>
    <t xml:space="preserve">Rates</t>
  </si>
  <si>
    <t xml:space="preserve">IRR per period, including residual value</t>
  </si>
  <si>
    <t xml:space="preserve">Since-inception IRR, annualized</t>
  </si>
  <si>
    <t xml:space="preserve">Compounded, never multiplied</t>
  </si>
  <si>
    <t xml:space="preserve">IRR per period, realized flows only</t>
  </si>
  <si>
    <t xml:space="preserve">IRR excluding residual value, annualized</t>
  </si>
  <si>
    <t xml:space="preserve">Contribution of the mark</t>
  </si>
  <si>
    <t xml:space="preserve">Report both rates. This is why</t>
  </si>
  <si>
    <t xml:space="preserve">Sign changes in the flow series</t>
  </si>
  <si>
    <t xml:space="preserve">Multiple-solution warning</t>
  </si>
  <si>
    <t xml:space="preserve">The index</t>
  </si>
  <si>
    <t xml:space="preserve">Index level at period 0</t>
  </si>
  <si>
    <t xml:space="preserve">Index level at the measurement date</t>
  </si>
  <si>
    <t xml:space="preserve">Index annualized return</t>
  </si>
  <si>
    <t xml:space="preserve">Public market equivalents</t>
  </si>
  <si>
    <t xml:space="preserve">FV of contributions at the index</t>
  </si>
  <si>
    <t xml:space="preserve">FV of distributions at the index</t>
  </si>
  <si>
    <t xml:space="preserve">FV of distributions plus residual value</t>
  </si>
  <si>
    <t xml:space="preserve">Kaplan-Schoar PME</t>
  </si>
  <si>
    <t xml:space="preserve">Above 1.00 means the fund beat the index on its own cash flows</t>
  </si>
  <si>
    <t xml:space="preserve">Terminal wealth advantage</t>
  </si>
  <si>
    <t xml:space="preserve">Long-Nickels synthetic terminal value</t>
  </si>
  <si>
    <t xml:space="preserve">Long-Nickels usable?</t>
  </si>
  <si>
    <t xml:space="preserve">The failure mode of chapter 9</t>
  </si>
  <si>
    <t xml:space="preserve">PME+ lambda</t>
  </si>
  <si>
    <t xml:space="preserve">PME+ rate per period</t>
  </si>
  <si>
    <t xml:space="preserve">PME+ rate, annualized</t>
  </si>
  <si>
    <t xml:space="preserve">What the index would have returned on these dates</t>
  </si>
  <si>
    <t xml:space="preserve">Direct Alpha per period</t>
  </si>
  <si>
    <t xml:space="preserve">Direct Alpha, annualized</t>
  </si>
  <si>
    <t xml:space="preserve">The geometric excess. Quote this, not a subtraction</t>
  </si>
  <si>
    <t xml:space="preserve">Consistency check  (1+IRR)/(1+PME+)−1</t>
  </si>
  <si>
    <t xml:space="preserve">Should sit within a few bp of Direct Alpha</t>
  </si>
  <si>
    <t xml:space="preserve">Arithmetic difference of the two rates</t>
  </si>
  <si>
    <t xml:space="preserve">NOT the annualized excess. Do not quote it</t>
  </si>
  <si>
    <t xml:space="preserve">Overstatement if it were quoted</t>
  </si>
  <si>
    <t xml:space="preserve">The policy hurdle</t>
  </si>
  <si>
    <t xml:space="preserve">Hurdle  =  PME+ rate + policy premium</t>
  </si>
  <si>
    <t xml:space="preserve">Premium set in advance, in the policy</t>
  </si>
  <si>
    <t xml:space="preserve">Fund rate</t>
  </si>
  <si>
    <t xml:space="preserve">Margin</t>
  </si>
  <si>
    <t xml:space="preserve">Verdict</t>
  </si>
  <si>
    <t xml:space="preserve">The line to put in the report</t>
  </si>
  <si>
    <t xml:space="preserve">Built from sheet 2. If a cell is blank, the sentence says so.</t>
  </si>
  <si>
    <t xml:space="preserve">What must accompany it</t>
  </si>
  <si>
    <t xml:space="preserve">· The unrealized share, and what the rate becomes without the mark.</t>
  </si>
  <si>
    <t xml:space="preserve">· What "net" is net of — management fees, carry, fund expenses, and whether the institution's own costs are in.</t>
  </si>
  <si>
    <t xml:space="preserve">· Which index, that it is a total return index, and when it was chosen.</t>
  </si>
  <si>
    <t xml:space="preserve">· Which PME method, and that the same one is applied to every fund.</t>
  </si>
  <si>
    <t xml:space="preserve">· Whether a subscription facility was used, and the figures both ways.</t>
  </si>
  <si>
    <t xml:space="preserve">· If a peer ranking is quoted: the provider, the cohort size, the vintage definition, the as-of date, and the selection, survivorship and backfill biases.</t>
  </si>
  <si>
    <t xml:space="preserve">Ask for the multiple beside the rate, and the realized share beside the multiple. Six questions turn a headline into a description, and no manager who is doing well has any difficulty answering them.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</si>
</sst>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#,##0.0;\(#,##0.0\);\-"/>
    <numFmt numFmtId="168" formatCode="0.0%"/>
    <numFmt numFmtId="169" formatCode="0.0000"/>
    <numFmt numFmtId="170" formatCode="0.000\x"/>
    <numFmt numFmtId="171" formatCode="0.00%"/>
    <numFmt numFmtId="172" formatCode="#,##0&quot; bp&quot;"/>
    <numFmt numFmtId="173" formatCode="0.0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171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14171D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55555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B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14171D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4171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15" hidden="false" customHeight="false" outlineLevel="0" collapsed="false">
      <c r="A5" s="3" t="s">
        <v>2</v>
      </c>
    </row>
    <row r="6" customFormat="false" ht="35.05" hidden="false" customHeight="false" outlineLevel="0" collapsed="false">
      <c r="A6" s="4" t="s">
        <v>3</v>
      </c>
    </row>
    <row r="8" customFormat="false" ht="15" hidden="false" customHeight="false" outlineLevel="0" collapsed="false">
      <c r="A8" s="3" t="s">
        <v>4</v>
      </c>
    </row>
    <row r="9" customFormat="false" ht="15" hidden="false" customHeight="false" outlineLevel="0" collapsed="false">
      <c r="A9" s="4" t="s">
        <v>5</v>
      </c>
    </row>
    <row r="10" customFormat="false" ht="15" hidden="false" customHeight="false" outlineLevel="0" collapsed="false">
      <c r="A10" s="4" t="s">
        <v>6</v>
      </c>
    </row>
    <row r="11" customFormat="false" ht="23.85" hidden="false" customHeight="false" outlineLevel="0" collapsed="false">
      <c r="A11" s="4" t="s">
        <v>7</v>
      </c>
    </row>
    <row r="12" customFormat="false" ht="23.85" hidden="false" customHeight="false" outlineLevel="0" collapsed="false">
      <c r="A12" s="4" t="s">
        <v>8</v>
      </c>
    </row>
    <row r="14" customFormat="false" ht="15" hidden="false" customHeight="false" outlineLevel="0" collapsed="false">
      <c r="A14" s="3" t="s">
        <v>9</v>
      </c>
    </row>
    <row r="15" customFormat="false" ht="23.85" hidden="false" customHeight="false" outlineLevel="0" collapsed="false">
      <c r="A15" s="4" t="s">
        <v>10</v>
      </c>
    </row>
    <row r="16" customFormat="false" ht="23.85" hidden="false" customHeight="false" outlineLevel="0" collapsed="false">
      <c r="A16" s="4" t="s">
        <v>11</v>
      </c>
    </row>
    <row r="17" customFormat="false" ht="15" hidden="false" customHeight="false" outlineLevel="0" collapsed="false">
      <c r="A17" s="4" t="s">
        <v>12</v>
      </c>
    </row>
    <row r="19" customFormat="false" ht="15" hidden="false" customHeight="false" outlineLevel="0" collapsed="false">
      <c r="A19" s="3" t="s">
        <v>13</v>
      </c>
    </row>
    <row r="20" customFormat="false" ht="15" hidden="false" customHeight="false" outlineLevel="0" collapsed="false">
      <c r="A20" s="4" t="s">
        <v>14</v>
      </c>
    </row>
    <row r="22" customFormat="false" ht="15" hidden="false" customHeight="false" outlineLevel="0" collapsed="false">
      <c r="A22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4" min="2" style="0" width="15"/>
    <col collapsed="false" customWidth="true" hidden="false" outlineLevel="0" max="11" min="5" style="0" width="14"/>
    <col collapsed="false" customWidth="true" hidden="false" outlineLevel="0" max="12" min="12" style="0" width="15"/>
    <col collapsed="false" customWidth="true" hidden="false" outlineLevel="0" max="14" min="13" style="0" width="13"/>
  </cols>
  <sheetData>
    <row r="1" customFormat="false" ht="17.35" hidden="false" customHeight="false" outlineLevel="0" collapsed="false">
      <c r="A1" s="1" t="s">
        <v>16</v>
      </c>
    </row>
    <row r="2" customFormat="false" ht="15" hidden="false" customHeight="false" outlineLevel="0" collapsed="false">
      <c r="A2" s="2" t="s">
        <v>17</v>
      </c>
    </row>
    <row r="4" customFormat="false" ht="15" hidden="false" customHeight="false" outlineLevel="0" collapsed="false">
      <c r="A4" s="5" t="s">
        <v>18</v>
      </c>
    </row>
    <row r="5" customFormat="false" ht="15" hidden="false" customHeight="false" outlineLevel="0" collapsed="false">
      <c r="A5" s="6" t="s">
        <v>19</v>
      </c>
      <c r="B5" s="6"/>
      <c r="C5" s="6"/>
      <c r="D5" s="7" t="s">
        <v>20</v>
      </c>
    </row>
    <row r="6" customFormat="false" ht="15" hidden="false" customHeight="false" outlineLevel="0" collapsed="false">
      <c r="A6" s="6" t="s">
        <v>21</v>
      </c>
      <c r="B6" s="6"/>
      <c r="C6" s="6"/>
      <c r="D6" s="8" t="n">
        <v>2018</v>
      </c>
    </row>
    <row r="7" customFormat="false" ht="15" hidden="false" customHeight="false" outlineLevel="0" collapsed="false">
      <c r="A7" s="6" t="s">
        <v>22</v>
      </c>
      <c r="B7" s="6"/>
      <c r="C7" s="6"/>
      <c r="D7" s="8" t="n">
        <v>9</v>
      </c>
    </row>
    <row r="8" customFormat="false" ht="15" hidden="false" customHeight="false" outlineLevel="0" collapsed="false">
      <c r="A8" s="6" t="s">
        <v>23</v>
      </c>
      <c r="B8" s="6"/>
      <c r="C8" s="6"/>
      <c r="D8" s="9" t="n">
        <v>1</v>
      </c>
    </row>
    <row r="9" customFormat="false" ht="15" hidden="false" customHeight="false" outlineLevel="0" collapsed="false">
      <c r="A9" s="6" t="s">
        <v>24</v>
      </c>
      <c r="B9" s="6"/>
      <c r="C9" s="6"/>
      <c r="D9" s="10" t="n">
        <v>85</v>
      </c>
    </row>
    <row r="10" customFormat="false" ht="15" hidden="false" customHeight="false" outlineLevel="0" collapsed="false">
      <c r="A10" s="6" t="s">
        <v>25</v>
      </c>
      <c r="B10" s="6"/>
      <c r="C10" s="6"/>
      <c r="D10" s="11" t="n">
        <v>0.03</v>
      </c>
    </row>
    <row r="12" customFormat="false" ht="15" hidden="false" customHeight="false" outlineLevel="0" collapsed="false">
      <c r="A12" s="5" t="s">
        <v>26</v>
      </c>
    </row>
    <row r="13" customFormat="false" ht="23.85" hidden="false" customHeight="false" outlineLevel="0" collapsed="false">
      <c r="A13" s="12" t="s">
        <v>27</v>
      </c>
      <c r="B13" s="12" t="s">
        <v>28</v>
      </c>
      <c r="C13" s="12" t="s">
        <v>29</v>
      </c>
      <c r="D13" s="12" t="s">
        <v>30</v>
      </c>
      <c r="E13" s="12" t="s">
        <v>31</v>
      </c>
      <c r="F13" s="12" t="s">
        <v>32</v>
      </c>
      <c r="G13" s="12" t="s">
        <v>33</v>
      </c>
      <c r="H13" s="12" t="s">
        <v>34</v>
      </c>
      <c r="I13" s="12" t="s">
        <v>35</v>
      </c>
      <c r="J13" s="12" t="s">
        <v>36</v>
      </c>
      <c r="K13" s="12" t="s">
        <v>37</v>
      </c>
      <c r="L13" s="12" t="s">
        <v>38</v>
      </c>
      <c r="M13" s="12" t="s">
        <v>39</v>
      </c>
      <c r="N13" s="12" t="s">
        <v>40</v>
      </c>
    </row>
    <row r="14" customFormat="false" ht="15" hidden="false" customHeight="false" outlineLevel="0" collapsed="false">
      <c r="A14" s="13" t="n">
        <v>0</v>
      </c>
      <c r="B14" s="14" t="n">
        <v>60</v>
      </c>
      <c r="C14" s="14" t="n">
        <v>0</v>
      </c>
      <c r="D14" s="15" t="n">
        <v>100</v>
      </c>
      <c r="E14" s="16" t="n">
        <f aca="false">IFERROR(N(C14)-N(B14),"")</f>
        <v>-60</v>
      </c>
      <c r="F14" s="16" t="n">
        <f aca="false">IFERROR(N(E14)+IF(A14=$D$7,$D$9,0),"")</f>
        <v>-60</v>
      </c>
      <c r="G14" s="17" t="n">
        <f aca="false">IFERROR(IF(OR(D14="",A14&gt;$D$7),"",INDEX($D$14:$D$53,$D$7+1)/D14),"")</f>
        <v>1.94410637</v>
      </c>
      <c r="H14" s="16" t="n">
        <f aca="false">IFERROR(IF(G14="","",N(B14)*G14),"")</f>
        <v>116.6463822</v>
      </c>
      <c r="I14" s="16" t="n">
        <f aca="false">IFERROR(IF(G14="","",N(C14)*G14),"")</f>
        <v>0</v>
      </c>
      <c r="J14" s="16" t="n">
        <f aca="false">IFERROR(IF(G14="","",N(E14)*G14+IF(A14=$D$7,$D$9,0)),"")</f>
        <v>-116.6463822</v>
      </c>
      <c r="K14" s="16" t="n">
        <f aca="false">IFERROR(IF(D14="","",N(B14)-N(C14)),"")</f>
        <v>60</v>
      </c>
      <c r="L14" s="16" t="n">
        <f aca="false">IFERROR(IF(G14="","",N(C14)*'2. Results'!$B$39-N(B14)+IF(A14=$D$7,$D$9,0)),"")</f>
        <v>-60</v>
      </c>
      <c r="M14" s="13" t="n">
        <f aca="false">IF(N(F14)=0,"",SIGN(F14))</f>
        <v>-1</v>
      </c>
      <c r="N14" s="13" t="n">
        <v>0</v>
      </c>
    </row>
    <row r="15" customFormat="false" ht="15" hidden="false" customHeight="false" outlineLevel="0" collapsed="false">
      <c r="A15" s="13" t="n">
        <v>1</v>
      </c>
      <c r="B15" s="14" t="n">
        <v>75</v>
      </c>
      <c r="C15" s="14" t="n">
        <v>0</v>
      </c>
      <c r="D15" s="15" t="n">
        <v>109</v>
      </c>
      <c r="E15" s="16" t="n">
        <f aca="false">IFERROR(N(C15)-N(B15),"")</f>
        <v>-75</v>
      </c>
      <c r="F15" s="16" t="n">
        <f aca="false">IFERROR(N(E15)+IF(A15=$D$7,$D$9,0),"")</f>
        <v>-75</v>
      </c>
      <c r="G15" s="17" t="n">
        <f aca="false">IFERROR(IF(OR(D15="",A15&gt;$D$7),"",INDEX($D$14:$D$53,$D$7+1)/D15),"")</f>
        <v>1.78358382568807</v>
      </c>
      <c r="H15" s="16" t="n">
        <f aca="false">IFERROR(IF(G15="","",N(B15)*G15),"")</f>
        <v>133.768786926606</v>
      </c>
      <c r="I15" s="16" t="n">
        <f aca="false">IFERROR(IF(G15="","",N(C15)*G15),"")</f>
        <v>0</v>
      </c>
      <c r="J15" s="16" t="n">
        <f aca="false">IFERROR(IF(G15="","",N(E15)*G15+IF(A15=$D$7,$D$9,0)),"")</f>
        <v>-133.768786926606</v>
      </c>
      <c r="K15" s="16" t="n">
        <f aca="false">IFERROR(IF(OR(D15="",K14=""),"",K14*D15/D14+N(B15)-N(C15)),"")</f>
        <v>140.4</v>
      </c>
      <c r="L15" s="16" t="n">
        <f aca="false">IFERROR(IF(G15="","",N(C15)*'2. Results'!$B$39-N(B15)+IF(A15=$D$7,$D$9,0)),"")</f>
        <v>-75</v>
      </c>
      <c r="M15" s="13" t="n">
        <f aca="false">IF(N(F15)=0,M14,SIGN(F15))</f>
        <v>-1</v>
      </c>
      <c r="N15" s="13" t="n">
        <f aca="false">IF(OR(N(F15)=0,M14=""),0,IF(SIGN(F15)&lt;&gt;M14,1,0))</f>
        <v>0</v>
      </c>
    </row>
    <row r="16" customFormat="false" ht="15" hidden="false" customHeight="false" outlineLevel="0" collapsed="false">
      <c r="A16" s="13" t="n">
        <v>2</v>
      </c>
      <c r="B16" s="14" t="n">
        <v>60</v>
      </c>
      <c r="C16" s="14" t="n">
        <v>0</v>
      </c>
      <c r="D16" s="15" t="n">
        <v>122.08</v>
      </c>
      <c r="E16" s="16" t="n">
        <f aca="false">IFERROR(N(C16)-N(B16),"")</f>
        <v>-60</v>
      </c>
      <c r="F16" s="16" t="n">
        <f aca="false">IFERROR(N(E16)+IF(A16=$D$7,$D$9,0),"")</f>
        <v>-60</v>
      </c>
      <c r="G16" s="17" t="n">
        <f aca="false">IFERROR(IF(OR(D16="",A16&gt;$D$7),"",INDEX($D$14:$D$53,$D$7+1)/D16),"")</f>
        <v>1.59248555865007</v>
      </c>
      <c r="H16" s="16" t="n">
        <f aca="false">IFERROR(IF(G16="","",N(B16)*G16),"")</f>
        <v>95.549133519004</v>
      </c>
      <c r="I16" s="16" t="n">
        <f aca="false">IFERROR(IF(G16="","",N(C16)*G16),"")</f>
        <v>0</v>
      </c>
      <c r="J16" s="16" t="n">
        <f aca="false">IFERROR(IF(G16="","",N(E16)*G16+IF(A16=$D$7,$D$9,0)),"")</f>
        <v>-95.549133519004</v>
      </c>
      <c r="K16" s="16" t="n">
        <f aca="false">IFERROR(IF(OR(D16="",K15=""),"",K15*D16/D15+N(B16)-N(C16)),"")</f>
        <v>217.248</v>
      </c>
      <c r="L16" s="16" t="n">
        <f aca="false">IFERROR(IF(G16="","",N(C16)*'2. Results'!$B$39-N(B16)+IF(A16=$D$7,$D$9,0)),"")</f>
        <v>-60</v>
      </c>
      <c r="M16" s="13" t="n">
        <f aca="false">IF(N(F16)=0,M15,SIGN(F16))</f>
        <v>-1</v>
      </c>
      <c r="N16" s="13" t="n">
        <f aca="false">IF(OR(N(F16)=0,M15=""),0,IF(SIGN(F16)&lt;&gt;M15,1,0))</f>
        <v>0</v>
      </c>
    </row>
    <row r="17" customFormat="false" ht="15" hidden="false" customHeight="false" outlineLevel="0" collapsed="false">
      <c r="A17" s="13" t="n">
        <v>3</v>
      </c>
      <c r="B17" s="14" t="n">
        <v>45</v>
      </c>
      <c r="C17" s="14" t="n">
        <v>0</v>
      </c>
      <c r="D17" s="15" t="n">
        <v>115.976</v>
      </c>
      <c r="E17" s="16" t="n">
        <f aca="false">IFERROR(N(C17)-N(B17),"")</f>
        <v>-45</v>
      </c>
      <c r="F17" s="16" t="n">
        <f aca="false">IFERROR(N(E17)+IF(A17=$D$7,$D$9,0),"")</f>
        <v>-45</v>
      </c>
      <c r="G17" s="17" t="n">
        <f aca="false">IFERROR(IF(OR(D17="",A17&gt;$D$7),"",INDEX($D$14:$D$53,$D$7+1)/D17),"")</f>
        <v>1.6763005880527</v>
      </c>
      <c r="H17" s="16" t="n">
        <f aca="false">IFERROR(IF(G17="","",N(B17)*G17),"")</f>
        <v>75.4335264623715</v>
      </c>
      <c r="I17" s="16" t="n">
        <f aca="false">IFERROR(IF(G17="","",N(C17)*G17),"")</f>
        <v>0</v>
      </c>
      <c r="J17" s="16" t="n">
        <f aca="false">IFERROR(IF(G17="","",N(E17)*G17+IF(A17=$D$7,$D$9,0)),"")</f>
        <v>-75.4335264623715</v>
      </c>
      <c r="K17" s="16" t="n">
        <f aca="false">IFERROR(IF(OR(D17="",K16=""),"",K16*D17/D16+N(B17)-N(C17)),"")</f>
        <v>251.3856</v>
      </c>
      <c r="L17" s="16" t="n">
        <f aca="false">IFERROR(IF(G17="","",N(C17)*'2. Results'!$B$39-N(B17)+IF(A17=$D$7,$D$9,0)),"")</f>
        <v>-45</v>
      </c>
      <c r="M17" s="13" t="n">
        <f aca="false">IF(N(F17)=0,M16,SIGN(F17))</f>
        <v>-1</v>
      </c>
      <c r="N17" s="13" t="n">
        <f aca="false">IF(OR(N(F17)=0,M16=""),0,IF(SIGN(F17)&lt;&gt;M16,1,0))</f>
        <v>0</v>
      </c>
    </row>
    <row r="18" customFormat="false" ht="15" hidden="false" customHeight="false" outlineLevel="0" collapsed="false">
      <c r="A18" s="13" t="n">
        <v>4</v>
      </c>
      <c r="B18" s="14" t="n">
        <v>30</v>
      </c>
      <c r="C18" s="14" t="n">
        <v>0</v>
      </c>
      <c r="D18" s="15" t="n">
        <v>136.85168</v>
      </c>
      <c r="E18" s="16" t="n">
        <f aca="false">IFERROR(N(C18)-N(B18),"")</f>
        <v>-30</v>
      </c>
      <c r="F18" s="16" t="n">
        <f aca="false">IFERROR(N(E18)+IF(A18=$D$7,$D$9,0),"")</f>
        <v>-30</v>
      </c>
      <c r="G18" s="17" t="n">
        <f aca="false">IFERROR(IF(OR(D18="",A18&gt;$D$7),"",INDEX($D$14:$D$53,$D$7+1)/D18),"")</f>
        <v>1.42059371868873</v>
      </c>
      <c r="H18" s="16" t="n">
        <f aca="false">IFERROR(IF(G18="","",N(B18)*G18),"")</f>
        <v>42.6178115606619</v>
      </c>
      <c r="I18" s="16" t="n">
        <f aca="false">IFERROR(IF(G18="","",N(C18)*G18),"")</f>
        <v>0</v>
      </c>
      <c r="J18" s="16" t="n">
        <f aca="false">IFERROR(IF(G18="","",N(E18)*G18+IF(A18=$D$7,$D$9,0)),"")</f>
        <v>-42.6178115606619</v>
      </c>
      <c r="K18" s="16" t="n">
        <f aca="false">IFERROR(IF(OR(D18="",K17=""),"",K17*D18/D17+N(B18)-N(C18)),"")</f>
        <v>326.635008</v>
      </c>
      <c r="L18" s="16" t="n">
        <f aca="false">IFERROR(IF(G18="","",N(C18)*'2. Results'!$B$39-N(B18)+IF(A18=$D$7,$D$9,0)),"")</f>
        <v>-30</v>
      </c>
      <c r="M18" s="13" t="n">
        <f aca="false">IF(N(F18)=0,M17,SIGN(F18))</f>
        <v>-1</v>
      </c>
      <c r="N18" s="13" t="n">
        <f aca="false">IF(OR(N(F18)=0,M17=""),0,IF(SIGN(F18)&lt;&gt;M17,1,0))</f>
        <v>0</v>
      </c>
    </row>
    <row r="19" customFormat="false" ht="15" hidden="false" customHeight="false" outlineLevel="0" collapsed="false">
      <c r="A19" s="13" t="n">
        <v>5</v>
      </c>
      <c r="B19" s="14" t="n">
        <v>0</v>
      </c>
      <c r="C19" s="14" t="n">
        <v>40</v>
      </c>
      <c r="D19" s="15" t="n">
        <v>156.010915</v>
      </c>
      <c r="E19" s="16" t="n">
        <f aca="false">IFERROR(N(C19)-N(B19),"")</f>
        <v>40</v>
      </c>
      <c r="F19" s="16" t="n">
        <f aca="false">IFERROR(N(E19)+IF(A19=$D$7,$D$9,0),"")</f>
        <v>40</v>
      </c>
      <c r="G19" s="17" t="n">
        <f aca="false">IFERROR(IF(OR(D19="",A19&gt;$D$7),"",INDEX($D$14:$D$53,$D$7+1)/D19),"")</f>
        <v>1.24613484255252</v>
      </c>
      <c r="H19" s="16" t="n">
        <f aca="false">IFERROR(IF(G19="","",N(B19)*G19),"")</f>
        <v>0</v>
      </c>
      <c r="I19" s="16" t="n">
        <f aca="false">IFERROR(IF(G19="","",N(C19)*G19),"")</f>
        <v>49.8453937021009</v>
      </c>
      <c r="J19" s="16" t="n">
        <f aca="false">IFERROR(IF(G19="","",N(E19)*G19+IF(A19=$D$7,$D$9,0)),"")</f>
        <v>49.8453937021009</v>
      </c>
      <c r="K19" s="16" t="n">
        <f aca="false">IFERROR(IF(OR(D19="",K18=""),"",K18*D19/D18+N(B19)-N(C19)),"")</f>
        <v>332.363908642644</v>
      </c>
      <c r="L19" s="16" t="n">
        <f aca="false">IFERROR(IF(G19="","",N(C19)*'2. Results'!$B$39-N(B19)+IF(A19=$D$7,$D$9,0)),"")</f>
        <v>30.9540224028144</v>
      </c>
      <c r="M19" s="13" t="n">
        <f aca="false">IF(N(F19)=0,M18,SIGN(F19))</f>
        <v>1</v>
      </c>
      <c r="N19" s="13" t="n">
        <f aca="false">IF(OR(N(F19)=0,M18=""),0,IF(SIGN(F19)&lt;&gt;M18,1,0))</f>
        <v>1</v>
      </c>
    </row>
    <row r="20" customFormat="false" ht="15" hidden="false" customHeight="false" outlineLevel="0" collapsed="false">
      <c r="A20" s="13" t="n">
        <v>6</v>
      </c>
      <c r="B20" s="14" t="n">
        <v>0</v>
      </c>
      <c r="C20" s="14" t="n">
        <v>90</v>
      </c>
      <c r="D20" s="15" t="n">
        <v>134.169387</v>
      </c>
      <c r="E20" s="16" t="n">
        <f aca="false">IFERROR(N(C20)-N(B20),"")</f>
        <v>90</v>
      </c>
      <c r="F20" s="16" t="n">
        <f aca="false">IFERROR(N(E20)+IF(A20=$D$7,$D$9,0),"")</f>
        <v>90</v>
      </c>
      <c r="G20" s="17" t="n">
        <f aca="false">IFERROR(IF(OR(D20="",A20&gt;$D$7),"",INDEX($D$14:$D$53,$D$7+1)/D20),"")</f>
        <v>1.44899400188808</v>
      </c>
      <c r="H20" s="16" t="n">
        <f aca="false">IFERROR(IF(G20="","",N(B20)*G20),"")</f>
        <v>0</v>
      </c>
      <c r="I20" s="16" t="n">
        <f aca="false">IFERROR(IF(G20="","",N(C20)*G20),"")</f>
        <v>130.409460169927</v>
      </c>
      <c r="J20" s="16" t="n">
        <f aca="false">IFERROR(IF(G20="","",N(E20)*G20+IF(A20=$D$7,$D$9,0)),"")</f>
        <v>130.409460169927</v>
      </c>
      <c r="K20" s="16" t="n">
        <f aca="false">IFERROR(IF(OR(D20="",K19=""),"",K19*D20/D19+N(B20)-N(C20)),"")</f>
        <v>195.832961645712</v>
      </c>
      <c r="L20" s="16" t="n">
        <f aca="false">IFERROR(IF(G20="","",N(C20)*'2. Results'!$B$39-N(B20)+IF(A20=$D$7,$D$9,0)),"")</f>
        <v>69.6465504063324</v>
      </c>
      <c r="M20" s="13" t="n">
        <f aca="false">IF(N(F20)=0,M19,SIGN(F20))</f>
        <v>1</v>
      </c>
      <c r="N20" s="13" t="n">
        <f aca="false">IF(OR(N(F20)=0,M19=""),0,IF(SIGN(F20)&lt;&gt;M19,1,0))</f>
        <v>0</v>
      </c>
    </row>
    <row r="21" customFormat="false" ht="15" hidden="false" customHeight="false" outlineLevel="0" collapsed="false">
      <c r="A21" s="13" t="n">
        <v>7</v>
      </c>
      <c r="B21" s="14" t="n">
        <v>0</v>
      </c>
      <c r="C21" s="14" t="n">
        <v>120</v>
      </c>
      <c r="D21" s="15" t="n">
        <v>163.686652</v>
      </c>
      <c r="E21" s="16" t="n">
        <f aca="false">IFERROR(N(C21)-N(B21),"")</f>
        <v>120</v>
      </c>
      <c r="F21" s="16" t="n">
        <f aca="false">IFERROR(N(E21)+IF(A21=$D$7,$D$9,0),"")</f>
        <v>120</v>
      </c>
      <c r="G21" s="17" t="n">
        <f aca="false">IFERROR(IF(OR(D21="",A21&gt;$D$7),"",INDEX($D$14:$D$53,$D$7+1)/D21),"")</f>
        <v>1.18770000256343</v>
      </c>
      <c r="H21" s="16" t="n">
        <f aca="false">IFERROR(IF(G21="","",N(B21)*G21),"")</f>
        <v>0</v>
      </c>
      <c r="I21" s="16" t="n">
        <f aca="false">IFERROR(IF(G21="","",N(C21)*G21),"")</f>
        <v>142.524000307612</v>
      </c>
      <c r="J21" s="16" t="n">
        <f aca="false">IFERROR(IF(G21="","",N(E21)*G21+IF(A21=$D$7,$D$9,0)),"")</f>
        <v>142.524000307612</v>
      </c>
      <c r="K21" s="16" t="n">
        <f aca="false">IFERROR(IF(OR(D21="",K20=""),"",K20*D21/D20+N(B21)-N(C21)),"")</f>
        <v>118.916213003426</v>
      </c>
      <c r="L21" s="16" t="n">
        <f aca="false">IFERROR(IF(G21="","",N(C21)*'2. Results'!$B$39-N(B21)+IF(A21=$D$7,$D$9,0)),"")</f>
        <v>92.8620672084432</v>
      </c>
      <c r="M21" s="13" t="n">
        <f aca="false">IF(N(F21)=0,M20,SIGN(F21))</f>
        <v>1</v>
      </c>
      <c r="N21" s="13" t="n">
        <f aca="false">IF(OR(N(F21)=0,M20=""),0,IF(SIGN(F21)&lt;&gt;M20,1,0))</f>
        <v>0</v>
      </c>
    </row>
    <row r="22" customFormat="false" ht="15" hidden="false" customHeight="false" outlineLevel="0" collapsed="false">
      <c r="A22" s="13" t="n">
        <v>8</v>
      </c>
      <c r="B22" s="14" t="n">
        <v>0</v>
      </c>
      <c r="C22" s="14" t="n">
        <v>100</v>
      </c>
      <c r="D22" s="15" t="n">
        <v>181.692184</v>
      </c>
      <c r="E22" s="16" t="n">
        <f aca="false">IFERROR(N(C22)-N(B22),"")</f>
        <v>100</v>
      </c>
      <c r="F22" s="16" t="n">
        <f aca="false">IFERROR(N(E22)+IF(A22=$D$7,$D$9,0),"")</f>
        <v>100</v>
      </c>
      <c r="G22" s="17" t="n">
        <f aca="false">IFERROR(IF(OR(D22="",A22&gt;$D$7),"",INDEX($D$14:$D$53,$D$7+1)/D22),"")</f>
        <v>1.07000000066046</v>
      </c>
      <c r="H22" s="16" t="n">
        <f aca="false">IFERROR(IF(G22="","",N(B22)*G22),"")</f>
        <v>0</v>
      </c>
      <c r="I22" s="16" t="n">
        <f aca="false">IFERROR(IF(G22="","",N(C22)*G22),"")</f>
        <v>107.000000066046</v>
      </c>
      <c r="J22" s="16" t="n">
        <f aca="false">IFERROR(IF(G22="","",N(E22)*G22+IF(A22=$D$7,$D$9,0)),"")</f>
        <v>107.000000066046</v>
      </c>
      <c r="K22" s="16" t="n">
        <f aca="false">IFERROR(IF(OR(D22="",K21=""),"",K21*D22/D21+N(B22)-N(C22)),"")</f>
        <v>31.996996637219</v>
      </c>
      <c r="L22" s="16" t="n">
        <f aca="false">IFERROR(IF(G22="","",N(C22)*'2. Results'!$B$39-N(B22)+IF(A22=$D$7,$D$9,0)),"")</f>
        <v>77.385056007036</v>
      </c>
      <c r="M22" s="13" t="n">
        <f aca="false">IF(N(F22)=0,M21,SIGN(F22))</f>
        <v>1</v>
      </c>
      <c r="N22" s="13" t="n">
        <f aca="false">IF(OR(N(F22)=0,M21=""),0,IF(SIGN(F22)&lt;&gt;M21,1,0))</f>
        <v>0</v>
      </c>
    </row>
    <row r="23" customFormat="false" ht="15" hidden="false" customHeight="false" outlineLevel="0" collapsed="false">
      <c r="A23" s="13" t="n">
        <v>9</v>
      </c>
      <c r="B23" s="14" t="n">
        <v>0</v>
      </c>
      <c r="C23" s="14" t="n">
        <v>60</v>
      </c>
      <c r="D23" s="15" t="n">
        <v>194.410637</v>
      </c>
      <c r="E23" s="16" t="n">
        <f aca="false">IFERROR(N(C23)-N(B23),"")</f>
        <v>60</v>
      </c>
      <c r="F23" s="16" t="n">
        <f aca="false">IFERROR(N(E23)+IF(A23=$D$7,$D$9,0),"")</f>
        <v>145</v>
      </c>
      <c r="G23" s="17" t="n">
        <f aca="false">IFERROR(IF(OR(D23="",A23&gt;$D$7),"",INDEX($D$14:$D$53,$D$7+1)/D23),"")</f>
        <v>1</v>
      </c>
      <c r="H23" s="16" t="n">
        <f aca="false">IFERROR(IF(G23="","",N(B23)*G23),"")</f>
        <v>0</v>
      </c>
      <c r="I23" s="16" t="n">
        <f aca="false">IFERROR(IF(G23="","",N(C23)*G23),"")</f>
        <v>60</v>
      </c>
      <c r="J23" s="16" t="n">
        <f aca="false">IFERROR(IF(G23="","",N(E23)*G23+IF(A23=$D$7,$D$9,0)),"")</f>
        <v>145</v>
      </c>
      <c r="K23" s="16" t="n">
        <f aca="false">IFERROR(IF(OR(D23="",K22=""),"",K22*D23/D22+N(B23)-N(C23)),"")</f>
        <v>-25.763213577043</v>
      </c>
      <c r="L23" s="16" t="n">
        <f aca="false">IFERROR(IF(G23="","",N(C23)*'2. Results'!$B$39-N(B23)+IF(A23=$D$7,$D$9,0)),"")</f>
        <v>131.431033604222</v>
      </c>
      <c r="M23" s="13" t="n">
        <f aca="false">IF(N(F23)=0,M22,SIGN(F23))</f>
        <v>1</v>
      </c>
      <c r="N23" s="13" t="n">
        <f aca="false">IF(OR(N(F23)=0,M22=""),0,IF(SIGN(F23)&lt;&gt;M22,1,0))</f>
        <v>0</v>
      </c>
    </row>
    <row r="24" customFormat="false" ht="15" hidden="false" customHeight="false" outlineLevel="0" collapsed="false">
      <c r="A24" s="13" t="n">
        <v>10</v>
      </c>
      <c r="B24" s="14"/>
      <c r="C24" s="14"/>
      <c r="D24" s="15"/>
      <c r="E24" s="16" t="n">
        <f aca="false">IFERROR(N(C24)-N(B24),"")</f>
        <v>0</v>
      </c>
      <c r="F24" s="16" t="n">
        <f aca="false">IFERROR(N(E24)+IF(A24=$D$7,$D$9,0),"")</f>
        <v>0</v>
      </c>
      <c r="G24" s="17" t="str">
        <f aca="false">IFERROR(IF(OR(D24="",A24&gt;$D$7),"",INDEX($D$14:$D$53,$D$7+1)/D24),"")</f>
        <v/>
      </c>
      <c r="H24" s="16" t="str">
        <f aca="false">IFERROR(IF(G24="","",N(B24)*G24),"")</f>
        <v/>
      </c>
      <c r="I24" s="16" t="str">
        <f aca="false">IFERROR(IF(G24="","",N(C24)*G24),"")</f>
        <v/>
      </c>
      <c r="J24" s="16" t="str">
        <f aca="false">IFERROR(IF(G24="","",N(E24)*G24+IF(A24=$D$7,$D$9,0)),"")</f>
        <v/>
      </c>
      <c r="K24" s="16" t="str">
        <f aca="false">IFERROR(IF(OR(D24="",K23=""),"",K23*D24/D23+N(B24)-N(C24)),"")</f>
        <v/>
      </c>
      <c r="L24" s="16" t="str">
        <f aca="false">IFERROR(IF(G24="","",N(C24)*'2. Results'!$B$39-N(B24)+IF(A24=$D$7,$D$9,0)),"")</f>
        <v/>
      </c>
      <c r="M24" s="13" t="n">
        <f aca="false">IF(N(F24)=0,M23,SIGN(F24))</f>
        <v>1</v>
      </c>
      <c r="N24" s="13" t="n">
        <f aca="false">IF(OR(N(F24)=0,M23=""),0,IF(SIGN(F24)&lt;&gt;M23,1,0))</f>
        <v>0</v>
      </c>
    </row>
    <row r="25" customFormat="false" ht="15" hidden="false" customHeight="false" outlineLevel="0" collapsed="false">
      <c r="A25" s="13" t="n">
        <v>11</v>
      </c>
      <c r="B25" s="14"/>
      <c r="C25" s="14"/>
      <c r="D25" s="15"/>
      <c r="E25" s="16" t="n">
        <f aca="false">IFERROR(N(C25)-N(B25),"")</f>
        <v>0</v>
      </c>
      <c r="F25" s="16" t="n">
        <f aca="false">IFERROR(N(E25)+IF(A25=$D$7,$D$9,0),"")</f>
        <v>0</v>
      </c>
      <c r="G25" s="17" t="str">
        <f aca="false">IFERROR(IF(OR(D25="",A25&gt;$D$7),"",INDEX($D$14:$D$53,$D$7+1)/D25),"")</f>
        <v/>
      </c>
      <c r="H25" s="16" t="str">
        <f aca="false">IFERROR(IF(G25="","",N(B25)*G25),"")</f>
        <v/>
      </c>
      <c r="I25" s="16" t="str">
        <f aca="false">IFERROR(IF(G25="","",N(C25)*G25),"")</f>
        <v/>
      </c>
      <c r="J25" s="16" t="str">
        <f aca="false">IFERROR(IF(G25="","",N(E25)*G25+IF(A25=$D$7,$D$9,0)),"")</f>
        <v/>
      </c>
      <c r="K25" s="16" t="str">
        <f aca="false">IFERROR(IF(OR(D25="",K24=""),"",K24*D25/D24+N(B25)-N(C25)),"")</f>
        <v/>
      </c>
      <c r="L25" s="16" t="str">
        <f aca="false">IFERROR(IF(G25="","",N(C25)*'2. Results'!$B$39-N(B25)+IF(A25=$D$7,$D$9,0)),"")</f>
        <v/>
      </c>
      <c r="M25" s="13" t="n">
        <f aca="false">IF(N(F25)=0,M24,SIGN(F25))</f>
        <v>1</v>
      </c>
      <c r="N25" s="13" t="n">
        <f aca="false">IF(OR(N(F25)=0,M24=""),0,IF(SIGN(F25)&lt;&gt;M24,1,0))</f>
        <v>0</v>
      </c>
    </row>
    <row r="26" customFormat="false" ht="15" hidden="false" customHeight="false" outlineLevel="0" collapsed="false">
      <c r="A26" s="13" t="n">
        <v>12</v>
      </c>
      <c r="B26" s="14"/>
      <c r="C26" s="14"/>
      <c r="D26" s="15"/>
      <c r="E26" s="16" t="n">
        <f aca="false">IFERROR(N(C26)-N(B26),"")</f>
        <v>0</v>
      </c>
      <c r="F26" s="16" t="n">
        <f aca="false">IFERROR(N(E26)+IF(A26=$D$7,$D$9,0),"")</f>
        <v>0</v>
      </c>
      <c r="G26" s="17" t="str">
        <f aca="false">IFERROR(IF(OR(D26="",A26&gt;$D$7),"",INDEX($D$14:$D$53,$D$7+1)/D26),"")</f>
        <v/>
      </c>
      <c r="H26" s="16" t="str">
        <f aca="false">IFERROR(IF(G26="","",N(B26)*G26),"")</f>
        <v/>
      </c>
      <c r="I26" s="16" t="str">
        <f aca="false">IFERROR(IF(G26="","",N(C26)*G26),"")</f>
        <v/>
      </c>
      <c r="J26" s="16" t="str">
        <f aca="false">IFERROR(IF(G26="","",N(E26)*G26+IF(A26=$D$7,$D$9,0)),"")</f>
        <v/>
      </c>
      <c r="K26" s="16" t="str">
        <f aca="false">IFERROR(IF(OR(D26="",K25=""),"",K25*D26/D25+N(B26)-N(C26)),"")</f>
        <v/>
      </c>
      <c r="L26" s="16" t="str">
        <f aca="false">IFERROR(IF(G26="","",N(C26)*'2. Results'!$B$39-N(B26)+IF(A26=$D$7,$D$9,0)),"")</f>
        <v/>
      </c>
      <c r="M26" s="13" t="n">
        <f aca="false">IF(N(F26)=0,M25,SIGN(F26))</f>
        <v>1</v>
      </c>
      <c r="N26" s="13" t="n">
        <f aca="false">IF(OR(N(F26)=0,M25=""),0,IF(SIGN(F26)&lt;&gt;M25,1,0))</f>
        <v>0</v>
      </c>
    </row>
    <row r="27" customFormat="false" ht="15" hidden="false" customHeight="false" outlineLevel="0" collapsed="false">
      <c r="A27" s="13" t="n">
        <v>13</v>
      </c>
      <c r="B27" s="14"/>
      <c r="C27" s="14"/>
      <c r="D27" s="15"/>
      <c r="E27" s="16" t="n">
        <f aca="false">IFERROR(N(C27)-N(B27),"")</f>
        <v>0</v>
      </c>
      <c r="F27" s="16" t="n">
        <f aca="false">IFERROR(N(E27)+IF(A27=$D$7,$D$9,0),"")</f>
        <v>0</v>
      </c>
      <c r="G27" s="17" t="str">
        <f aca="false">IFERROR(IF(OR(D27="",A27&gt;$D$7),"",INDEX($D$14:$D$53,$D$7+1)/D27),"")</f>
        <v/>
      </c>
      <c r="H27" s="16" t="str">
        <f aca="false">IFERROR(IF(G27="","",N(B27)*G27),"")</f>
        <v/>
      </c>
      <c r="I27" s="16" t="str">
        <f aca="false">IFERROR(IF(G27="","",N(C27)*G27),"")</f>
        <v/>
      </c>
      <c r="J27" s="16" t="str">
        <f aca="false">IFERROR(IF(G27="","",N(E27)*G27+IF(A27=$D$7,$D$9,0)),"")</f>
        <v/>
      </c>
      <c r="K27" s="16" t="str">
        <f aca="false">IFERROR(IF(OR(D27="",K26=""),"",K26*D27/D26+N(B27)-N(C27)),"")</f>
        <v/>
      </c>
      <c r="L27" s="16" t="str">
        <f aca="false">IFERROR(IF(G27="","",N(C27)*'2. Results'!$B$39-N(B27)+IF(A27=$D$7,$D$9,0)),"")</f>
        <v/>
      </c>
      <c r="M27" s="13" t="n">
        <f aca="false">IF(N(F27)=0,M26,SIGN(F27))</f>
        <v>1</v>
      </c>
      <c r="N27" s="13" t="n">
        <f aca="false">IF(OR(N(F27)=0,M26=""),0,IF(SIGN(F27)&lt;&gt;M26,1,0))</f>
        <v>0</v>
      </c>
    </row>
    <row r="28" customFormat="false" ht="15" hidden="false" customHeight="false" outlineLevel="0" collapsed="false">
      <c r="A28" s="13" t="n">
        <v>14</v>
      </c>
      <c r="B28" s="14"/>
      <c r="C28" s="14"/>
      <c r="D28" s="15"/>
      <c r="E28" s="16" t="n">
        <f aca="false">IFERROR(N(C28)-N(B28),"")</f>
        <v>0</v>
      </c>
      <c r="F28" s="16" t="n">
        <f aca="false">IFERROR(N(E28)+IF(A28=$D$7,$D$9,0),"")</f>
        <v>0</v>
      </c>
      <c r="G28" s="17" t="str">
        <f aca="false">IFERROR(IF(OR(D28="",A28&gt;$D$7),"",INDEX($D$14:$D$53,$D$7+1)/D28),"")</f>
        <v/>
      </c>
      <c r="H28" s="16" t="str">
        <f aca="false">IFERROR(IF(G28="","",N(B28)*G28),"")</f>
        <v/>
      </c>
      <c r="I28" s="16" t="str">
        <f aca="false">IFERROR(IF(G28="","",N(C28)*G28),"")</f>
        <v/>
      </c>
      <c r="J28" s="16" t="str">
        <f aca="false">IFERROR(IF(G28="","",N(E28)*G28+IF(A28=$D$7,$D$9,0)),"")</f>
        <v/>
      </c>
      <c r="K28" s="16" t="str">
        <f aca="false">IFERROR(IF(OR(D28="",K27=""),"",K27*D28/D27+N(B28)-N(C28)),"")</f>
        <v/>
      </c>
      <c r="L28" s="16" t="str">
        <f aca="false">IFERROR(IF(G28="","",N(C28)*'2. Results'!$B$39-N(B28)+IF(A28=$D$7,$D$9,0)),"")</f>
        <v/>
      </c>
      <c r="M28" s="13" t="n">
        <f aca="false">IF(N(F28)=0,M27,SIGN(F28))</f>
        <v>1</v>
      </c>
      <c r="N28" s="13" t="n">
        <f aca="false">IF(OR(N(F28)=0,M27=""),0,IF(SIGN(F28)&lt;&gt;M27,1,0))</f>
        <v>0</v>
      </c>
    </row>
    <row r="29" customFormat="false" ht="15" hidden="false" customHeight="false" outlineLevel="0" collapsed="false">
      <c r="A29" s="13" t="n">
        <v>15</v>
      </c>
      <c r="B29" s="14"/>
      <c r="C29" s="14"/>
      <c r="D29" s="15"/>
      <c r="E29" s="16" t="n">
        <f aca="false">IFERROR(N(C29)-N(B29),"")</f>
        <v>0</v>
      </c>
      <c r="F29" s="16" t="n">
        <f aca="false">IFERROR(N(E29)+IF(A29=$D$7,$D$9,0),"")</f>
        <v>0</v>
      </c>
      <c r="G29" s="17" t="str">
        <f aca="false">IFERROR(IF(OR(D29="",A29&gt;$D$7),"",INDEX($D$14:$D$53,$D$7+1)/D29),"")</f>
        <v/>
      </c>
      <c r="H29" s="16" t="str">
        <f aca="false">IFERROR(IF(G29="","",N(B29)*G29),"")</f>
        <v/>
      </c>
      <c r="I29" s="16" t="str">
        <f aca="false">IFERROR(IF(G29="","",N(C29)*G29),"")</f>
        <v/>
      </c>
      <c r="J29" s="16" t="str">
        <f aca="false">IFERROR(IF(G29="","",N(E29)*G29+IF(A29=$D$7,$D$9,0)),"")</f>
        <v/>
      </c>
      <c r="K29" s="16" t="str">
        <f aca="false">IFERROR(IF(OR(D29="",K28=""),"",K28*D29/D28+N(B29)-N(C29)),"")</f>
        <v/>
      </c>
      <c r="L29" s="16" t="str">
        <f aca="false">IFERROR(IF(G29="","",N(C29)*'2. Results'!$B$39-N(B29)+IF(A29=$D$7,$D$9,0)),"")</f>
        <v/>
      </c>
      <c r="M29" s="13" t="n">
        <f aca="false">IF(N(F29)=0,M28,SIGN(F29))</f>
        <v>1</v>
      </c>
      <c r="N29" s="13" t="n">
        <f aca="false">IF(OR(N(F29)=0,M28=""),0,IF(SIGN(F29)&lt;&gt;M28,1,0))</f>
        <v>0</v>
      </c>
    </row>
    <row r="30" customFormat="false" ht="15" hidden="false" customHeight="false" outlineLevel="0" collapsed="false">
      <c r="A30" s="13" t="n">
        <v>16</v>
      </c>
      <c r="B30" s="14"/>
      <c r="C30" s="14"/>
      <c r="D30" s="15"/>
      <c r="E30" s="16" t="n">
        <f aca="false">IFERROR(N(C30)-N(B30),"")</f>
        <v>0</v>
      </c>
      <c r="F30" s="16" t="n">
        <f aca="false">IFERROR(N(E30)+IF(A30=$D$7,$D$9,0),"")</f>
        <v>0</v>
      </c>
      <c r="G30" s="17" t="str">
        <f aca="false">IFERROR(IF(OR(D30="",A30&gt;$D$7),"",INDEX($D$14:$D$53,$D$7+1)/D30),"")</f>
        <v/>
      </c>
      <c r="H30" s="16" t="str">
        <f aca="false">IFERROR(IF(G30="","",N(B30)*G30),"")</f>
        <v/>
      </c>
      <c r="I30" s="16" t="str">
        <f aca="false">IFERROR(IF(G30="","",N(C30)*G30),"")</f>
        <v/>
      </c>
      <c r="J30" s="16" t="str">
        <f aca="false">IFERROR(IF(G30="","",N(E30)*G30+IF(A30=$D$7,$D$9,0)),"")</f>
        <v/>
      </c>
      <c r="K30" s="16" t="str">
        <f aca="false">IFERROR(IF(OR(D30="",K29=""),"",K29*D30/D29+N(B30)-N(C30)),"")</f>
        <v/>
      </c>
      <c r="L30" s="16" t="str">
        <f aca="false">IFERROR(IF(G30="","",N(C30)*'2. Results'!$B$39-N(B30)+IF(A30=$D$7,$D$9,0)),"")</f>
        <v/>
      </c>
      <c r="M30" s="13" t="n">
        <f aca="false">IF(N(F30)=0,M29,SIGN(F30))</f>
        <v>1</v>
      </c>
      <c r="N30" s="13" t="n">
        <f aca="false">IF(OR(N(F30)=0,M29=""),0,IF(SIGN(F30)&lt;&gt;M29,1,0))</f>
        <v>0</v>
      </c>
    </row>
    <row r="31" customFormat="false" ht="15" hidden="false" customHeight="false" outlineLevel="0" collapsed="false">
      <c r="A31" s="13" t="n">
        <v>17</v>
      </c>
      <c r="B31" s="14"/>
      <c r="C31" s="14"/>
      <c r="D31" s="15"/>
      <c r="E31" s="16" t="n">
        <f aca="false">IFERROR(N(C31)-N(B31),"")</f>
        <v>0</v>
      </c>
      <c r="F31" s="16" t="n">
        <f aca="false">IFERROR(N(E31)+IF(A31=$D$7,$D$9,0),"")</f>
        <v>0</v>
      </c>
      <c r="G31" s="17" t="str">
        <f aca="false">IFERROR(IF(OR(D31="",A31&gt;$D$7),"",INDEX($D$14:$D$53,$D$7+1)/D31),"")</f>
        <v/>
      </c>
      <c r="H31" s="16" t="str">
        <f aca="false">IFERROR(IF(G31="","",N(B31)*G31),"")</f>
        <v/>
      </c>
      <c r="I31" s="16" t="str">
        <f aca="false">IFERROR(IF(G31="","",N(C31)*G31),"")</f>
        <v/>
      </c>
      <c r="J31" s="16" t="str">
        <f aca="false">IFERROR(IF(G31="","",N(E31)*G31+IF(A31=$D$7,$D$9,0)),"")</f>
        <v/>
      </c>
      <c r="K31" s="16" t="str">
        <f aca="false">IFERROR(IF(OR(D31="",K30=""),"",K30*D31/D30+N(B31)-N(C31)),"")</f>
        <v/>
      </c>
      <c r="L31" s="16" t="str">
        <f aca="false">IFERROR(IF(G31="","",N(C31)*'2. Results'!$B$39-N(B31)+IF(A31=$D$7,$D$9,0)),"")</f>
        <v/>
      </c>
      <c r="M31" s="13" t="n">
        <f aca="false">IF(N(F31)=0,M30,SIGN(F31))</f>
        <v>1</v>
      </c>
      <c r="N31" s="13" t="n">
        <f aca="false">IF(OR(N(F31)=0,M30=""),0,IF(SIGN(F31)&lt;&gt;M30,1,0))</f>
        <v>0</v>
      </c>
    </row>
    <row r="32" customFormat="false" ht="15" hidden="false" customHeight="false" outlineLevel="0" collapsed="false">
      <c r="A32" s="13" t="n">
        <v>18</v>
      </c>
      <c r="B32" s="14"/>
      <c r="C32" s="14"/>
      <c r="D32" s="15"/>
      <c r="E32" s="16" t="n">
        <f aca="false">IFERROR(N(C32)-N(B32),"")</f>
        <v>0</v>
      </c>
      <c r="F32" s="16" t="n">
        <f aca="false">IFERROR(N(E32)+IF(A32=$D$7,$D$9,0),"")</f>
        <v>0</v>
      </c>
      <c r="G32" s="17" t="str">
        <f aca="false">IFERROR(IF(OR(D32="",A32&gt;$D$7),"",INDEX($D$14:$D$53,$D$7+1)/D32),"")</f>
        <v/>
      </c>
      <c r="H32" s="16" t="str">
        <f aca="false">IFERROR(IF(G32="","",N(B32)*G32),"")</f>
        <v/>
      </c>
      <c r="I32" s="16" t="str">
        <f aca="false">IFERROR(IF(G32="","",N(C32)*G32),"")</f>
        <v/>
      </c>
      <c r="J32" s="16" t="str">
        <f aca="false">IFERROR(IF(G32="","",N(E32)*G32+IF(A32=$D$7,$D$9,0)),"")</f>
        <v/>
      </c>
      <c r="K32" s="16" t="str">
        <f aca="false">IFERROR(IF(OR(D32="",K31=""),"",K31*D32/D31+N(B32)-N(C32)),"")</f>
        <v/>
      </c>
      <c r="L32" s="16" t="str">
        <f aca="false">IFERROR(IF(G32="","",N(C32)*'2. Results'!$B$39-N(B32)+IF(A32=$D$7,$D$9,0)),"")</f>
        <v/>
      </c>
      <c r="M32" s="13" t="n">
        <f aca="false">IF(N(F32)=0,M31,SIGN(F32))</f>
        <v>1</v>
      </c>
      <c r="N32" s="13" t="n">
        <f aca="false">IF(OR(N(F32)=0,M31=""),0,IF(SIGN(F32)&lt;&gt;M31,1,0))</f>
        <v>0</v>
      </c>
    </row>
    <row r="33" customFormat="false" ht="15" hidden="false" customHeight="false" outlineLevel="0" collapsed="false">
      <c r="A33" s="13" t="n">
        <v>19</v>
      </c>
      <c r="B33" s="14"/>
      <c r="C33" s="14"/>
      <c r="D33" s="15"/>
      <c r="E33" s="16" t="n">
        <f aca="false">IFERROR(N(C33)-N(B33),"")</f>
        <v>0</v>
      </c>
      <c r="F33" s="16" t="n">
        <f aca="false">IFERROR(N(E33)+IF(A33=$D$7,$D$9,0),"")</f>
        <v>0</v>
      </c>
      <c r="G33" s="17" t="str">
        <f aca="false">IFERROR(IF(OR(D33="",A33&gt;$D$7),"",INDEX($D$14:$D$53,$D$7+1)/D33),"")</f>
        <v/>
      </c>
      <c r="H33" s="16" t="str">
        <f aca="false">IFERROR(IF(G33="","",N(B33)*G33),"")</f>
        <v/>
      </c>
      <c r="I33" s="16" t="str">
        <f aca="false">IFERROR(IF(G33="","",N(C33)*G33),"")</f>
        <v/>
      </c>
      <c r="J33" s="16" t="str">
        <f aca="false">IFERROR(IF(G33="","",N(E33)*G33+IF(A33=$D$7,$D$9,0)),"")</f>
        <v/>
      </c>
      <c r="K33" s="16" t="str">
        <f aca="false">IFERROR(IF(OR(D33="",K32=""),"",K32*D33/D32+N(B33)-N(C33)),"")</f>
        <v/>
      </c>
      <c r="L33" s="16" t="str">
        <f aca="false">IFERROR(IF(G33="","",N(C33)*'2. Results'!$B$39-N(B33)+IF(A33=$D$7,$D$9,0)),"")</f>
        <v/>
      </c>
      <c r="M33" s="13" t="n">
        <f aca="false">IF(N(F33)=0,M32,SIGN(F33))</f>
        <v>1</v>
      </c>
      <c r="N33" s="13" t="n">
        <f aca="false">IF(OR(N(F33)=0,M32=""),0,IF(SIGN(F33)&lt;&gt;M32,1,0))</f>
        <v>0</v>
      </c>
    </row>
    <row r="34" customFormat="false" ht="15" hidden="false" customHeight="false" outlineLevel="0" collapsed="false">
      <c r="A34" s="13" t="n">
        <v>20</v>
      </c>
      <c r="B34" s="14"/>
      <c r="C34" s="14"/>
      <c r="D34" s="15"/>
      <c r="E34" s="16" t="n">
        <f aca="false">IFERROR(N(C34)-N(B34),"")</f>
        <v>0</v>
      </c>
      <c r="F34" s="16" t="n">
        <f aca="false">IFERROR(N(E34)+IF(A34=$D$7,$D$9,0),"")</f>
        <v>0</v>
      </c>
      <c r="G34" s="17" t="str">
        <f aca="false">IFERROR(IF(OR(D34="",A34&gt;$D$7),"",INDEX($D$14:$D$53,$D$7+1)/D34),"")</f>
        <v/>
      </c>
      <c r="H34" s="16" t="str">
        <f aca="false">IFERROR(IF(G34="","",N(B34)*G34),"")</f>
        <v/>
      </c>
      <c r="I34" s="16" t="str">
        <f aca="false">IFERROR(IF(G34="","",N(C34)*G34),"")</f>
        <v/>
      </c>
      <c r="J34" s="16" t="str">
        <f aca="false">IFERROR(IF(G34="","",N(E34)*G34+IF(A34=$D$7,$D$9,0)),"")</f>
        <v/>
      </c>
      <c r="K34" s="16" t="str">
        <f aca="false">IFERROR(IF(OR(D34="",K33=""),"",K33*D34/D33+N(B34)-N(C34)),"")</f>
        <v/>
      </c>
      <c r="L34" s="16" t="str">
        <f aca="false">IFERROR(IF(G34="","",N(C34)*'2. Results'!$B$39-N(B34)+IF(A34=$D$7,$D$9,0)),"")</f>
        <v/>
      </c>
      <c r="M34" s="13" t="n">
        <f aca="false">IF(N(F34)=0,M33,SIGN(F34))</f>
        <v>1</v>
      </c>
      <c r="N34" s="13" t="n">
        <f aca="false">IF(OR(N(F34)=0,M33=""),0,IF(SIGN(F34)&lt;&gt;M33,1,0))</f>
        <v>0</v>
      </c>
    </row>
    <row r="35" customFormat="false" ht="15" hidden="false" customHeight="false" outlineLevel="0" collapsed="false">
      <c r="A35" s="13" t="n">
        <v>21</v>
      </c>
      <c r="B35" s="14"/>
      <c r="C35" s="14"/>
      <c r="D35" s="15"/>
      <c r="E35" s="16" t="n">
        <f aca="false">IFERROR(N(C35)-N(B35),"")</f>
        <v>0</v>
      </c>
      <c r="F35" s="16" t="n">
        <f aca="false">IFERROR(N(E35)+IF(A35=$D$7,$D$9,0),"")</f>
        <v>0</v>
      </c>
      <c r="G35" s="17" t="str">
        <f aca="false">IFERROR(IF(OR(D35="",A35&gt;$D$7),"",INDEX($D$14:$D$53,$D$7+1)/D35),"")</f>
        <v/>
      </c>
      <c r="H35" s="16" t="str">
        <f aca="false">IFERROR(IF(G35="","",N(B35)*G35),"")</f>
        <v/>
      </c>
      <c r="I35" s="16" t="str">
        <f aca="false">IFERROR(IF(G35="","",N(C35)*G35),"")</f>
        <v/>
      </c>
      <c r="J35" s="16" t="str">
        <f aca="false">IFERROR(IF(G35="","",N(E35)*G35+IF(A35=$D$7,$D$9,0)),"")</f>
        <v/>
      </c>
      <c r="K35" s="16" t="str">
        <f aca="false">IFERROR(IF(OR(D35="",K34=""),"",K34*D35/D34+N(B35)-N(C35)),"")</f>
        <v/>
      </c>
      <c r="L35" s="16" t="str">
        <f aca="false">IFERROR(IF(G35="","",N(C35)*'2. Results'!$B$39-N(B35)+IF(A35=$D$7,$D$9,0)),"")</f>
        <v/>
      </c>
      <c r="M35" s="13" t="n">
        <f aca="false">IF(N(F35)=0,M34,SIGN(F35))</f>
        <v>1</v>
      </c>
      <c r="N35" s="13" t="n">
        <f aca="false">IF(OR(N(F35)=0,M34=""),0,IF(SIGN(F35)&lt;&gt;M34,1,0))</f>
        <v>0</v>
      </c>
    </row>
    <row r="36" customFormat="false" ht="15" hidden="false" customHeight="false" outlineLevel="0" collapsed="false">
      <c r="A36" s="13" t="n">
        <v>22</v>
      </c>
      <c r="B36" s="14"/>
      <c r="C36" s="14"/>
      <c r="D36" s="15"/>
      <c r="E36" s="16" t="n">
        <f aca="false">IFERROR(N(C36)-N(B36),"")</f>
        <v>0</v>
      </c>
      <c r="F36" s="16" t="n">
        <f aca="false">IFERROR(N(E36)+IF(A36=$D$7,$D$9,0),"")</f>
        <v>0</v>
      </c>
      <c r="G36" s="17" t="str">
        <f aca="false">IFERROR(IF(OR(D36="",A36&gt;$D$7),"",INDEX($D$14:$D$53,$D$7+1)/D36),"")</f>
        <v/>
      </c>
      <c r="H36" s="16" t="str">
        <f aca="false">IFERROR(IF(G36="","",N(B36)*G36),"")</f>
        <v/>
      </c>
      <c r="I36" s="16" t="str">
        <f aca="false">IFERROR(IF(G36="","",N(C36)*G36),"")</f>
        <v/>
      </c>
      <c r="J36" s="16" t="str">
        <f aca="false">IFERROR(IF(G36="","",N(E36)*G36+IF(A36=$D$7,$D$9,0)),"")</f>
        <v/>
      </c>
      <c r="K36" s="16" t="str">
        <f aca="false">IFERROR(IF(OR(D36="",K35=""),"",K35*D36/D35+N(B36)-N(C36)),"")</f>
        <v/>
      </c>
      <c r="L36" s="16" t="str">
        <f aca="false">IFERROR(IF(G36="","",N(C36)*'2. Results'!$B$39-N(B36)+IF(A36=$D$7,$D$9,0)),"")</f>
        <v/>
      </c>
      <c r="M36" s="13" t="n">
        <f aca="false">IF(N(F36)=0,M35,SIGN(F36))</f>
        <v>1</v>
      </c>
      <c r="N36" s="13" t="n">
        <f aca="false">IF(OR(N(F36)=0,M35=""),0,IF(SIGN(F36)&lt;&gt;M35,1,0))</f>
        <v>0</v>
      </c>
    </row>
    <row r="37" customFormat="false" ht="15" hidden="false" customHeight="false" outlineLevel="0" collapsed="false">
      <c r="A37" s="13" t="n">
        <v>23</v>
      </c>
      <c r="B37" s="14"/>
      <c r="C37" s="14"/>
      <c r="D37" s="15"/>
      <c r="E37" s="16" t="n">
        <f aca="false">IFERROR(N(C37)-N(B37),"")</f>
        <v>0</v>
      </c>
      <c r="F37" s="16" t="n">
        <f aca="false">IFERROR(N(E37)+IF(A37=$D$7,$D$9,0),"")</f>
        <v>0</v>
      </c>
      <c r="G37" s="17" t="str">
        <f aca="false">IFERROR(IF(OR(D37="",A37&gt;$D$7),"",INDEX($D$14:$D$53,$D$7+1)/D37),"")</f>
        <v/>
      </c>
      <c r="H37" s="16" t="str">
        <f aca="false">IFERROR(IF(G37="","",N(B37)*G37),"")</f>
        <v/>
      </c>
      <c r="I37" s="16" t="str">
        <f aca="false">IFERROR(IF(G37="","",N(C37)*G37),"")</f>
        <v/>
      </c>
      <c r="J37" s="16" t="str">
        <f aca="false">IFERROR(IF(G37="","",N(E37)*G37+IF(A37=$D$7,$D$9,0)),"")</f>
        <v/>
      </c>
      <c r="K37" s="16" t="str">
        <f aca="false">IFERROR(IF(OR(D37="",K36=""),"",K36*D37/D36+N(B37)-N(C37)),"")</f>
        <v/>
      </c>
      <c r="L37" s="16" t="str">
        <f aca="false">IFERROR(IF(G37="","",N(C37)*'2. Results'!$B$39-N(B37)+IF(A37=$D$7,$D$9,0)),"")</f>
        <v/>
      </c>
      <c r="M37" s="13" t="n">
        <f aca="false">IF(N(F37)=0,M36,SIGN(F37))</f>
        <v>1</v>
      </c>
      <c r="N37" s="13" t="n">
        <f aca="false">IF(OR(N(F37)=0,M36=""),0,IF(SIGN(F37)&lt;&gt;M36,1,0))</f>
        <v>0</v>
      </c>
    </row>
    <row r="38" customFormat="false" ht="15" hidden="false" customHeight="false" outlineLevel="0" collapsed="false">
      <c r="A38" s="13" t="n">
        <v>24</v>
      </c>
      <c r="B38" s="14"/>
      <c r="C38" s="14"/>
      <c r="D38" s="15"/>
      <c r="E38" s="16" t="n">
        <f aca="false">IFERROR(N(C38)-N(B38),"")</f>
        <v>0</v>
      </c>
      <c r="F38" s="16" t="n">
        <f aca="false">IFERROR(N(E38)+IF(A38=$D$7,$D$9,0),"")</f>
        <v>0</v>
      </c>
      <c r="G38" s="17" t="str">
        <f aca="false">IFERROR(IF(OR(D38="",A38&gt;$D$7),"",INDEX($D$14:$D$53,$D$7+1)/D38),"")</f>
        <v/>
      </c>
      <c r="H38" s="16" t="str">
        <f aca="false">IFERROR(IF(G38="","",N(B38)*G38),"")</f>
        <v/>
      </c>
      <c r="I38" s="16" t="str">
        <f aca="false">IFERROR(IF(G38="","",N(C38)*G38),"")</f>
        <v/>
      </c>
      <c r="J38" s="16" t="str">
        <f aca="false">IFERROR(IF(G38="","",N(E38)*G38+IF(A38=$D$7,$D$9,0)),"")</f>
        <v/>
      </c>
      <c r="K38" s="16" t="str">
        <f aca="false">IFERROR(IF(OR(D38="",K37=""),"",K37*D38/D37+N(B38)-N(C38)),"")</f>
        <v/>
      </c>
      <c r="L38" s="16" t="str">
        <f aca="false">IFERROR(IF(G38="","",N(C38)*'2. Results'!$B$39-N(B38)+IF(A38=$D$7,$D$9,0)),"")</f>
        <v/>
      </c>
      <c r="M38" s="13" t="n">
        <f aca="false">IF(N(F38)=0,M37,SIGN(F38))</f>
        <v>1</v>
      </c>
      <c r="N38" s="13" t="n">
        <f aca="false">IF(OR(N(F38)=0,M37=""),0,IF(SIGN(F38)&lt;&gt;M37,1,0))</f>
        <v>0</v>
      </c>
    </row>
    <row r="39" customFormat="false" ht="15" hidden="false" customHeight="false" outlineLevel="0" collapsed="false">
      <c r="A39" s="13" t="n">
        <v>25</v>
      </c>
      <c r="B39" s="14"/>
      <c r="C39" s="14"/>
      <c r="D39" s="15"/>
      <c r="E39" s="16" t="n">
        <f aca="false">IFERROR(N(C39)-N(B39),"")</f>
        <v>0</v>
      </c>
      <c r="F39" s="16" t="n">
        <f aca="false">IFERROR(N(E39)+IF(A39=$D$7,$D$9,0),"")</f>
        <v>0</v>
      </c>
      <c r="G39" s="17" t="str">
        <f aca="false">IFERROR(IF(OR(D39="",A39&gt;$D$7),"",INDEX($D$14:$D$53,$D$7+1)/D39),"")</f>
        <v/>
      </c>
      <c r="H39" s="16" t="str">
        <f aca="false">IFERROR(IF(G39="","",N(B39)*G39),"")</f>
        <v/>
      </c>
      <c r="I39" s="16" t="str">
        <f aca="false">IFERROR(IF(G39="","",N(C39)*G39),"")</f>
        <v/>
      </c>
      <c r="J39" s="16" t="str">
        <f aca="false">IFERROR(IF(G39="","",N(E39)*G39+IF(A39=$D$7,$D$9,0)),"")</f>
        <v/>
      </c>
      <c r="K39" s="16" t="str">
        <f aca="false">IFERROR(IF(OR(D39="",K38=""),"",K38*D39/D38+N(B39)-N(C39)),"")</f>
        <v/>
      </c>
      <c r="L39" s="16" t="str">
        <f aca="false">IFERROR(IF(G39="","",N(C39)*'2. Results'!$B$39-N(B39)+IF(A39=$D$7,$D$9,0)),"")</f>
        <v/>
      </c>
      <c r="M39" s="13" t="n">
        <f aca="false">IF(N(F39)=0,M38,SIGN(F39))</f>
        <v>1</v>
      </c>
      <c r="N39" s="13" t="n">
        <f aca="false">IF(OR(N(F39)=0,M38=""),0,IF(SIGN(F39)&lt;&gt;M38,1,0))</f>
        <v>0</v>
      </c>
    </row>
    <row r="40" customFormat="false" ht="15" hidden="false" customHeight="false" outlineLevel="0" collapsed="false">
      <c r="A40" s="13" t="n">
        <v>26</v>
      </c>
      <c r="B40" s="14"/>
      <c r="C40" s="14"/>
      <c r="D40" s="15"/>
      <c r="E40" s="16" t="n">
        <f aca="false">IFERROR(N(C40)-N(B40),"")</f>
        <v>0</v>
      </c>
      <c r="F40" s="16" t="n">
        <f aca="false">IFERROR(N(E40)+IF(A40=$D$7,$D$9,0),"")</f>
        <v>0</v>
      </c>
      <c r="G40" s="17" t="str">
        <f aca="false">IFERROR(IF(OR(D40="",A40&gt;$D$7),"",INDEX($D$14:$D$53,$D$7+1)/D40),"")</f>
        <v/>
      </c>
      <c r="H40" s="16" t="str">
        <f aca="false">IFERROR(IF(G40="","",N(B40)*G40),"")</f>
        <v/>
      </c>
      <c r="I40" s="16" t="str">
        <f aca="false">IFERROR(IF(G40="","",N(C40)*G40),"")</f>
        <v/>
      </c>
      <c r="J40" s="16" t="str">
        <f aca="false">IFERROR(IF(G40="","",N(E40)*G40+IF(A40=$D$7,$D$9,0)),"")</f>
        <v/>
      </c>
      <c r="K40" s="16" t="str">
        <f aca="false">IFERROR(IF(OR(D40="",K39=""),"",K39*D40/D39+N(B40)-N(C40)),"")</f>
        <v/>
      </c>
      <c r="L40" s="16" t="str">
        <f aca="false">IFERROR(IF(G40="","",N(C40)*'2. Results'!$B$39-N(B40)+IF(A40=$D$7,$D$9,0)),"")</f>
        <v/>
      </c>
      <c r="M40" s="13" t="n">
        <f aca="false">IF(N(F40)=0,M39,SIGN(F40))</f>
        <v>1</v>
      </c>
      <c r="N40" s="13" t="n">
        <f aca="false">IF(OR(N(F40)=0,M39=""),0,IF(SIGN(F40)&lt;&gt;M39,1,0))</f>
        <v>0</v>
      </c>
    </row>
    <row r="41" customFormat="false" ht="15" hidden="false" customHeight="false" outlineLevel="0" collapsed="false">
      <c r="A41" s="13" t="n">
        <v>27</v>
      </c>
      <c r="B41" s="14"/>
      <c r="C41" s="14"/>
      <c r="D41" s="15"/>
      <c r="E41" s="16" t="n">
        <f aca="false">IFERROR(N(C41)-N(B41),"")</f>
        <v>0</v>
      </c>
      <c r="F41" s="16" t="n">
        <f aca="false">IFERROR(N(E41)+IF(A41=$D$7,$D$9,0),"")</f>
        <v>0</v>
      </c>
      <c r="G41" s="17" t="str">
        <f aca="false">IFERROR(IF(OR(D41="",A41&gt;$D$7),"",INDEX($D$14:$D$53,$D$7+1)/D41),"")</f>
        <v/>
      </c>
      <c r="H41" s="16" t="str">
        <f aca="false">IFERROR(IF(G41="","",N(B41)*G41),"")</f>
        <v/>
      </c>
      <c r="I41" s="16" t="str">
        <f aca="false">IFERROR(IF(G41="","",N(C41)*G41),"")</f>
        <v/>
      </c>
      <c r="J41" s="16" t="str">
        <f aca="false">IFERROR(IF(G41="","",N(E41)*G41+IF(A41=$D$7,$D$9,0)),"")</f>
        <v/>
      </c>
      <c r="K41" s="16" t="str">
        <f aca="false">IFERROR(IF(OR(D41="",K40=""),"",K40*D41/D40+N(B41)-N(C41)),"")</f>
        <v/>
      </c>
      <c r="L41" s="16" t="str">
        <f aca="false">IFERROR(IF(G41="","",N(C41)*'2. Results'!$B$39-N(B41)+IF(A41=$D$7,$D$9,0)),"")</f>
        <v/>
      </c>
      <c r="M41" s="13" t="n">
        <f aca="false">IF(N(F41)=0,M40,SIGN(F41))</f>
        <v>1</v>
      </c>
      <c r="N41" s="13" t="n">
        <f aca="false">IF(OR(N(F41)=0,M40=""),0,IF(SIGN(F41)&lt;&gt;M40,1,0))</f>
        <v>0</v>
      </c>
    </row>
    <row r="42" customFormat="false" ht="15" hidden="false" customHeight="false" outlineLevel="0" collapsed="false">
      <c r="A42" s="13" t="n">
        <v>28</v>
      </c>
      <c r="B42" s="14"/>
      <c r="C42" s="14"/>
      <c r="D42" s="15"/>
      <c r="E42" s="16" t="n">
        <f aca="false">IFERROR(N(C42)-N(B42),"")</f>
        <v>0</v>
      </c>
      <c r="F42" s="16" t="n">
        <f aca="false">IFERROR(N(E42)+IF(A42=$D$7,$D$9,0),"")</f>
        <v>0</v>
      </c>
      <c r="G42" s="17" t="str">
        <f aca="false">IFERROR(IF(OR(D42="",A42&gt;$D$7),"",INDEX($D$14:$D$53,$D$7+1)/D42),"")</f>
        <v/>
      </c>
      <c r="H42" s="16" t="str">
        <f aca="false">IFERROR(IF(G42="","",N(B42)*G42),"")</f>
        <v/>
      </c>
      <c r="I42" s="16" t="str">
        <f aca="false">IFERROR(IF(G42="","",N(C42)*G42),"")</f>
        <v/>
      </c>
      <c r="J42" s="16" t="str">
        <f aca="false">IFERROR(IF(G42="","",N(E42)*G42+IF(A42=$D$7,$D$9,0)),"")</f>
        <v/>
      </c>
      <c r="K42" s="16" t="str">
        <f aca="false">IFERROR(IF(OR(D42="",K41=""),"",K41*D42/D41+N(B42)-N(C42)),"")</f>
        <v/>
      </c>
      <c r="L42" s="16" t="str">
        <f aca="false">IFERROR(IF(G42="","",N(C42)*'2. Results'!$B$39-N(B42)+IF(A42=$D$7,$D$9,0)),"")</f>
        <v/>
      </c>
      <c r="M42" s="13" t="n">
        <f aca="false">IF(N(F42)=0,M41,SIGN(F42))</f>
        <v>1</v>
      </c>
      <c r="N42" s="13" t="n">
        <f aca="false">IF(OR(N(F42)=0,M41=""),0,IF(SIGN(F42)&lt;&gt;M41,1,0))</f>
        <v>0</v>
      </c>
    </row>
    <row r="43" customFormat="false" ht="15" hidden="false" customHeight="false" outlineLevel="0" collapsed="false">
      <c r="A43" s="13" t="n">
        <v>29</v>
      </c>
      <c r="B43" s="14"/>
      <c r="C43" s="14"/>
      <c r="D43" s="15"/>
      <c r="E43" s="16" t="n">
        <f aca="false">IFERROR(N(C43)-N(B43),"")</f>
        <v>0</v>
      </c>
      <c r="F43" s="16" t="n">
        <f aca="false">IFERROR(N(E43)+IF(A43=$D$7,$D$9,0),"")</f>
        <v>0</v>
      </c>
      <c r="G43" s="17" t="str">
        <f aca="false">IFERROR(IF(OR(D43="",A43&gt;$D$7),"",INDEX($D$14:$D$53,$D$7+1)/D43),"")</f>
        <v/>
      </c>
      <c r="H43" s="16" t="str">
        <f aca="false">IFERROR(IF(G43="","",N(B43)*G43),"")</f>
        <v/>
      </c>
      <c r="I43" s="16" t="str">
        <f aca="false">IFERROR(IF(G43="","",N(C43)*G43),"")</f>
        <v/>
      </c>
      <c r="J43" s="16" t="str">
        <f aca="false">IFERROR(IF(G43="","",N(E43)*G43+IF(A43=$D$7,$D$9,0)),"")</f>
        <v/>
      </c>
      <c r="K43" s="16" t="str">
        <f aca="false">IFERROR(IF(OR(D43="",K42=""),"",K42*D43/D42+N(B43)-N(C43)),"")</f>
        <v/>
      </c>
      <c r="L43" s="16" t="str">
        <f aca="false">IFERROR(IF(G43="","",N(C43)*'2. Results'!$B$39-N(B43)+IF(A43=$D$7,$D$9,0)),"")</f>
        <v/>
      </c>
      <c r="M43" s="13" t="n">
        <f aca="false">IF(N(F43)=0,M42,SIGN(F43))</f>
        <v>1</v>
      </c>
      <c r="N43" s="13" t="n">
        <f aca="false">IF(OR(N(F43)=0,M42=""),0,IF(SIGN(F43)&lt;&gt;M42,1,0))</f>
        <v>0</v>
      </c>
    </row>
    <row r="44" customFormat="false" ht="15" hidden="false" customHeight="false" outlineLevel="0" collapsed="false">
      <c r="A44" s="13" t="n">
        <v>30</v>
      </c>
      <c r="B44" s="14"/>
      <c r="C44" s="14"/>
      <c r="D44" s="15"/>
      <c r="E44" s="16" t="n">
        <f aca="false">IFERROR(N(C44)-N(B44),"")</f>
        <v>0</v>
      </c>
      <c r="F44" s="16" t="n">
        <f aca="false">IFERROR(N(E44)+IF(A44=$D$7,$D$9,0),"")</f>
        <v>0</v>
      </c>
      <c r="G44" s="17" t="str">
        <f aca="false">IFERROR(IF(OR(D44="",A44&gt;$D$7),"",INDEX($D$14:$D$53,$D$7+1)/D44),"")</f>
        <v/>
      </c>
      <c r="H44" s="16" t="str">
        <f aca="false">IFERROR(IF(G44="","",N(B44)*G44),"")</f>
        <v/>
      </c>
      <c r="I44" s="16" t="str">
        <f aca="false">IFERROR(IF(G44="","",N(C44)*G44),"")</f>
        <v/>
      </c>
      <c r="J44" s="16" t="str">
        <f aca="false">IFERROR(IF(G44="","",N(E44)*G44+IF(A44=$D$7,$D$9,0)),"")</f>
        <v/>
      </c>
      <c r="K44" s="16" t="str">
        <f aca="false">IFERROR(IF(OR(D44="",K43=""),"",K43*D44/D43+N(B44)-N(C44)),"")</f>
        <v/>
      </c>
      <c r="L44" s="16" t="str">
        <f aca="false">IFERROR(IF(G44="","",N(C44)*'2. Results'!$B$39-N(B44)+IF(A44=$D$7,$D$9,0)),"")</f>
        <v/>
      </c>
      <c r="M44" s="13" t="n">
        <f aca="false">IF(N(F44)=0,M43,SIGN(F44))</f>
        <v>1</v>
      </c>
      <c r="N44" s="13" t="n">
        <f aca="false">IF(OR(N(F44)=0,M43=""),0,IF(SIGN(F44)&lt;&gt;M43,1,0))</f>
        <v>0</v>
      </c>
    </row>
    <row r="45" customFormat="false" ht="15" hidden="false" customHeight="false" outlineLevel="0" collapsed="false">
      <c r="A45" s="13" t="n">
        <v>31</v>
      </c>
      <c r="B45" s="14"/>
      <c r="C45" s="14"/>
      <c r="D45" s="15"/>
      <c r="E45" s="16" t="n">
        <f aca="false">IFERROR(N(C45)-N(B45),"")</f>
        <v>0</v>
      </c>
      <c r="F45" s="16" t="n">
        <f aca="false">IFERROR(N(E45)+IF(A45=$D$7,$D$9,0),"")</f>
        <v>0</v>
      </c>
      <c r="G45" s="17" t="str">
        <f aca="false">IFERROR(IF(OR(D45="",A45&gt;$D$7),"",INDEX($D$14:$D$53,$D$7+1)/D45),"")</f>
        <v/>
      </c>
      <c r="H45" s="16" t="str">
        <f aca="false">IFERROR(IF(G45="","",N(B45)*G45),"")</f>
        <v/>
      </c>
      <c r="I45" s="16" t="str">
        <f aca="false">IFERROR(IF(G45="","",N(C45)*G45),"")</f>
        <v/>
      </c>
      <c r="J45" s="16" t="str">
        <f aca="false">IFERROR(IF(G45="","",N(E45)*G45+IF(A45=$D$7,$D$9,0)),"")</f>
        <v/>
      </c>
      <c r="K45" s="16" t="str">
        <f aca="false">IFERROR(IF(OR(D45="",K44=""),"",K44*D45/D44+N(B45)-N(C45)),"")</f>
        <v/>
      </c>
      <c r="L45" s="16" t="str">
        <f aca="false">IFERROR(IF(G45="","",N(C45)*'2. Results'!$B$39-N(B45)+IF(A45=$D$7,$D$9,0)),"")</f>
        <v/>
      </c>
      <c r="M45" s="13" t="n">
        <f aca="false">IF(N(F45)=0,M44,SIGN(F45))</f>
        <v>1</v>
      </c>
      <c r="N45" s="13" t="n">
        <f aca="false">IF(OR(N(F45)=0,M44=""),0,IF(SIGN(F45)&lt;&gt;M44,1,0))</f>
        <v>0</v>
      </c>
    </row>
    <row r="46" customFormat="false" ht="15" hidden="false" customHeight="false" outlineLevel="0" collapsed="false">
      <c r="A46" s="13" t="n">
        <v>32</v>
      </c>
      <c r="B46" s="14"/>
      <c r="C46" s="14"/>
      <c r="D46" s="15"/>
      <c r="E46" s="16" t="n">
        <f aca="false">IFERROR(N(C46)-N(B46),"")</f>
        <v>0</v>
      </c>
      <c r="F46" s="16" t="n">
        <f aca="false">IFERROR(N(E46)+IF(A46=$D$7,$D$9,0),"")</f>
        <v>0</v>
      </c>
      <c r="G46" s="17" t="str">
        <f aca="false">IFERROR(IF(OR(D46="",A46&gt;$D$7),"",INDEX($D$14:$D$53,$D$7+1)/D46),"")</f>
        <v/>
      </c>
      <c r="H46" s="16" t="str">
        <f aca="false">IFERROR(IF(G46="","",N(B46)*G46),"")</f>
        <v/>
      </c>
      <c r="I46" s="16" t="str">
        <f aca="false">IFERROR(IF(G46="","",N(C46)*G46),"")</f>
        <v/>
      </c>
      <c r="J46" s="16" t="str">
        <f aca="false">IFERROR(IF(G46="","",N(E46)*G46+IF(A46=$D$7,$D$9,0)),"")</f>
        <v/>
      </c>
      <c r="K46" s="16" t="str">
        <f aca="false">IFERROR(IF(OR(D46="",K45=""),"",K45*D46/D45+N(B46)-N(C46)),"")</f>
        <v/>
      </c>
      <c r="L46" s="16" t="str">
        <f aca="false">IFERROR(IF(G46="","",N(C46)*'2. Results'!$B$39-N(B46)+IF(A46=$D$7,$D$9,0)),"")</f>
        <v/>
      </c>
      <c r="M46" s="13" t="n">
        <f aca="false">IF(N(F46)=0,M45,SIGN(F46))</f>
        <v>1</v>
      </c>
      <c r="N46" s="13" t="n">
        <f aca="false">IF(OR(N(F46)=0,M45=""),0,IF(SIGN(F46)&lt;&gt;M45,1,0))</f>
        <v>0</v>
      </c>
    </row>
    <row r="47" customFormat="false" ht="15" hidden="false" customHeight="false" outlineLevel="0" collapsed="false">
      <c r="A47" s="13" t="n">
        <v>33</v>
      </c>
      <c r="B47" s="14"/>
      <c r="C47" s="14"/>
      <c r="D47" s="15"/>
      <c r="E47" s="16" t="n">
        <f aca="false">IFERROR(N(C47)-N(B47),"")</f>
        <v>0</v>
      </c>
      <c r="F47" s="16" t="n">
        <f aca="false">IFERROR(N(E47)+IF(A47=$D$7,$D$9,0),"")</f>
        <v>0</v>
      </c>
      <c r="G47" s="17" t="str">
        <f aca="false">IFERROR(IF(OR(D47="",A47&gt;$D$7),"",INDEX($D$14:$D$53,$D$7+1)/D47),"")</f>
        <v/>
      </c>
      <c r="H47" s="16" t="str">
        <f aca="false">IFERROR(IF(G47="","",N(B47)*G47),"")</f>
        <v/>
      </c>
      <c r="I47" s="16" t="str">
        <f aca="false">IFERROR(IF(G47="","",N(C47)*G47),"")</f>
        <v/>
      </c>
      <c r="J47" s="16" t="str">
        <f aca="false">IFERROR(IF(G47="","",N(E47)*G47+IF(A47=$D$7,$D$9,0)),"")</f>
        <v/>
      </c>
      <c r="K47" s="16" t="str">
        <f aca="false">IFERROR(IF(OR(D47="",K46=""),"",K46*D47/D46+N(B47)-N(C47)),"")</f>
        <v/>
      </c>
      <c r="L47" s="16" t="str">
        <f aca="false">IFERROR(IF(G47="","",N(C47)*'2. Results'!$B$39-N(B47)+IF(A47=$D$7,$D$9,0)),"")</f>
        <v/>
      </c>
      <c r="M47" s="13" t="n">
        <f aca="false">IF(N(F47)=0,M46,SIGN(F47))</f>
        <v>1</v>
      </c>
      <c r="N47" s="13" t="n">
        <f aca="false">IF(OR(N(F47)=0,M46=""),0,IF(SIGN(F47)&lt;&gt;M46,1,0))</f>
        <v>0</v>
      </c>
    </row>
    <row r="48" customFormat="false" ht="15" hidden="false" customHeight="false" outlineLevel="0" collapsed="false">
      <c r="A48" s="13" t="n">
        <v>34</v>
      </c>
      <c r="B48" s="14"/>
      <c r="C48" s="14"/>
      <c r="D48" s="15"/>
      <c r="E48" s="16" t="n">
        <f aca="false">IFERROR(N(C48)-N(B48),"")</f>
        <v>0</v>
      </c>
      <c r="F48" s="16" t="n">
        <f aca="false">IFERROR(N(E48)+IF(A48=$D$7,$D$9,0),"")</f>
        <v>0</v>
      </c>
      <c r="G48" s="17" t="str">
        <f aca="false">IFERROR(IF(OR(D48="",A48&gt;$D$7),"",INDEX($D$14:$D$53,$D$7+1)/D48),"")</f>
        <v/>
      </c>
      <c r="H48" s="16" t="str">
        <f aca="false">IFERROR(IF(G48="","",N(B48)*G48),"")</f>
        <v/>
      </c>
      <c r="I48" s="16" t="str">
        <f aca="false">IFERROR(IF(G48="","",N(C48)*G48),"")</f>
        <v/>
      </c>
      <c r="J48" s="16" t="str">
        <f aca="false">IFERROR(IF(G48="","",N(E48)*G48+IF(A48=$D$7,$D$9,0)),"")</f>
        <v/>
      </c>
      <c r="K48" s="16" t="str">
        <f aca="false">IFERROR(IF(OR(D48="",K47=""),"",K47*D48/D47+N(B48)-N(C48)),"")</f>
        <v/>
      </c>
      <c r="L48" s="16" t="str">
        <f aca="false">IFERROR(IF(G48="","",N(C48)*'2. Results'!$B$39-N(B48)+IF(A48=$D$7,$D$9,0)),"")</f>
        <v/>
      </c>
      <c r="M48" s="13" t="n">
        <f aca="false">IF(N(F48)=0,M47,SIGN(F48))</f>
        <v>1</v>
      </c>
      <c r="N48" s="13" t="n">
        <f aca="false">IF(OR(N(F48)=0,M47=""),0,IF(SIGN(F48)&lt;&gt;M47,1,0))</f>
        <v>0</v>
      </c>
    </row>
    <row r="49" customFormat="false" ht="15" hidden="false" customHeight="false" outlineLevel="0" collapsed="false">
      <c r="A49" s="13" t="n">
        <v>35</v>
      </c>
      <c r="B49" s="14"/>
      <c r="C49" s="14"/>
      <c r="D49" s="15"/>
      <c r="E49" s="16" t="n">
        <f aca="false">IFERROR(N(C49)-N(B49),"")</f>
        <v>0</v>
      </c>
      <c r="F49" s="16" t="n">
        <f aca="false">IFERROR(N(E49)+IF(A49=$D$7,$D$9,0),"")</f>
        <v>0</v>
      </c>
      <c r="G49" s="17" t="str">
        <f aca="false">IFERROR(IF(OR(D49="",A49&gt;$D$7),"",INDEX($D$14:$D$53,$D$7+1)/D49),"")</f>
        <v/>
      </c>
      <c r="H49" s="16" t="str">
        <f aca="false">IFERROR(IF(G49="","",N(B49)*G49),"")</f>
        <v/>
      </c>
      <c r="I49" s="16" t="str">
        <f aca="false">IFERROR(IF(G49="","",N(C49)*G49),"")</f>
        <v/>
      </c>
      <c r="J49" s="16" t="str">
        <f aca="false">IFERROR(IF(G49="","",N(E49)*G49+IF(A49=$D$7,$D$9,0)),"")</f>
        <v/>
      </c>
      <c r="K49" s="16" t="str">
        <f aca="false">IFERROR(IF(OR(D49="",K48=""),"",K48*D49/D48+N(B49)-N(C49)),"")</f>
        <v/>
      </c>
      <c r="L49" s="16" t="str">
        <f aca="false">IFERROR(IF(G49="","",N(C49)*'2. Results'!$B$39-N(B49)+IF(A49=$D$7,$D$9,0)),"")</f>
        <v/>
      </c>
      <c r="M49" s="13" t="n">
        <f aca="false">IF(N(F49)=0,M48,SIGN(F49))</f>
        <v>1</v>
      </c>
      <c r="N49" s="13" t="n">
        <f aca="false">IF(OR(N(F49)=0,M48=""),0,IF(SIGN(F49)&lt;&gt;M48,1,0))</f>
        <v>0</v>
      </c>
    </row>
    <row r="50" customFormat="false" ht="15" hidden="false" customHeight="false" outlineLevel="0" collapsed="false">
      <c r="A50" s="13" t="n">
        <v>36</v>
      </c>
      <c r="B50" s="14"/>
      <c r="C50" s="14"/>
      <c r="D50" s="15"/>
      <c r="E50" s="16" t="n">
        <f aca="false">IFERROR(N(C50)-N(B50),"")</f>
        <v>0</v>
      </c>
      <c r="F50" s="16" t="n">
        <f aca="false">IFERROR(N(E50)+IF(A50=$D$7,$D$9,0),"")</f>
        <v>0</v>
      </c>
      <c r="G50" s="17" t="str">
        <f aca="false">IFERROR(IF(OR(D50="",A50&gt;$D$7),"",INDEX($D$14:$D$53,$D$7+1)/D50),"")</f>
        <v/>
      </c>
      <c r="H50" s="16" t="str">
        <f aca="false">IFERROR(IF(G50="","",N(B50)*G50),"")</f>
        <v/>
      </c>
      <c r="I50" s="16" t="str">
        <f aca="false">IFERROR(IF(G50="","",N(C50)*G50),"")</f>
        <v/>
      </c>
      <c r="J50" s="16" t="str">
        <f aca="false">IFERROR(IF(G50="","",N(E50)*G50+IF(A50=$D$7,$D$9,0)),"")</f>
        <v/>
      </c>
      <c r="K50" s="16" t="str">
        <f aca="false">IFERROR(IF(OR(D50="",K49=""),"",K49*D50/D49+N(B50)-N(C50)),"")</f>
        <v/>
      </c>
      <c r="L50" s="16" t="str">
        <f aca="false">IFERROR(IF(G50="","",N(C50)*'2. Results'!$B$39-N(B50)+IF(A50=$D$7,$D$9,0)),"")</f>
        <v/>
      </c>
      <c r="M50" s="13" t="n">
        <f aca="false">IF(N(F50)=0,M49,SIGN(F50))</f>
        <v>1</v>
      </c>
      <c r="N50" s="13" t="n">
        <f aca="false">IF(OR(N(F50)=0,M49=""),0,IF(SIGN(F50)&lt;&gt;M49,1,0))</f>
        <v>0</v>
      </c>
    </row>
    <row r="51" customFormat="false" ht="15" hidden="false" customHeight="false" outlineLevel="0" collapsed="false">
      <c r="A51" s="13" t="n">
        <v>37</v>
      </c>
      <c r="B51" s="14"/>
      <c r="C51" s="14"/>
      <c r="D51" s="15"/>
      <c r="E51" s="16" t="n">
        <f aca="false">IFERROR(N(C51)-N(B51),"")</f>
        <v>0</v>
      </c>
      <c r="F51" s="16" t="n">
        <f aca="false">IFERROR(N(E51)+IF(A51=$D$7,$D$9,0),"")</f>
        <v>0</v>
      </c>
      <c r="G51" s="17" t="str">
        <f aca="false">IFERROR(IF(OR(D51="",A51&gt;$D$7),"",INDEX($D$14:$D$53,$D$7+1)/D51),"")</f>
        <v/>
      </c>
      <c r="H51" s="16" t="str">
        <f aca="false">IFERROR(IF(G51="","",N(B51)*G51),"")</f>
        <v/>
      </c>
      <c r="I51" s="16" t="str">
        <f aca="false">IFERROR(IF(G51="","",N(C51)*G51),"")</f>
        <v/>
      </c>
      <c r="J51" s="16" t="str">
        <f aca="false">IFERROR(IF(G51="","",N(E51)*G51+IF(A51=$D$7,$D$9,0)),"")</f>
        <v/>
      </c>
      <c r="K51" s="16" t="str">
        <f aca="false">IFERROR(IF(OR(D51="",K50=""),"",K50*D51/D50+N(B51)-N(C51)),"")</f>
        <v/>
      </c>
      <c r="L51" s="16" t="str">
        <f aca="false">IFERROR(IF(G51="","",N(C51)*'2. Results'!$B$39-N(B51)+IF(A51=$D$7,$D$9,0)),"")</f>
        <v/>
      </c>
      <c r="M51" s="13" t="n">
        <f aca="false">IF(N(F51)=0,M50,SIGN(F51))</f>
        <v>1</v>
      </c>
      <c r="N51" s="13" t="n">
        <f aca="false">IF(OR(N(F51)=0,M50=""),0,IF(SIGN(F51)&lt;&gt;M50,1,0))</f>
        <v>0</v>
      </c>
    </row>
    <row r="52" customFormat="false" ht="15" hidden="false" customHeight="false" outlineLevel="0" collapsed="false">
      <c r="A52" s="13" t="n">
        <v>38</v>
      </c>
      <c r="B52" s="14"/>
      <c r="C52" s="14"/>
      <c r="D52" s="15"/>
      <c r="E52" s="16" t="n">
        <f aca="false">IFERROR(N(C52)-N(B52),"")</f>
        <v>0</v>
      </c>
      <c r="F52" s="16" t="n">
        <f aca="false">IFERROR(N(E52)+IF(A52=$D$7,$D$9,0),"")</f>
        <v>0</v>
      </c>
      <c r="G52" s="17" t="str">
        <f aca="false">IFERROR(IF(OR(D52="",A52&gt;$D$7),"",INDEX($D$14:$D$53,$D$7+1)/D52),"")</f>
        <v/>
      </c>
      <c r="H52" s="16" t="str">
        <f aca="false">IFERROR(IF(G52="","",N(B52)*G52),"")</f>
        <v/>
      </c>
      <c r="I52" s="16" t="str">
        <f aca="false">IFERROR(IF(G52="","",N(C52)*G52),"")</f>
        <v/>
      </c>
      <c r="J52" s="16" t="str">
        <f aca="false">IFERROR(IF(G52="","",N(E52)*G52+IF(A52=$D$7,$D$9,0)),"")</f>
        <v/>
      </c>
      <c r="K52" s="16" t="str">
        <f aca="false">IFERROR(IF(OR(D52="",K51=""),"",K51*D52/D51+N(B52)-N(C52)),"")</f>
        <v/>
      </c>
      <c r="L52" s="16" t="str">
        <f aca="false">IFERROR(IF(G52="","",N(C52)*'2. Results'!$B$39-N(B52)+IF(A52=$D$7,$D$9,0)),"")</f>
        <v/>
      </c>
      <c r="M52" s="13" t="n">
        <f aca="false">IF(N(F52)=0,M51,SIGN(F52))</f>
        <v>1</v>
      </c>
      <c r="N52" s="13" t="n">
        <f aca="false">IF(OR(N(F52)=0,M51=""),0,IF(SIGN(F52)&lt;&gt;M51,1,0))</f>
        <v>0</v>
      </c>
    </row>
    <row r="53" customFormat="false" ht="15" hidden="false" customHeight="false" outlineLevel="0" collapsed="false">
      <c r="A53" s="13" t="n">
        <v>39</v>
      </c>
      <c r="B53" s="14"/>
      <c r="C53" s="14"/>
      <c r="D53" s="15"/>
      <c r="E53" s="16" t="n">
        <f aca="false">IFERROR(N(C53)-N(B53),"")</f>
        <v>0</v>
      </c>
      <c r="F53" s="16" t="n">
        <f aca="false">IFERROR(N(E53)+IF(A53=$D$7,$D$9,0),"")</f>
        <v>0</v>
      </c>
      <c r="G53" s="17" t="str">
        <f aca="false">IFERROR(IF(OR(D53="",A53&gt;$D$7),"",INDEX($D$14:$D$53,$D$7+1)/D53),"")</f>
        <v/>
      </c>
      <c r="H53" s="16" t="str">
        <f aca="false">IFERROR(IF(G53="","",N(B53)*G53),"")</f>
        <v/>
      </c>
      <c r="I53" s="16" t="str">
        <f aca="false">IFERROR(IF(G53="","",N(C53)*G53),"")</f>
        <v/>
      </c>
      <c r="J53" s="16" t="str">
        <f aca="false">IFERROR(IF(G53="","",N(E53)*G53+IF(A53=$D$7,$D$9,0)),"")</f>
        <v/>
      </c>
      <c r="K53" s="16" t="str">
        <f aca="false">IFERROR(IF(OR(D53="",K52=""),"",K52*D53/D52+N(B53)-N(C53)),"")</f>
        <v/>
      </c>
      <c r="L53" s="16" t="str">
        <f aca="false">IFERROR(IF(G53="","",N(C53)*'2. Results'!$B$39-N(B53)+IF(A53=$D$7,$D$9,0)),"")</f>
        <v/>
      </c>
      <c r="M53" s="13" t="n">
        <f aca="false">IF(N(F53)=0,M52,SIGN(F53))</f>
        <v>1</v>
      </c>
      <c r="N53" s="13" t="n">
        <f aca="false">IF(OR(N(F53)=0,M52=""),0,IF(SIGN(F53)&lt;&gt;M52,1,0))</f>
        <v>0</v>
      </c>
    </row>
    <row r="54" customFormat="false" ht="15" hidden="false" customHeight="false" outlineLevel="0" collapsed="false">
      <c r="A54" s="18" t="s">
        <v>41</v>
      </c>
      <c r="B54" s="19" t="n">
        <f aca="false">IFERROR(SUM(B14:B53),"")</f>
        <v>270</v>
      </c>
      <c r="C54" s="19" t="n">
        <f aca="false">IFERROR(SUM(C14:C53),"")</f>
        <v>410</v>
      </c>
      <c r="E54" s="19" t="n">
        <f aca="false">IFERROR(SUM(E14:E53),"")</f>
        <v>140</v>
      </c>
      <c r="H54" s="19" t="n">
        <f aca="false">IFERROR(SUM(H14:H53),"")</f>
        <v>464.015640668643</v>
      </c>
      <c r="I54" s="19" t="n">
        <f aca="false">IFERROR(SUM(I14:I53),"")</f>
        <v>489.778854245686</v>
      </c>
    </row>
    <row r="56" customFormat="false" ht="15" hidden="false" customHeight="false" outlineLevel="0" collapsed="false">
      <c r="A56" s="20" t="s">
        <v>42</v>
      </c>
    </row>
  </sheetData>
  <mergeCells count="6">
    <mergeCell ref="A5:C5"/>
    <mergeCell ref="A6:C6"/>
    <mergeCell ref="A7:C7"/>
    <mergeCell ref="A8:C8"/>
    <mergeCell ref="A9:C9"/>
    <mergeCell ref="A10:C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1" t="s">
        <v>43</v>
      </c>
    </row>
    <row r="2" customFormat="false" ht="15" hidden="false" customHeight="false" outlineLevel="0" collapsed="false">
      <c r="A2" s="2" t="s">
        <v>44</v>
      </c>
    </row>
    <row r="4" customFormat="false" ht="15" hidden="false" customHeight="false" outlineLevel="0" collapsed="false">
      <c r="A4" s="5" t="s">
        <v>45</v>
      </c>
    </row>
    <row r="5" customFormat="false" ht="15" hidden="false" customHeight="false" outlineLevel="0" collapsed="false">
      <c r="A5" s="12" t="s">
        <v>46</v>
      </c>
      <c r="B5" s="12" t="s">
        <v>47</v>
      </c>
      <c r="C5" s="12"/>
      <c r="D5" s="12" t="s">
        <v>48</v>
      </c>
    </row>
    <row r="6" customFormat="false" ht="15" hidden="false" customHeight="false" outlineLevel="0" collapsed="false">
      <c r="A6" s="21" t="s">
        <v>49</v>
      </c>
      <c r="B6" s="22" t="n">
        <f aca="false">IFERROR('1. Inputs'!B54,"")</f>
        <v>270</v>
      </c>
      <c r="C6" s="21"/>
      <c r="D6" s="23" t="s">
        <v>50</v>
      </c>
    </row>
    <row r="7" customFormat="false" ht="15" hidden="false" customHeight="false" outlineLevel="0" collapsed="false">
      <c r="A7" s="21" t="s">
        <v>51</v>
      </c>
      <c r="B7" s="22" t="n">
        <f aca="false">IFERROR('1. Inputs'!C54,"")</f>
        <v>410</v>
      </c>
      <c r="C7" s="21"/>
      <c r="D7" s="23"/>
    </row>
    <row r="8" customFormat="false" ht="15" hidden="false" customHeight="false" outlineLevel="0" collapsed="false">
      <c r="A8" s="21" t="s">
        <v>52</v>
      </c>
      <c r="B8" s="22" t="n">
        <f aca="false">IFERROR('1. Inputs'!D9,"")</f>
        <v>85</v>
      </c>
      <c r="C8" s="21"/>
      <c r="D8" s="23" t="s">
        <v>53</v>
      </c>
    </row>
    <row r="9" customFormat="false" ht="15" hidden="false" customHeight="false" outlineLevel="0" collapsed="false">
      <c r="A9" s="21" t="s">
        <v>54</v>
      </c>
      <c r="B9" s="22" t="n">
        <f aca="false">IFERROR(B7+B8,"")</f>
        <v>495</v>
      </c>
      <c r="C9" s="21"/>
      <c r="D9" s="23"/>
    </row>
    <row r="10" customFormat="false" ht="15" hidden="false" customHeight="false" outlineLevel="0" collapsed="false">
      <c r="A10" s="21" t="s">
        <v>55</v>
      </c>
      <c r="B10" s="24" t="n">
        <f aca="false">IFERROR(B7/B6,"")</f>
        <v>1.51851851851852</v>
      </c>
      <c r="C10" s="21"/>
      <c r="D10" s="23"/>
    </row>
    <row r="11" customFormat="false" ht="15" hidden="false" customHeight="false" outlineLevel="0" collapsed="false">
      <c r="A11" s="21" t="s">
        <v>56</v>
      </c>
      <c r="B11" s="24" t="n">
        <f aca="false">IFERROR(B8/B6,"")</f>
        <v>0.314814814814815</v>
      </c>
      <c r="C11" s="21"/>
      <c r="D11" s="23"/>
    </row>
    <row r="12" customFormat="false" ht="15" hidden="false" customHeight="false" outlineLevel="0" collapsed="false">
      <c r="A12" s="21" t="s">
        <v>57</v>
      </c>
      <c r="B12" s="24" t="n">
        <f aca="false">IFERROR(B9/B6,"")</f>
        <v>1.83333333333333</v>
      </c>
      <c r="C12" s="21"/>
      <c r="D12" s="23"/>
    </row>
    <row r="13" customFormat="false" ht="15" hidden="false" customHeight="false" outlineLevel="0" collapsed="false">
      <c r="A13" s="21" t="s">
        <v>58</v>
      </c>
      <c r="B13" s="25" t="n">
        <f aca="false">IFERROR(B10/B12,"")</f>
        <v>0.828282828282828</v>
      </c>
      <c r="C13" s="21"/>
      <c r="D13" s="23" t="s">
        <v>59</v>
      </c>
    </row>
    <row r="14" customFormat="false" ht="15" hidden="false" customHeight="false" outlineLevel="0" collapsed="false">
      <c r="A14" s="21" t="s">
        <v>60</v>
      </c>
      <c r="B14" s="25" t="n">
        <f aca="false">IFERROR(1-B13,"")</f>
        <v>0.171717171717172</v>
      </c>
      <c r="C14" s="21"/>
      <c r="D14" s="23" t="s">
        <v>61</v>
      </c>
    </row>
    <row r="16" customFormat="false" ht="15" hidden="false" customHeight="false" outlineLevel="0" collapsed="false">
      <c r="A16" s="5" t="s">
        <v>62</v>
      </c>
    </row>
    <row r="17" customFormat="false" ht="15" hidden="false" customHeight="false" outlineLevel="0" collapsed="false">
      <c r="A17" s="12" t="s">
        <v>46</v>
      </c>
      <c r="B17" s="12" t="s">
        <v>47</v>
      </c>
      <c r="C17" s="12"/>
      <c r="D17" s="12" t="s">
        <v>48</v>
      </c>
    </row>
    <row r="18" customFormat="false" ht="15" hidden="false" customHeight="false" outlineLevel="0" collapsed="false">
      <c r="A18" s="21" t="s">
        <v>63</v>
      </c>
      <c r="B18" s="26" t="n">
        <f aca="false">IFERROR(IRR('1. Inputs'!F14:F53),"")</f>
        <v>0.110672241691284</v>
      </c>
      <c r="C18" s="21"/>
      <c r="D18" s="23"/>
    </row>
    <row r="19" customFormat="false" ht="15" hidden="false" customHeight="false" outlineLevel="0" collapsed="false">
      <c r="A19" s="21" t="s">
        <v>64</v>
      </c>
      <c r="B19" s="26" t="n">
        <f aca="false">IFERROR((1+B18)^'1. Inputs'!D8-1,"")</f>
        <v>0.110672241691284</v>
      </c>
      <c r="C19" s="21"/>
      <c r="D19" s="23" t="s">
        <v>65</v>
      </c>
    </row>
    <row r="20" customFormat="false" ht="15" hidden="false" customHeight="false" outlineLevel="0" collapsed="false">
      <c r="A20" s="21" t="s">
        <v>66</v>
      </c>
      <c r="B20" s="26" t="n">
        <f aca="false">IFERROR(IRR('1. Inputs'!E14:E53),"")</f>
        <v>0.079454462819545</v>
      </c>
      <c r="C20" s="21"/>
      <c r="D20" s="23"/>
    </row>
    <row r="21" customFormat="false" ht="15" hidden="false" customHeight="false" outlineLevel="0" collapsed="false">
      <c r="A21" s="21" t="s">
        <v>67</v>
      </c>
      <c r="B21" s="26" t="n">
        <f aca="false">IFERROR((1+B20)^'1. Inputs'!D8-1,"")</f>
        <v>0.0794544628195451</v>
      </c>
      <c r="C21" s="21"/>
      <c r="D21" s="23"/>
    </row>
    <row r="22" customFormat="false" ht="15" hidden="false" customHeight="false" outlineLevel="0" collapsed="false">
      <c r="A22" s="21" t="s">
        <v>68</v>
      </c>
      <c r="B22" s="27" t="n">
        <f aca="false">IFERROR(ROUND((B19-B21)*10000,0),"")</f>
        <v>312</v>
      </c>
      <c r="C22" s="21"/>
      <c r="D22" s="23" t="s">
        <v>69</v>
      </c>
    </row>
    <row r="23" customFormat="false" ht="15" hidden="false" customHeight="false" outlineLevel="0" collapsed="false">
      <c r="A23" s="21" t="s">
        <v>70</v>
      </c>
      <c r="B23" s="28" t="n">
        <f aca="false">IFERROR(SUM('1. Inputs'!N14:N53),"")</f>
        <v>1</v>
      </c>
      <c r="C23" s="21"/>
      <c r="D23" s="23"/>
    </row>
    <row r="24" customFormat="false" ht="15" hidden="false" customHeight="false" outlineLevel="0" collapsed="false">
      <c r="A24" s="21" t="s">
        <v>71</v>
      </c>
      <c r="B24" s="29" t="str">
        <f aca="false">IF(B23="","",IF(B23&lt;=1,"Single solution","CAUTION: IRR may have multiple solutions"))</f>
        <v>Single solution</v>
      </c>
      <c r="C24" s="21"/>
      <c r="D24" s="23"/>
    </row>
    <row r="25" customFormat="false" ht="15" hidden="false" customHeight="false" outlineLevel="0" collapsed="false">
      <c r="A25" s="5" t="s">
        <v>72</v>
      </c>
    </row>
    <row r="26" customFormat="false" ht="15" hidden="false" customHeight="false" outlineLevel="0" collapsed="false">
      <c r="A26" s="12" t="s">
        <v>46</v>
      </c>
      <c r="B26" s="12" t="s">
        <v>47</v>
      </c>
      <c r="C26" s="12"/>
      <c r="D26" s="12" t="s">
        <v>48</v>
      </c>
    </row>
    <row r="27" customFormat="false" ht="15" hidden="false" customHeight="false" outlineLevel="0" collapsed="false">
      <c r="A27" s="21" t="s">
        <v>73</v>
      </c>
      <c r="B27" s="30" t="n">
        <f aca="false">IFERROR('1. Inputs'!D14,"")</f>
        <v>100</v>
      </c>
      <c r="C27" s="21"/>
      <c r="D27" s="23"/>
    </row>
    <row r="28" customFormat="false" ht="15" hidden="false" customHeight="false" outlineLevel="0" collapsed="false">
      <c r="A28" s="21" t="s">
        <v>74</v>
      </c>
      <c r="B28" s="30" t="n">
        <f aca="false">IFERROR(INDEX('1. Inputs'!D14:D53,'1. Inputs'!D7+1),"")</f>
        <v>194.410637</v>
      </c>
      <c r="C28" s="21"/>
      <c r="D28" s="23"/>
    </row>
    <row r="29" customFormat="false" ht="15" hidden="false" customHeight="false" outlineLevel="0" collapsed="false">
      <c r="A29" s="21" t="s">
        <v>75</v>
      </c>
      <c r="B29" s="26" t="n">
        <f aca="false">IFERROR((B28/B27)^('1. Inputs'!D8/'1. Inputs'!D7)-1,"")</f>
        <v>0.0766635305232402</v>
      </c>
      <c r="C29" s="21"/>
      <c r="D29" s="23"/>
    </row>
    <row r="30" customFormat="false" ht="15" hidden="false" customHeight="false" outlineLevel="0" collapsed="false">
      <c r="A30" s="5" t="s">
        <v>76</v>
      </c>
    </row>
    <row r="31" customFormat="false" ht="15" hidden="false" customHeight="false" outlineLevel="0" collapsed="false">
      <c r="A31" s="12" t="s">
        <v>46</v>
      </c>
      <c r="B31" s="12" t="s">
        <v>47</v>
      </c>
      <c r="C31" s="12"/>
      <c r="D31" s="12" t="s">
        <v>48</v>
      </c>
    </row>
    <row r="32" customFormat="false" ht="15" hidden="false" customHeight="false" outlineLevel="0" collapsed="false">
      <c r="A32" s="21" t="s">
        <v>77</v>
      </c>
      <c r="B32" s="22" t="n">
        <f aca="false">IFERROR('1. Inputs'!H54,"")</f>
        <v>464.015640668643</v>
      </c>
      <c r="C32" s="21"/>
      <c r="D32" s="23"/>
    </row>
    <row r="33" customFormat="false" ht="15" hidden="false" customHeight="false" outlineLevel="0" collapsed="false">
      <c r="A33" s="21" t="s">
        <v>78</v>
      </c>
      <c r="B33" s="22" t="n">
        <f aca="false">IFERROR('1. Inputs'!I54,"")</f>
        <v>489.778854245686</v>
      </c>
      <c r="C33" s="21"/>
      <c r="D33" s="23"/>
    </row>
    <row r="34" customFormat="false" ht="15" hidden="false" customHeight="false" outlineLevel="0" collapsed="false">
      <c r="A34" s="21" t="s">
        <v>79</v>
      </c>
      <c r="B34" s="22" t="n">
        <f aca="false">IFERROR(B33+'1. Inputs'!D9,"")</f>
        <v>574.778854245686</v>
      </c>
      <c r="C34" s="21"/>
      <c r="D34" s="23"/>
    </row>
    <row r="35" customFormat="false" ht="15" hidden="false" customHeight="false" outlineLevel="0" collapsed="false">
      <c r="A35" s="21" t="s">
        <v>80</v>
      </c>
      <c r="B35" s="31" t="n">
        <f aca="false">IFERROR(B34/B32,"")</f>
        <v>1.23870577598943</v>
      </c>
      <c r="C35" s="21"/>
      <c r="D35" s="23" t="s">
        <v>81</v>
      </c>
    </row>
    <row r="36" customFormat="false" ht="15" hidden="false" customHeight="false" outlineLevel="0" collapsed="false">
      <c r="A36" s="21" t="s">
        <v>82</v>
      </c>
      <c r="B36" s="25" t="n">
        <f aca="false">IFERROR(B35-1,"")</f>
        <v>0.238705775989434</v>
      </c>
      <c r="C36" s="21"/>
      <c r="D36" s="23"/>
    </row>
    <row r="37" customFormat="false" ht="15" hidden="false" customHeight="false" outlineLevel="0" collapsed="false">
      <c r="A37" s="21" t="s">
        <v>83</v>
      </c>
      <c r="B37" s="22" t="n">
        <f aca="false">IFERROR(INDEX('1. Inputs'!K14:K53,'1. Inputs'!D7+1),"")</f>
        <v>-25.763213577043</v>
      </c>
      <c r="C37" s="21"/>
      <c r="D37" s="23"/>
    </row>
    <row r="38" customFormat="false" ht="15" hidden="false" customHeight="false" outlineLevel="0" collapsed="false">
      <c r="A38" s="21" t="s">
        <v>84</v>
      </c>
      <c r="B38" s="29" t="str">
        <f aca="false">IF(B37="","",IF(B37&gt;0,"Yes","NO — negative synthetic value; use PME+"))</f>
        <v>NO — negative synthetic value; use PME+</v>
      </c>
      <c r="C38" s="21"/>
      <c r="D38" s="23" t="s">
        <v>85</v>
      </c>
    </row>
    <row r="39" customFormat="false" ht="15" hidden="false" customHeight="false" outlineLevel="0" collapsed="false">
      <c r="A39" s="21" t="s">
        <v>86</v>
      </c>
      <c r="B39" s="30" t="n">
        <f aca="false">IFERROR((B32-'1. Inputs'!D9)/B33,"")</f>
        <v>0.77385056007036</v>
      </c>
      <c r="C39" s="21"/>
      <c r="D39" s="23"/>
    </row>
    <row r="40" customFormat="false" ht="15" hidden="false" customHeight="false" outlineLevel="0" collapsed="false">
      <c r="A40" s="21" t="s">
        <v>87</v>
      </c>
      <c r="B40" s="26" t="n">
        <f aca="false">IFERROR(IRR('1. Inputs'!L14:L53),"")</f>
        <v>0.0705410757816462</v>
      </c>
      <c r="C40" s="21"/>
      <c r="D40" s="23"/>
    </row>
    <row r="41" customFormat="false" ht="15" hidden="false" customHeight="false" outlineLevel="0" collapsed="false">
      <c r="A41" s="21" t="s">
        <v>88</v>
      </c>
      <c r="B41" s="26" t="n">
        <f aca="false">IFERROR((1+B40)^'1. Inputs'!D8-1,"")</f>
        <v>0.0705410757816463</v>
      </c>
      <c r="C41" s="21"/>
      <c r="D41" s="23" t="s">
        <v>89</v>
      </c>
    </row>
    <row r="42" customFormat="false" ht="15" hidden="false" customHeight="false" outlineLevel="0" collapsed="false">
      <c r="A42" s="21" t="s">
        <v>90</v>
      </c>
      <c r="B42" s="26" t="n">
        <f aca="false">IFERROR(IRR('1. Inputs'!J14:J53),"")</f>
        <v>0.038039747887037</v>
      </c>
      <c r="C42" s="21"/>
      <c r="D42" s="23"/>
    </row>
    <row r="43" customFormat="false" ht="15" hidden="false" customHeight="false" outlineLevel="0" collapsed="false">
      <c r="A43" s="21" t="s">
        <v>91</v>
      </c>
      <c r="B43" s="26" t="n">
        <f aca="false">IFERROR((1+B42)^'1. Inputs'!D8-1,"")</f>
        <v>0.0380397478870369</v>
      </c>
      <c r="C43" s="21"/>
      <c r="D43" s="23" t="s">
        <v>92</v>
      </c>
    </row>
    <row r="44" customFormat="false" ht="15" hidden="false" customHeight="false" outlineLevel="0" collapsed="false">
      <c r="A44" s="21" t="s">
        <v>93</v>
      </c>
      <c r="B44" s="26" t="n">
        <f aca="false">IFERROR((1+B19)/(1+B41)-1,"")</f>
        <v>0.0374868062678835</v>
      </c>
      <c r="C44" s="21"/>
      <c r="D44" s="23" t="s">
        <v>94</v>
      </c>
    </row>
    <row r="45" customFormat="false" ht="15" hidden="false" customHeight="false" outlineLevel="0" collapsed="false">
      <c r="A45" s="21" t="s">
        <v>95</v>
      </c>
      <c r="B45" s="27" t="n">
        <f aca="false">IFERROR(ROUND((B19-B41)*10000,0),"")</f>
        <v>401</v>
      </c>
      <c r="C45" s="21"/>
      <c r="D45" s="23" t="s">
        <v>96</v>
      </c>
    </row>
    <row r="46" customFormat="false" ht="15" hidden="false" customHeight="false" outlineLevel="0" collapsed="false">
      <c r="A46" s="21" t="s">
        <v>97</v>
      </c>
      <c r="B46" s="27" t="n">
        <f aca="false">IFERROR(ROUND(B45-B43*10000,0),"")</f>
        <v>21</v>
      </c>
      <c r="C46" s="21"/>
      <c r="D46" s="23"/>
    </row>
    <row r="48" customFormat="false" ht="15" hidden="false" customHeight="false" outlineLevel="0" collapsed="false">
      <c r="A48" s="5" t="s">
        <v>98</v>
      </c>
    </row>
    <row r="49" customFormat="false" ht="15" hidden="false" customHeight="false" outlineLevel="0" collapsed="false">
      <c r="A49" s="12" t="s">
        <v>46</v>
      </c>
      <c r="B49" s="12" t="s">
        <v>47</v>
      </c>
      <c r="C49" s="12"/>
      <c r="D49" s="12" t="s">
        <v>48</v>
      </c>
    </row>
    <row r="50" customFormat="false" ht="15" hidden="false" customHeight="false" outlineLevel="0" collapsed="false">
      <c r="A50" s="21" t="s">
        <v>99</v>
      </c>
      <c r="B50" s="26" t="n">
        <f aca="false">IFERROR(B41+'1. Inputs'!D10,"")</f>
        <v>0.100541075781646</v>
      </c>
      <c r="C50" s="21"/>
      <c r="D50" s="23" t="s">
        <v>100</v>
      </c>
    </row>
    <row r="51" customFormat="false" ht="15" hidden="false" customHeight="false" outlineLevel="0" collapsed="false">
      <c r="A51" s="21" t="s">
        <v>101</v>
      </c>
      <c r="B51" s="26" t="n">
        <f aca="false">IFERROR(B19,"")</f>
        <v>0.110672241691284</v>
      </c>
      <c r="C51" s="21"/>
      <c r="D51" s="23"/>
    </row>
    <row r="52" customFormat="false" ht="15" hidden="false" customHeight="false" outlineLevel="0" collapsed="false">
      <c r="A52" s="21" t="s">
        <v>102</v>
      </c>
      <c r="B52" s="27" t="n">
        <f aca="false">IFERROR(ROUND((B51-B50)*10000,0),"")</f>
        <v>101</v>
      </c>
      <c r="C52" s="21"/>
      <c r="D52" s="23"/>
    </row>
    <row r="53" customFormat="false" ht="15" hidden="false" customHeight="false" outlineLevel="0" collapsed="false">
      <c r="A53" s="21" t="s">
        <v>103</v>
      </c>
      <c r="B53" s="29" t="str">
        <f aca="false">IF(B50="","",IF(B51&gt;B50,"CLEARED","NOT CLEARED"))</f>
        <v>CLEARED</v>
      </c>
      <c r="C53" s="21"/>
      <c r="D53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7.35" hidden="false" customHeight="false" outlineLevel="0" collapsed="false">
      <c r="A1" s="1" t="s">
        <v>104</v>
      </c>
    </row>
    <row r="2" customFormat="false" ht="15" hidden="false" customHeight="false" outlineLevel="0" collapsed="false">
      <c r="A2" s="2" t="s">
        <v>105</v>
      </c>
    </row>
    <row r="4" customFormat="false" ht="15" hidden="false" customHeight="false" outlineLevel="0" collapsed="false">
      <c r="A4" s="32" t="str">
        <f aca="false">IF('2. Results'!B12="","Enter the series on sheet 1.",'1. Inputs'!D5&amp;", "&amp;TEXT('1. Inputs'!D6,"0")&amp;" vintage. Since-inception net IRR "&amp;TEXT('2. Results'!B19,"0.00%")&amp;" · TVPI "&amp;TEXT('2. Results'!B12,"0.00")&amp;"x · DPI "&amp;TEXT('2. Results'!B10,"0.00")&amp;"x · "&amp;TEXT('2. Results'!B14,"0%")&amp;" of value unrealized · Kaplan-Schoar PME "&amp;TEXT('2. Results'!B35,"0.00")&amp;" and Direct Alpha "&amp;TEXT('2. Results'!B43,"0.00%")&amp;" a year against the policy index · hurdle "&amp;IF('2. Results'!B51&gt;'2. Results'!B50,"cleared by ","missed by ")&amp;TEXT(ABS('2. Results'!B52),"0")&amp;" bp.")</f>
        <v>Meridian Capital Partners IV, 2018 vintage. Since-inception net IRR 11.07% · TVPI 1.83x · DPI 1.52x · 17% of value unrealized · Kaplan-Schoar PME 1.24 and Direct Alpha 3.80% a year against the policy index · hurdle cleared by 101 bp.</v>
      </c>
    </row>
    <row r="5" customFormat="false" ht="15" hidden="false" customHeight="false" outlineLevel="0" collapsed="false">
      <c r="A5" s="32"/>
    </row>
    <row r="6" customFormat="false" ht="15" hidden="false" customHeight="false" outlineLevel="0" collapsed="false">
      <c r="A6" s="32"/>
    </row>
    <row r="7" customFormat="false" ht="15" hidden="false" customHeight="false" outlineLevel="0" collapsed="false">
      <c r="A7" s="32"/>
    </row>
    <row r="9" customFormat="false" ht="15" hidden="false" customHeight="false" outlineLevel="0" collapsed="false">
      <c r="A9" s="5" t="s">
        <v>106</v>
      </c>
    </row>
    <row r="10" customFormat="false" ht="15" hidden="false" customHeight="false" outlineLevel="0" collapsed="false">
      <c r="A10" s="33" t="s">
        <v>107</v>
      </c>
    </row>
    <row r="11" customFormat="false" ht="15" hidden="false" customHeight="false" outlineLevel="0" collapsed="false">
      <c r="A11" s="33" t="s">
        <v>108</v>
      </c>
    </row>
    <row r="12" customFormat="false" ht="15" hidden="false" customHeight="false" outlineLevel="0" collapsed="false">
      <c r="A12" s="33" t="s">
        <v>109</v>
      </c>
    </row>
    <row r="13" customFormat="false" ht="15" hidden="false" customHeight="false" outlineLevel="0" collapsed="false">
      <c r="A13" s="33" t="s">
        <v>110</v>
      </c>
    </row>
    <row r="14" customFormat="false" ht="15" hidden="false" customHeight="false" outlineLevel="0" collapsed="false">
      <c r="A14" s="33" t="s">
        <v>111</v>
      </c>
    </row>
    <row r="15" customFormat="false" ht="15" hidden="false" customHeight="false" outlineLevel="0" collapsed="false">
      <c r="A15" s="33" t="s">
        <v>112</v>
      </c>
    </row>
    <row r="18" customFormat="false" ht="15" hidden="false" customHeight="true" outlineLevel="0" collapsed="false">
      <c r="A18" s="34" t="s">
        <v>113</v>
      </c>
    </row>
    <row r="19" customFormat="false" ht="15" hidden="false" customHeight="false" outlineLevel="0" collapsed="false">
      <c r="A19" s="34"/>
    </row>
    <row r="20" customFormat="false" ht="15" hidden="false" customHeight="false" outlineLevel="0" collapsed="false">
      <c r="A20" s="34"/>
    </row>
  </sheetData>
  <mergeCells count="2">
    <mergeCell ref="A4:A7"/>
    <mergeCell ref="A18:A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2026-08-12T15:50:18Z</dcterms:created>
  <dc:creator>openpyxl</dc:creator>
  <dc:description/>
  <dc:language>en-US</dc:language>
  <cp:lastModifiedBy/>
  <dcterms:modified xsi:type="dcterms:W3CDTF">2026-08-12T15:50:18Z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